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0 Electricity Rates\IRM\IRM Applications\Price Cap IR\Wasaga\Final Decision and Model\Drafts\For Issuance\"/>
    </mc:Choice>
  </mc:AlternateContent>
  <bookViews>
    <workbookView xWindow="-120" yWindow="-120" windowWidth="29040" windowHeight="15840" tabRatio="855" firstSheet="3" activeTab="4"/>
  </bookViews>
  <sheets>
    <sheet name="Contents" sheetId="62" r:id="rId1"/>
    <sheet name="Instructions" sheetId="87" r:id="rId2"/>
    <sheet name="LRAMVA Checklist Schematic" sheetId="63" r:id="rId3"/>
    <sheet name="DropDownList" sheetId="80"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2018 Persistence" sheetId="88" r:id="rId13"/>
    <sheet name="7.  Persistence Report" sheetId="68" r:id="rId14"/>
    <sheet name="8.  Streetlighting" sheetId="85" r:id="rId15"/>
  </sheets>
  <externalReferences>
    <externalReference r:id="rId16"/>
  </externalReferences>
  <definedNames>
    <definedName name="_xlnm._FilterDatabase" localSheetId="13"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3">'7.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5" i="86" l="1"/>
  <c r="C124" i="86"/>
  <c r="B125" i="86"/>
  <c r="Q670" i="79"/>
  <c r="R670" i="79" s="1"/>
  <c r="S670" i="79" s="1"/>
  <c r="T670" i="79" s="1"/>
  <c r="U670" i="79" s="1"/>
  <c r="V670" i="79" s="1"/>
  <c r="W670" i="79" s="1"/>
  <c r="X670" i="79" s="1"/>
  <c r="P670" i="79"/>
  <c r="G120" i="86"/>
  <c r="G119" i="86"/>
  <c r="G118" i="86"/>
  <c r="B124" i="86" s="1"/>
  <c r="C101" i="86"/>
  <c r="B101" i="86"/>
  <c r="C100" i="86"/>
  <c r="B100" i="86"/>
  <c r="B99" i="86"/>
  <c r="C99" i="86"/>
  <c r="G121" i="86" l="1"/>
  <c r="B126" i="86"/>
  <c r="D125" i="86" s="1"/>
  <c r="C126" i="86"/>
  <c r="D124" i="86" l="1"/>
  <c r="D126" i="86"/>
  <c r="E125" i="86"/>
  <c r="E124" i="86"/>
  <c r="E126" i="86" l="1"/>
  <c r="B83" i="86" l="1"/>
  <c r="C83" i="86"/>
  <c r="B81" i="86"/>
  <c r="C81" i="86"/>
  <c r="H76" i="86" l="1"/>
  <c r="G76" i="86"/>
  <c r="D475" i="79"/>
  <c r="D472" i="79"/>
  <c r="D488" i="79"/>
  <c r="B102" i="86" l="1"/>
  <c r="D99" i="86" s="1"/>
  <c r="E472" i="79"/>
  <c r="F472" i="79" s="1"/>
  <c r="G472" i="79" s="1"/>
  <c r="H472" i="79" s="1"/>
  <c r="I472" i="79" s="1"/>
  <c r="J472" i="79" s="1"/>
  <c r="K472" i="79" s="1"/>
  <c r="L472" i="79" s="1"/>
  <c r="M472" i="79" s="1"/>
  <c r="E475" i="79"/>
  <c r="F475" i="79" s="1"/>
  <c r="G475" i="79" s="1"/>
  <c r="H475" i="79" s="1"/>
  <c r="I475" i="79" s="1"/>
  <c r="J475" i="79" s="1"/>
  <c r="K475" i="79" s="1"/>
  <c r="L475" i="79" s="1"/>
  <c r="M475" i="79" s="1"/>
  <c r="E488" i="79"/>
  <c r="F488" i="79" s="1"/>
  <c r="G488" i="79" s="1"/>
  <c r="H488" i="79" s="1"/>
  <c r="I488" i="79" s="1"/>
  <c r="J488" i="79" s="1"/>
  <c r="K488" i="79" s="1"/>
  <c r="L488" i="79" s="1"/>
  <c r="M488" i="79" s="1"/>
  <c r="C55" i="86" l="1"/>
  <c r="C56" i="86"/>
  <c r="C57" i="86"/>
  <c r="H45" i="86"/>
  <c r="G45" i="86"/>
  <c r="B56" i="86"/>
  <c r="B55" i="86"/>
  <c r="H50" i="86"/>
  <c r="G50" i="86"/>
  <c r="B58" i="86" l="1"/>
  <c r="D56" i="86" s="1"/>
  <c r="G52" i="86"/>
  <c r="C58" i="86"/>
  <c r="H52" i="86"/>
  <c r="H96" i="86" l="1"/>
  <c r="G96" i="86"/>
  <c r="D55" i="86"/>
  <c r="C82" i="86"/>
  <c r="B82" i="86"/>
  <c r="C102" i="86" l="1"/>
  <c r="E101" i="86" s="1"/>
  <c r="D100" i="86"/>
  <c r="Z487" i="79" s="1"/>
  <c r="E57" i="86"/>
  <c r="D58" i="86"/>
  <c r="B84" i="86"/>
  <c r="D81" i="86" s="1"/>
  <c r="C84" i="86"/>
  <c r="E83" i="86" s="1"/>
  <c r="D102" i="86" l="1"/>
  <c r="E55" i="86"/>
  <c r="E56" i="86"/>
  <c r="E99" i="86"/>
  <c r="AA487" i="79" s="1"/>
  <c r="E100" i="86"/>
  <c r="E81" i="86"/>
  <c r="E82" i="86"/>
  <c r="D82" i="86"/>
  <c r="D84" i="86" s="1"/>
  <c r="H69" i="86"/>
  <c r="H78" i="86" s="1"/>
  <c r="G69" i="86"/>
  <c r="G78" i="86" s="1"/>
  <c r="E84" i="86" l="1"/>
  <c r="E58" i="86"/>
  <c r="E102" i="86"/>
  <c r="Z61" i="79"/>
  <c r="F79" i="85" l="1"/>
  <c r="K79" i="85"/>
  <c r="K78" i="85"/>
  <c r="K77" i="85"/>
  <c r="K76" i="85"/>
  <c r="K75" i="85"/>
  <c r="K74" i="85"/>
  <c r="K73" i="85"/>
  <c r="K72" i="85"/>
  <c r="K71" i="85"/>
  <c r="K70" i="85"/>
  <c r="K69" i="85"/>
  <c r="K68" i="85"/>
  <c r="K67" i="85"/>
  <c r="K66" i="85"/>
  <c r="K65" i="85"/>
  <c r="K64" i="85"/>
  <c r="K63" i="85"/>
  <c r="K62" i="85"/>
  <c r="K61" i="85"/>
  <c r="K60" i="85"/>
  <c r="K59" i="85"/>
  <c r="K27" i="85"/>
  <c r="K28" i="85"/>
  <c r="K29" i="85"/>
  <c r="K30" i="85"/>
  <c r="K31" i="85"/>
  <c r="K32" i="85"/>
  <c r="K33" i="85"/>
  <c r="K34" i="85"/>
  <c r="K35" i="85"/>
  <c r="K36" i="85"/>
  <c r="K37" i="85"/>
  <c r="K38" i="85"/>
  <c r="K39" i="85"/>
  <c r="K40" i="85"/>
  <c r="K41" i="85"/>
  <c r="K42" i="85"/>
  <c r="K43" i="85"/>
  <c r="K44" i="85"/>
  <c r="K45" i="85"/>
  <c r="K46" i="85"/>
  <c r="K47" i="85"/>
  <c r="K48" i="85"/>
  <c r="K49" i="85"/>
  <c r="K50" i="85"/>
  <c r="K51" i="85"/>
  <c r="K52" i="85"/>
  <c r="K53" i="85"/>
  <c r="K54" i="85"/>
  <c r="K26" i="85"/>
  <c r="F63" i="85"/>
  <c r="F64" i="85"/>
  <c r="F65" i="85"/>
  <c r="F66" i="85"/>
  <c r="F67" i="85"/>
  <c r="F68" i="85"/>
  <c r="F69" i="85"/>
  <c r="F70" i="85"/>
  <c r="F71" i="85"/>
  <c r="F72" i="85"/>
  <c r="F73" i="85"/>
  <c r="F74" i="85"/>
  <c r="F75" i="85"/>
  <c r="F76" i="85"/>
  <c r="F77" i="85"/>
  <c r="F78" i="85"/>
  <c r="F62" i="85"/>
  <c r="F61" i="85"/>
  <c r="F60" i="85"/>
  <c r="F59" i="85"/>
  <c r="F27" i="85"/>
  <c r="F28" i="85"/>
  <c r="F29" i="85"/>
  <c r="F30" i="85"/>
  <c r="F31" i="85"/>
  <c r="F32" i="85"/>
  <c r="F33" i="85"/>
  <c r="F34" i="85"/>
  <c r="F35" i="85"/>
  <c r="F36" i="85"/>
  <c r="F37" i="85"/>
  <c r="F38" i="85"/>
  <c r="F39" i="85"/>
  <c r="F40" i="85"/>
  <c r="F41" i="85"/>
  <c r="F42" i="85"/>
  <c r="F43" i="85"/>
  <c r="F44" i="85"/>
  <c r="F45" i="85"/>
  <c r="F46" i="85"/>
  <c r="F47" i="85"/>
  <c r="F48" i="85"/>
  <c r="F49" i="85"/>
  <c r="F50" i="85"/>
  <c r="F51" i="85"/>
  <c r="F52" i="85"/>
  <c r="F53" i="85"/>
  <c r="F54" i="85"/>
  <c r="F26" i="85"/>
  <c r="L27" i="85"/>
  <c r="L28" i="85"/>
  <c r="L29" i="85"/>
  <c r="L30" i="85"/>
  <c r="L31" i="85"/>
  <c r="L32" i="85"/>
  <c r="L33" i="85"/>
  <c r="L34" i="85"/>
  <c r="L35" i="85"/>
  <c r="L36" i="85"/>
  <c r="L37" i="85"/>
  <c r="L38" i="85"/>
  <c r="L39" i="85"/>
  <c r="L40" i="85"/>
  <c r="L41" i="85"/>
  <c r="L42" i="85"/>
  <c r="L43" i="85"/>
  <c r="L44" i="85"/>
  <c r="L45" i="85"/>
  <c r="L46" i="85"/>
  <c r="L47" i="85"/>
  <c r="L48" i="85"/>
  <c r="L49" i="85"/>
  <c r="L50" i="85"/>
  <c r="L51" i="85"/>
  <c r="L52" i="85"/>
  <c r="L53" i="85"/>
  <c r="L54" i="85"/>
  <c r="L26" i="85"/>
  <c r="G26" i="85"/>
  <c r="G27" i="85"/>
  <c r="G28" i="85"/>
  <c r="G29" i="85"/>
  <c r="G30" i="85"/>
  <c r="G31" i="85"/>
  <c r="G32" i="85"/>
  <c r="G33" i="85"/>
  <c r="G34" i="85"/>
  <c r="G35" i="85"/>
  <c r="G36" i="85"/>
  <c r="G37" i="85"/>
  <c r="G38" i="85"/>
  <c r="G39" i="85"/>
  <c r="G40" i="85"/>
  <c r="G41" i="85"/>
  <c r="G42" i="85"/>
  <c r="G43" i="85"/>
  <c r="G44" i="85"/>
  <c r="G45" i="85"/>
  <c r="G46" i="85"/>
  <c r="G47" i="85"/>
  <c r="G48" i="85"/>
  <c r="G49" i="85"/>
  <c r="G50" i="85"/>
  <c r="G51" i="85"/>
  <c r="G52" i="85"/>
  <c r="G53" i="85"/>
  <c r="G54" i="85"/>
  <c r="K81" i="85" l="1"/>
  <c r="G56" i="85"/>
  <c r="G84" i="85" s="1"/>
  <c r="L56" i="85"/>
  <c r="F56" i="85"/>
  <c r="F84" i="85" s="1"/>
  <c r="K86" i="85" s="1"/>
  <c r="F81" i="85"/>
  <c r="K56" i="85"/>
  <c r="K84" i="85" s="1"/>
  <c r="N56" i="85"/>
  <c r="L84" i="85"/>
  <c r="N39" i="45"/>
  <c r="O39" i="45" s="1"/>
  <c r="O43" i="45" s="1"/>
  <c r="N32" i="45"/>
  <c r="O32" i="45" s="1"/>
  <c r="O36" i="45" s="1"/>
  <c r="O22" i="45"/>
  <c r="N25" i="45"/>
  <c r="O25" i="45" s="1"/>
  <c r="O29" i="45" s="1"/>
  <c r="D679" i="79"/>
  <c r="D673" i="79"/>
  <c r="D32" i="88"/>
  <c r="E32" i="88" s="1"/>
  <c r="D31" i="88"/>
  <c r="E31" i="88" s="1"/>
  <c r="E679" i="79"/>
  <c r="E673" i="79"/>
  <c r="D30" i="88"/>
  <c r="D654" i="79"/>
  <c r="D27" i="88"/>
  <c r="E27" i="88" s="1"/>
  <c r="E657" i="79" l="1"/>
  <c r="F31" i="88"/>
  <c r="G673" i="79"/>
  <c r="F32" i="88"/>
  <c r="G679" i="79"/>
  <c r="E30" i="88"/>
  <c r="E670" i="79"/>
  <c r="F679" i="79"/>
  <c r="F673" i="79"/>
  <c r="P310" i="79"/>
  <c r="Q310" i="79"/>
  <c r="O310" i="79"/>
  <c r="R310" i="79"/>
  <c r="X310" i="79"/>
  <c r="S310" i="79"/>
  <c r="W310" i="79"/>
  <c r="T310" i="79"/>
  <c r="V310" i="79"/>
  <c r="U310" i="79"/>
  <c r="D657" i="79"/>
  <c r="D670" i="79"/>
  <c r="D28" i="88"/>
  <c r="C13" i="88"/>
  <c r="D13" i="88"/>
  <c r="E13" i="88"/>
  <c r="F13" i="88"/>
  <c r="G13" i="88"/>
  <c r="H13" i="88"/>
  <c r="I13" i="88"/>
  <c r="J13" i="88"/>
  <c r="K13" i="88"/>
  <c r="L13" i="88"/>
  <c r="M13" i="88"/>
  <c r="N13" i="88"/>
  <c r="O13" i="88"/>
  <c r="P13" i="88"/>
  <c r="Q13" i="88"/>
  <c r="R13" i="88"/>
  <c r="S13" i="88"/>
  <c r="B13" i="88"/>
  <c r="E654" i="79" l="1"/>
  <c r="E28" i="88"/>
  <c r="F30" i="88"/>
  <c r="F670" i="79"/>
  <c r="G32" i="88"/>
  <c r="H679" i="79"/>
  <c r="G31" i="88"/>
  <c r="H673" i="79"/>
  <c r="F27" i="88"/>
  <c r="F657" i="79"/>
  <c r="H32" i="88" l="1"/>
  <c r="I679" i="79"/>
  <c r="H31" i="88"/>
  <c r="I673" i="79"/>
  <c r="G30" i="88"/>
  <c r="G670" i="79"/>
  <c r="F654" i="79"/>
  <c r="F28" i="88"/>
  <c r="G27" i="88"/>
  <c r="G657" i="79"/>
  <c r="Y241" i="79"/>
  <c r="Y222" i="79"/>
  <c r="G28" i="88" l="1"/>
  <c r="G654" i="79"/>
  <c r="H30" i="88"/>
  <c r="H670" i="79"/>
  <c r="I31" i="88"/>
  <c r="J673" i="79"/>
  <c r="H27" i="88"/>
  <c r="H657" i="79"/>
  <c r="I32" i="88"/>
  <c r="J679" i="79"/>
  <c r="N184" i="79"/>
  <c r="I27" i="88" l="1"/>
  <c r="I657" i="79"/>
  <c r="J31" i="88"/>
  <c r="K673" i="79"/>
  <c r="I30" i="88"/>
  <c r="I670" i="79"/>
  <c r="J32" i="88"/>
  <c r="K679" i="79"/>
  <c r="H28" i="88"/>
  <c r="H654" i="79"/>
  <c r="D22" i="45"/>
  <c r="J27" i="88" l="1"/>
  <c r="J657" i="79"/>
  <c r="K32" i="88"/>
  <c r="L679" i="79"/>
  <c r="J30" i="88"/>
  <c r="J670" i="79"/>
  <c r="K31" i="88"/>
  <c r="L673" i="79"/>
  <c r="I28" i="88"/>
  <c r="I654" i="79"/>
  <c r="O927" i="79"/>
  <c r="J28" i="88" l="1"/>
  <c r="J654" i="79"/>
  <c r="L31" i="88"/>
  <c r="M31" i="88" s="1"/>
  <c r="N31" i="88" s="1"/>
  <c r="O31" i="88" s="1"/>
  <c r="P31" i="88" s="1"/>
  <c r="Q31" i="88" s="1"/>
  <c r="R31" i="88" s="1"/>
  <c r="S31" i="88" s="1"/>
  <c r="M673" i="79"/>
  <c r="K30" i="88"/>
  <c r="K670" i="79"/>
  <c r="L32" i="88"/>
  <c r="M32" i="88" s="1"/>
  <c r="N32" i="88" s="1"/>
  <c r="O32" i="88" s="1"/>
  <c r="P32" i="88" s="1"/>
  <c r="Q32" i="88" s="1"/>
  <c r="R32" i="88" s="1"/>
  <c r="S32" i="88" s="1"/>
  <c r="M679" i="79"/>
  <c r="K27" i="88"/>
  <c r="K657" i="79"/>
  <c r="E44" i="44"/>
  <c r="L30" i="88" l="1"/>
  <c r="L670" i="79"/>
  <c r="L27" i="88"/>
  <c r="L657" i="79"/>
  <c r="K28" i="88"/>
  <c r="K654" i="79"/>
  <c r="AM139" i="79"/>
  <c r="Q46" i="44"/>
  <c r="P46" i="44"/>
  <c r="O46" i="44"/>
  <c r="N46" i="44"/>
  <c r="M46" i="44"/>
  <c r="L46" i="44"/>
  <c r="K46" i="44"/>
  <c r="J46" i="44"/>
  <c r="I46" i="44"/>
  <c r="H46" i="44"/>
  <c r="G46" i="44"/>
  <c r="F46" i="44"/>
  <c r="E46" i="44"/>
  <c r="D46" i="44"/>
  <c r="L28" i="88" l="1"/>
  <c r="L654" i="79"/>
  <c r="M27" i="88"/>
  <c r="N27" i="88" s="1"/>
  <c r="O27" i="88" s="1"/>
  <c r="P27" i="88" s="1"/>
  <c r="Q27" i="88" s="1"/>
  <c r="R27" i="88" s="1"/>
  <c r="S27" i="88" s="1"/>
  <c r="M657" i="79"/>
  <c r="M30" i="88"/>
  <c r="N30" i="88" s="1"/>
  <c r="O30" i="88" s="1"/>
  <c r="P30" i="88" s="1"/>
  <c r="Q30" i="88" s="1"/>
  <c r="R30" i="88" s="1"/>
  <c r="S30" i="88" s="1"/>
  <c r="M670" i="79"/>
  <c r="O1110" i="79"/>
  <c r="O744" i="79"/>
  <c r="O561" i="79"/>
  <c r="O378" i="79"/>
  <c r="O195" i="79"/>
  <c r="O513" i="46"/>
  <c r="O127" i="46"/>
  <c r="D195" i="79"/>
  <c r="M28" i="88" l="1"/>
  <c r="N28" i="88" s="1"/>
  <c r="O28" i="88" s="1"/>
  <c r="P28" i="88" s="1"/>
  <c r="Q28" i="88" s="1"/>
  <c r="R28" i="88" s="1"/>
  <c r="S28" i="88" s="1"/>
  <c r="M654" i="79"/>
  <c r="N620" i="79"/>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Y61" i="79"/>
  <c r="AL58" i="79"/>
  <c r="AK58" i="79"/>
  <c r="AJ58" i="79"/>
  <c r="AI58" i="79"/>
  <c r="AH58" i="79"/>
  <c r="AG58" i="79"/>
  <c r="AF58" i="79"/>
  <c r="AE58" i="79"/>
  <c r="AD58" i="79"/>
  <c r="AC58" i="79"/>
  <c r="AB58" i="79"/>
  <c r="AA58" i="79"/>
  <c r="Z58" i="79"/>
  <c r="Z195" i="79" s="1"/>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D50" i="44" s="1"/>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H50" i="44"/>
  <c r="AA576" i="79"/>
  <c r="AA561" i="79"/>
  <c r="G50" i="44"/>
  <c r="F53" i="44"/>
  <c r="F50" i="44"/>
  <c r="I53" i="44"/>
  <c r="I50" i="44"/>
  <c r="E53" i="44"/>
  <c r="E50" i="44"/>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B135" i="46" l="1"/>
  <c r="AA127" i="46"/>
  <c r="O23" i="45"/>
  <c r="O44" i="45"/>
  <c r="O30" i="45"/>
  <c r="O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Y757" i="79" s="1"/>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A382" i="79" l="1"/>
  <c r="AA386" i="79"/>
  <c r="AE198" i="79"/>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Z203" i="79" s="1"/>
  <c r="AB381" i="79"/>
  <c r="AB384" i="79" s="1"/>
  <c r="Z381" i="79"/>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H79" i="43" s="1"/>
  <c r="AA930" i="79"/>
  <c r="AA941" i="79" s="1"/>
  <c r="AB930" i="79"/>
  <c r="AB941" i="79" s="1"/>
  <c r="AG930" i="79"/>
  <c r="AG941" i="79" s="1"/>
  <c r="L79" i="43" s="1"/>
  <c r="Y1120" i="79"/>
  <c r="Z564" i="79"/>
  <c r="Y930" i="79"/>
  <c r="Y932" i="79" s="1"/>
  <c r="AA564" i="79"/>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6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Z384" i="79" l="1"/>
  <c r="Z386" i="79"/>
  <c r="Z387" i="79"/>
  <c r="Z1125" i="79"/>
  <c r="AE200" i="79"/>
  <c r="AA571" i="79"/>
  <c r="AA573" i="79"/>
  <c r="F73" i="43" s="1"/>
  <c r="AK565" i="79"/>
  <c r="AK571" i="79"/>
  <c r="AK570" i="79"/>
  <c r="AE199" i="79"/>
  <c r="AE205" i="79"/>
  <c r="J67" i="43" s="1"/>
  <c r="AE201" i="79"/>
  <c r="AE203" i="79"/>
  <c r="Y756" i="79"/>
  <c r="D75" i="43" s="1"/>
  <c r="T18" i="47"/>
  <c r="P20" i="47"/>
  <c r="Q15" i="47"/>
  <c r="S23" i="47"/>
  <c r="U17" i="47"/>
  <c r="R26" i="47"/>
  <c r="AB570" i="79"/>
  <c r="AB569" i="79"/>
  <c r="AB201" i="79"/>
  <c r="AB202" i="79"/>
  <c r="AA199" i="79"/>
  <c r="AA202" i="79"/>
  <c r="AA203" i="79"/>
  <c r="AD569" i="79"/>
  <c r="AD573" i="79"/>
  <c r="I73" i="43" s="1"/>
  <c r="Z202" i="79"/>
  <c r="AJ570" i="79"/>
  <c r="AJ573" i="79"/>
  <c r="O73" i="43" s="1"/>
  <c r="AM522" i="46"/>
  <c r="F104" i="43" s="1"/>
  <c r="Y567" i="79"/>
  <c r="Y570" i="79"/>
  <c r="Y571" i="79"/>
  <c r="Z568" i="79"/>
  <c r="Z570" i="79"/>
  <c r="Y521" i="46"/>
  <c r="V21" i="47"/>
  <c r="AM259" i="46"/>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AC200" i="79"/>
  <c r="AD382" i="79"/>
  <c r="AB203" i="79"/>
  <c r="AD384" i="79"/>
  <c r="AL573" i="79"/>
  <c r="Q73" i="43" s="1"/>
  <c r="AL565" i="79"/>
  <c r="AB205" i="79"/>
  <c r="G67" i="43" s="1"/>
  <c r="AD389" i="79"/>
  <c r="I70" i="43" s="1"/>
  <c r="Z383" i="79"/>
  <c r="AL56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Y1124" i="79"/>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Y572" i="79" l="1"/>
  <c r="D72" i="43" s="1"/>
  <c r="AK572" i="79"/>
  <c r="P72" i="43" s="1"/>
  <c r="AA572" i="79"/>
  <c r="F72" i="43" s="1"/>
  <c r="AE204" i="79"/>
  <c r="J66" i="43" s="1"/>
  <c r="O80" i="47" s="1"/>
  <c r="AM384" i="79"/>
  <c r="AM383" i="79"/>
  <c r="R54" i="43"/>
  <c r="AM382" i="79"/>
  <c r="Z756" i="79"/>
  <c r="E75"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R79" i="43"/>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G75" i="43" s="1"/>
  <c r="L96" i="43"/>
  <c r="J100" i="43"/>
  <c r="AA1124" i="79"/>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35" i="47"/>
  <c r="O50" i="47"/>
  <c r="O49" i="47"/>
  <c r="J16" i="47"/>
  <c r="O20" i="47"/>
  <c r="O68" i="47"/>
  <c r="O32"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H20" i="43" l="1"/>
  <c r="O85" i="47"/>
  <c r="O75" i="47"/>
  <c r="O83" i="47"/>
  <c r="O81" i="47"/>
  <c r="U83" i="47"/>
  <c r="E29" i="43"/>
  <c r="E30" i="43"/>
  <c r="E42" i="43"/>
  <c r="E31" i="43"/>
  <c r="AM204" i="79"/>
  <c r="AM206" i="79" s="1"/>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29" i="43" l="1"/>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Brandon Weiss</author>
  </authors>
  <commentList>
    <comment ref="B472" authorId="0" shapeId="0">
      <text>
        <r>
          <rPr>
            <b/>
            <sz val="9"/>
            <color indexed="81"/>
            <rFont val="Tahoma"/>
            <family val="2"/>
          </rPr>
          <t>From Participation and Cost Report March 2019</t>
        </r>
      </text>
    </comment>
    <comment ref="B488" authorId="0" shapeId="0">
      <text>
        <r>
          <rPr>
            <b/>
            <sz val="9"/>
            <color indexed="81"/>
            <rFont val="Tahoma"/>
            <family val="2"/>
          </rPr>
          <t>From Participation and Cost Report March 2019</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<sst xmlns="http://schemas.openxmlformats.org/spreadsheetml/2006/main" count="3601" uniqueCount="828">
  <si>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</si>
  <si>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</si>
  <si>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</si>
  <si>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</si>
  <si>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</si>
  <si>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</si>
  <si>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</si>
  <si>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</si>
  <si>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</si>
  <si>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</si>
  <si>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</si>
  <si>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</si>
  <si>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</si>
  <si>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</si>
  <si>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</si>
  <si>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</si>
  <si>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</si>
  <si>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</si>
  <si>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</si>
  <si>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</si>
  <si>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</si>
  <si>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</si>
  <si>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</si>
  <si>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</si>
  <si>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</si>
  <si>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</si>
  <si>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</si>
  <si>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</si>
  <si>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</si>
  <si>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</si>
  <si>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</si>
  <si>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</si>
  <si>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</si>
  <si>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</si>
  <si>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</si>
  <si>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</si>
  <si>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</si>
  <si>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</si>
  <si>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</si>
  <si>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</si>
  <si>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</si>
  <si>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</si>
  <si>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</si>
  <si>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</si>
  <si>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</si>
  <si>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</si>
  <si>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</si>
  <si>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</si>
  <si>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</si>
  <si>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</si>
  <si>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</si>
  <si>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</si>
  <si>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</si>
  <si>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</si>
  <si>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</si>
  <si>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</si>
  <si>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</si>
  <si>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</si>
  <si>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</si>
  <si>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</si>
  <si>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</si>
  <si>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</si>
  <si>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</si>
  <si>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</si>
  <si>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</si>
  <si>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</si>
  <si>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</si>
  <si>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</si>
  <si>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</si>
  <si>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</si>
  <si>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</si>
  <si>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</si>
  <si>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</si>
  <si>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</si>
  <si>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</si>
  <si>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</si>
  <si>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</si>
  <si>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</si>
  <si>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</si>
  <si>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</si>
  <si>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</si>
  <si>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</si>
  <si>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</si>
  <si>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</si>
  <si>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</si>
  <si>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</si>
  <si>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</si>
  <si>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</si>
  <si>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</si>
  <si>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</si>
  <si>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</si>
  <si>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</si>
  <si>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</si>
  <si>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</si>
  <si>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</si>
  <si>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</si>
  <si>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</si>
  <si>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</si>
  <si>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</si>
  <si>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</si>
  <si>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</si>
  <si>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</si>
  <si>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</si>
  <si>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</si>
  <si>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</si>
  <si>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</si>
  <si>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</si>
  <si>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</si>
  <si>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</si>
  <si>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</si>
  <si>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</si>
  <si>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</si>
  <si>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</si>
  <si>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</si>
  <si>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</si>
  <si>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</si>
  <si>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</si>
  <si>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</si>
  <si>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</si>
  <si>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</si>
  <si>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</si>
  <si>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</si>
  <si>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</si>
  <si>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</si>
  <si>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</si>
  <si>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</si>
  <si>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</si>
  <si>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</si>
  <si>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</si>
  <si>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</si>
  <si>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</si>
  <si>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</si>
  <si>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</si>
  <si>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</si>
  <si>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</si>
  <si>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</si>
  <si>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</si>
  <si>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</si>
  <si>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</si>
  <si>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</si>
  <si>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</si>
  <si>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</si>
  <si>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</si>
  <si>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</si>
  <si>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</si>
  <si>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</si>
  <si>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</si>
  <si>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</si>
  <si>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</si>
  <si>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</si>
  <si>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</si>
  <si>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</si>
  <si>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</si>
  <si>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</si>
  <si>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</si>
  <si>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</si>
  <si>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</si>
  <si>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</si>
  <si>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</si>
  <si>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</si>
  <si>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</si>
  <si>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</si>
  <si>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</si>
  <si>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</si>
  <si>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</si>
  <si>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</si>
  <si>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</si>
  <si>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</si>
  <si>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</si>
  <si>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</si>
  <si>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</si>
  <si>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</si>
  <si>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</si>
  <si>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</si>
  <si>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</si>
  <si>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</si>
  <si>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</si>
  <si>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</si>
  <si>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</si>
  <si>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</si>
  <si>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</si>
  <si>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</si>
  <si>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</si>
  <si>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</si>
  <si>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</si>
  <si>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</si>
  <si>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</si>
  <si>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</si>
  <si>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</si>
  <si>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</si>
  <si>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</si>
  <si>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</si>
  <si>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</si>
  <si>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</si>
  <si>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</si>
  <si>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</si>
  <si>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</si>
  <si>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</si>
  <si>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</si>
  <si>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</si>
  <si>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</si>
  <si>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</si>
  <si>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</si>
  <si>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</si>
  <si>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</si>
  <si>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</si>
  <si>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</si>
  <si>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</si>
  <si>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</si>
  <si>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</si>
  <si>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</si>
  <si>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</si>
  <si>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</si>
  <si>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</si>
  <si>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</si>
  <si>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</si>
  <si>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</si>
  <si>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</si>
  <si>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</si>
  <si>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</si>
  <si>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</si>
  <si>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</si>
  <si>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</si>
  <si>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</si>
  <si>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</si>
  <si>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</si>
  <si>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</si>
  <si>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</si>
  <si>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</si>
  <si>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</si>
  <si>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</si>
  <si>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</si>
  <si>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</si>
  <si>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</si>
  <si>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</si>
  <si>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</si>
  <si>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</si>
  <si>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</si>
  <si>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</si>
  <si>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</si>
  <si>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</si>
  <si>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</si>
  <si>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</si>
  <si>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</si>
  <si>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</si>
  <si>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</si>
  <si>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</si>
  <si>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</si>
  <si>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</si>
  <si>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</si>
  <si>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</si>
  <si>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</si>
  <si>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</si>
  <si>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</si>
  <si>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</si>
  <si>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</si>
  <si>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</si>
  <si>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</si>
  <si>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</si>
  <si>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</si>
  <si>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</si>
  <si>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</si>
  <si>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</si>
  <si>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</si>
  <si>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</si>
  <si>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</si>
  <si>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</si>
  <si>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</si>
  <si>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</si>
  <si>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</si>
  <si>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</si>
  <si>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</si>
  <si>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</si>
  <si>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</si>
  <si>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</si>
  <si>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</si>
  <si>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</si>
  <si>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</si>
  <si>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</si>
  <si>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</si>
  <si>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</si>
  <si>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</si>
  <si>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</si>
  <si>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</si>
  <si>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</si>
  <si>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</si>
  <si>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</si>
  <si>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</si>
  <si>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</si>
  <si>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</si>
  <si>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</si>
  <si>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</si>
  <si>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</si>
  <si>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</si>
  <si>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</si>
  <si>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</si>
  <si>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</si>
  <si>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</si>
  <si>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</si>
  <si>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</si>
  <si>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</si>
  <si>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</si>
  <si>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</si>
  <si>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</si>
  <si>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</si>
  <si>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</si>
  <si>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</si>
  <si>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</si>
  <si>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</si>
  <si>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</si>
  <si>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</si>
  <si>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</si>
  <si>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</si>
  <si>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</si>
  <si>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</si>
  <si>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</si>
  <si>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</si>
  <si>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</si>
  <si>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</si>
  <si>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</si>
  <si>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</si>
  <si>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</si>
  <si>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</si>
  <si>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</si>
  <si>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</si>
  <si>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</si>
  <si>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</si>
  <si>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</si>
  <si>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</si>
  <si>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</si>
  <si>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</si>
  <si>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</si>
  <si>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</si>
  <si>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</si>
  <si>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</si>
  <si>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</si>
  <si>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</si>
  <si>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</si>
  <si>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</si>
  <si>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</si>
  <si>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</si>
  <si>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</si>
  <si>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</si>
  <si>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</si>
  <si>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</si>
  <si>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</si>
  <si>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</si>
  <si>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</si>
  <si>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</si>
  <si>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</si>
  <si>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</si>
  <si>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</si>
  <si>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</si>
  <si>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</si>
  <si>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</si>
  <si>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</si>
  <si>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</si>
  <si>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</si>
  <si>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</si>
  <si>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</si>
  <si>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</si>
  <si>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</si>
  <si>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</si>
  <si>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</si>
  <si>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</si>
  <si>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</si>
  <si>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</si>
  <si>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</si>
  <si>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</si>
  <si>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</si>
  <si>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</si>
  <si>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</si>
  <si>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</si>
  <si>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</si>
  <si>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</si>
  <si>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</si>
  <si>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</si>
  <si>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</si>
  <si>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</si>
  <si>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</si>
  <si>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</si>
  <si>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</si>
  <si>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</si>
  <si>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</si>
  <si>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</si>
  <si>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</si>
  <si>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</si>
  <si>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</si>
  <si>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</si>
  <si>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</si>
  <si>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</si>
  <si>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</si>
  <si>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</si>
  <si>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</si>
  <si>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</si>
  <si>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</si>
  <si>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</si>
  <si>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</si>
  <si>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</si>
  <si>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</si>
  <si>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</si>
  <si>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</si>
  <si>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</si>
  <si>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</si>
  <si>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</si>
  <si>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</si>
  <si>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</si>
  <si>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</si>
  <si>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</si>
  <si>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</si>
  <si>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</si>
  <si>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</si>
  <si>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</si>
  <si>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</si>
  <si>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</si>
  <si>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</si>
  <si>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</si>
  <si>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</si>
  <si>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</si>
  <si>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</si>
  <si>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</si>
  <si>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</si>
  <si>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</si>
  <si>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</si>
  <si>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</si>
  <si>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</si>
  <si>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</si>
  <si>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</si>
  <si>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</si>
  <si>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</si>
  <si>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</si>
  <si>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</si>
  <si>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</si>
  <si>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</si>
  <si>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</si>
  <si>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</si>
  <si>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</si>
  <si>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</si>
  <si>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</si>
  <si>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</si>
  <si>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</si>
  <si>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</si>
  <si>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</si>
  <si>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</si>
  <si>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</si>
  <si>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</si>
  <si>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</si>
  <si>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</si>
  <si>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</si>
  <si>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</si>
  <si>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</si>
  <si>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</si>
  <si>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</si>
  <si>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</si>
  <si>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</si>
  <si>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</si>
  <si>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</si>
  <si>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</si>
  <si>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</si>
  <si>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</si>
  <si>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</si>
  <si>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</si>
  <si>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</si>
  <si>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</si>
  <si>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</si>
  <si>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</si>
  <si>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</si>
  <si>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</si>
  <si>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</si>
  <si>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</si>
  <si>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</si>
  <si>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</si>
  <si>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</si>
  <si>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</si>
  <si>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</si>
  <si>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</si>
  <si>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</si>
  <si>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</si>
  <si>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</si>
  <si>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</si>
  <si>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</si>
  <si>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</si>
  <si>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</si>
  <si>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</si>
  <si>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</si>
  <si>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</si>
  <si>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</si>
  <si>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</si>
  <si>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</si>
  <si>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</si>
  <si>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</si>
  <si>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</si>
  <si>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</si>
  <si>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</si>
  <si>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</si>
  <si>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</si>
  <si>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</si>
  <si>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</si>
  <si>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</si>
  <si>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</si>
  <si>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</si>
  <si>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</si>
  <si>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</si>
  <si>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</si>
  <si>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</si>
  <si>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</si>
  <si>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</si>
  <si>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</si>
  <si>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</si>
  <si>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</si>
  <si>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</si>
  <si>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</si>
  <si>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</si>
  <si>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</si>
  <si>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</si>
  <si>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</si>
  <si>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</si>
  <si>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</si>
  <si>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</si>
  <si>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</si>
  <si>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</si>
  <si>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</si>
  <si>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</si>
  <si>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</si>
  <si>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</si>
  <si>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</si>
  <si>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</si>
  <si>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</si>
  <si>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</si>
  <si>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</si>
  <si>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</si>
  <si>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</si>
  <si>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</si>
  <si>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</si>
  <si>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</si>
  <si>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</si>
  <si>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</si>
  <si>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</si>
  <si>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</si>
  <si>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</si>
  <si>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</si>
  <si>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</si>
  <si>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</si>
  <si>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</si>
  <si>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</si>
  <si>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</si>
  <si>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</si>
  <si>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</si>
  <si>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</si>
  <si>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</si>
  <si>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</si>
  <si>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</si>
  <si>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</si>
  <si>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</si>
  <si>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</si>
  <si>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</si>
  <si>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</si>
  <si>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</si>
  <si>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</si>
  <si>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</si>
  <si>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</si>
  <si>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</si>
  <si>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</si>
  <si>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</si>
  <si>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</si>
  <si>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</si>
  <si>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</si>
  <si>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</si>
  <si>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</si>
  <si>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</si>
  <si>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</si>
  <si>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</si>
  <si>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</si>
  <si>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</si>
  <si>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</si>
  <si>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</si>
  <si>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</si>
  <si>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</si>
  <si>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</si>
  <si>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</si>
  <si>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</si>
  <si>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</si>
  <si>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</si>
  <si>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</si>
  <si>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</si>
  <si>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</si>
  <si>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</si>
  <si>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</si>
  <si>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</si>
  <si>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</si>
  <si>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</si>
  <si>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</si>
  <si>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</si>
  <si>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</si>
  <si>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</si>
  <si>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</si>
  <si>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</si>
  <si>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</si>
  <si>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</si>
  <si>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</si>
  <si>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</si>
  <si>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</si>
  <si>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</si>
  <si>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</si>
  <si>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</si>
  <si>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</si>
  <si>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</si>
  <si>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</si>
  <si>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</si>
  <si>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</si>
  <si>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</si>
  <si>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</si>
  <si>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</si>
  <si>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</si>
  <si>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</si>
  <si>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</si>
  <si>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</si>
  <si>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</si>
  <si>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</si>
  <si>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</si>
  <si>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</si>
  <si>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</si>
  <si>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</si>
  <si>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</si>
  <si>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</si>
  <si>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</si>
  <si>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</si>
  <si>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</si>
  <si>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</si>
  <si>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</si>
  <si>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</si>
  <si>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</si>
  <si>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</si>
  <si>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</si>
  <si>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</si>
  <si>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</si>
  <si>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</si>
  <si>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</si>
  <si>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</si>
  <si>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</si>
  <si>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</si>
  <si>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</si>
  <si>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</si>
  <si>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</si>
  <si>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</si>
  <si>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</si>
  <si>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</si>
  <si>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</si>
  <si>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</si>
  <si>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</si>
  <si>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</si>
  <si>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</si>
  <si>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</si>
  <si>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</si>
  <si>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</si>
  <si>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</si>
  <si>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</si>
  <si>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</si>
  <si>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</si>
  <si>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</si>
  <si>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</si>
  <si>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</si>
  <si>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</si>
  <si>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</si>
  <si>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</si>
  <si>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</si>
  <si>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</si>
  <si>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</si>
  <si>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</si>
  <si>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</si>
  <si>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</si>
  <si>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</si>
  <si>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</si>
  <si>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</si>
  <si>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</si>
  <si>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</si>
  <si>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</si>
  <si>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</si>
  <si>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</si>
  <si>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</si>
  <si>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</si>
  <si>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</si>
  <si>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</si>
  <si>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Fixture type</t>
  </si>
  <si>
    <t>Quantity</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</si>
  <si>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</si>
  <si>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</si>
  <si>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</si>
  <si>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</si>
  <si>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Wasaga Distribution Inc.</t>
  </si>
  <si>
    <t>EB-2016-0108</t>
  </si>
  <si>
    <t>Streetlight</t>
  </si>
  <si>
    <t>2017 IRM Application</t>
  </si>
  <si>
    <t>2015-2020</t>
  </si>
  <si>
    <t>EB-2015-0107</t>
  </si>
  <si>
    <t>EB-2011-0103</t>
  </si>
  <si>
    <t>EB-2013-0175</t>
  </si>
  <si>
    <t>EB-2014-0118</t>
  </si>
  <si>
    <t>EB-2017-0079</t>
  </si>
  <si>
    <t>EB-2018-0073</t>
  </si>
  <si>
    <t xml:space="preserve"> n</t>
  </si>
  <si>
    <t xml:space="preserve">-  </t>
  </si>
  <si>
    <t>Whole Home Pilot Program</t>
  </si>
  <si>
    <t>Table 8-a:  Town of Wasaga Beach</t>
  </si>
  <si>
    <t>LPS 55W</t>
  </si>
  <si>
    <t>HPS 70W</t>
  </si>
  <si>
    <t>HPS 100W</t>
  </si>
  <si>
    <t>HPS 150W</t>
  </si>
  <si>
    <t>HPS 250W</t>
  </si>
  <si>
    <t>Street Lighting System - Baseline</t>
  </si>
  <si>
    <t>Street Lighting System - Proposed</t>
  </si>
  <si>
    <t xml:space="preserve">Lamp Wattage </t>
  </si>
  <si>
    <t>System (Luminaire) Wattage</t>
  </si>
  <si>
    <t>Consumption (kWh)</t>
  </si>
  <si>
    <t xml:space="preserve">System Wattage </t>
  </si>
  <si>
    <t>Cobrahead HID Luminaires</t>
  </si>
  <si>
    <t>Cobrahead LED Fixtures</t>
  </si>
  <si>
    <t>CREE XSPA_2GB-USQR (48W)</t>
  </si>
  <si>
    <t>CREE XSPA_2GC-USQR (43W)</t>
  </si>
  <si>
    <t>CREE XSPA_2HD-USQR (73W)</t>
  </si>
  <si>
    <t>CREE XSPA_2HF-USQR (56W)</t>
  </si>
  <si>
    <t>CREE XSPA_2GA-USQR (53W)</t>
  </si>
  <si>
    <t>CREE XSPA_2HA-USQR (101W)</t>
  </si>
  <si>
    <t>CREE XSPA_2HN-USQR (134W)</t>
  </si>
  <si>
    <t>CREE XSPA_2HL-USQR (168W)</t>
  </si>
  <si>
    <t>Total Cobrahead HID Luminaires</t>
  </si>
  <si>
    <t>Total Cobrahead LED Luminaires</t>
  </si>
  <si>
    <t>Not included in the incentive:</t>
  </si>
  <si>
    <t>Victorian Lantern Post Top 100W</t>
  </si>
  <si>
    <t>CY25T4-VS3AR-GAL-2-40W-4K-120-DIM</t>
  </si>
  <si>
    <t>CY25T4-VS3AR-GAL-2-60W-4K-120-DIM</t>
  </si>
  <si>
    <t>Victorian Lantern Side Mount 100W</t>
  </si>
  <si>
    <t>Acorn Post Top 250W</t>
  </si>
  <si>
    <t>CY25T4-VS3AR-GAL-2-100W-4K-120-DIM</t>
  </si>
  <si>
    <t>Caged Acorn Side Mount 250W</t>
  </si>
  <si>
    <t>CY25T4-VS3AR-GAL-3-120W-4K-120-DIM</t>
  </si>
  <si>
    <t>Caged Acorn Post Top 250W</t>
  </si>
  <si>
    <t>Victorian Lantern Post Top 250W</t>
  </si>
  <si>
    <t>Acorn Post Top 100W</t>
  </si>
  <si>
    <t>Victorian Lantern Side Mount 150W</t>
  </si>
  <si>
    <t>Victorian Lantern Post Top 150W</t>
  </si>
  <si>
    <t>CY25T4-VS3AR-GAL-2-80W-4K-120-DIM</t>
  </si>
  <si>
    <t>Acorn Post Top 400W</t>
  </si>
  <si>
    <t>Caged Acorn Post Top 100W</t>
  </si>
  <si>
    <t>Top Hat 100W</t>
  </si>
  <si>
    <t>Total HID Luminaires / Not included in the Incentive</t>
  </si>
  <si>
    <t/>
  </si>
  <si>
    <t>Total LED Luminaires / Not included in the incentive</t>
  </si>
  <si>
    <t>Total HID Luminaires</t>
  </si>
  <si>
    <t>Total LED Luminaires</t>
  </si>
  <si>
    <t xml:space="preserve">Annual Hours of Operation </t>
  </si>
  <si>
    <t>hrs</t>
  </si>
  <si>
    <t>Save on Energy Business Refrigeration</t>
  </si>
  <si>
    <t>2017 Verified Reports</t>
  </si>
  <si>
    <t>Save on Energy Instant Discount Program</t>
  </si>
  <si>
    <t>Save on Energy Heating &amp; Cooling Program</t>
  </si>
  <si>
    <t>2017 Verified Savings</t>
  </si>
  <si>
    <t>2017 Persistence Rates</t>
  </si>
  <si>
    <t xml:space="preserve"> 2017 Net-To Gross</t>
  </si>
  <si>
    <t>Total Verified Savings</t>
  </si>
  <si>
    <t>Save on Energy Business Refrigeration Program</t>
  </si>
  <si>
    <t>2018 Unverified</t>
  </si>
  <si>
    <t>Estimated Net</t>
  </si>
  <si>
    <t>Save on Energy High Performance Retrofit - Streetlights</t>
  </si>
  <si>
    <t xml:space="preserve"> </t>
  </si>
  <si>
    <t>O310 - X310</t>
  </si>
  <si>
    <t>Retrofit Project - Streetlight.  included in this row is kW's saved that were from the Town's streetlight retrofit (LED).  2015 CDM Verified results reported 0 kW saved from this project.  The Retrofit project was completed as of June 2016.  Refer to 8.Streetlight tab for further breakdown.</t>
  </si>
  <si>
    <t xml:space="preserve">EB-2015-0107.  Effective Rates May 1, 2016. 
December 2015 - Pre-Retrofit Monly billed kW for Streetlight Customer: - 465kW
July 2016 - Post-Retrofit Monthly Billed kW for Streetlight Customer:       - 185kW
Municipality provided information presented in Tab 8.Streetlight. </t>
  </si>
  <si>
    <t>CFF/2011-15 Legacy Framework</t>
  </si>
  <si>
    <t>Implementation Year</t>
  </si>
  <si>
    <t>Track</t>
  </si>
  <si>
    <t>Assigned Customer Class</t>
  </si>
  <si>
    <t>Engineered</t>
  </si>
  <si>
    <t>GS&lt;50</t>
  </si>
  <si>
    <t>GS&gt;50</t>
  </si>
  <si>
    <t>Custom</t>
  </si>
  <si>
    <t>Prescriptive</t>
  </si>
  <si>
    <t>Streetlighting</t>
  </si>
  <si>
    <t>kW Net</t>
  </si>
  <si>
    <t>kWh Net</t>
  </si>
  <si>
    <t>% Allocation kW</t>
  </si>
  <si>
    <t>% Allocation kWh</t>
  </si>
  <si>
    <t>2015 LEGACY FRAMEWORK (each application was individually reviewed for the assignment of customer class)</t>
  </si>
  <si>
    <t>Allocation</t>
  </si>
  <si>
    <t>#</t>
  </si>
  <si>
    <t>Engineered Lighting</t>
  </si>
  <si>
    <t>Prescriptive Lighting</t>
  </si>
  <si>
    <t xml:space="preserve">2015 - 2020 Conservation First Framework </t>
  </si>
  <si>
    <t xml:space="preserve">2016 - 2020 Conservation First Framework </t>
  </si>
  <si>
    <t xml:space="preserve">2017 - 2020 Conservation First Framework </t>
  </si>
  <si>
    <t xml:space="preserve">2018 - 2020 Conservation First Framework </t>
  </si>
  <si>
    <t xml:space="preserve">2019 - 2020 Conservation First Framework </t>
  </si>
  <si>
    <t xml:space="preserve">2020 - 2020 Conservation First Framework </t>
  </si>
  <si>
    <t xml:space="preserve">2025 - 2020 Conservation First Framework </t>
  </si>
  <si>
    <t>kW (Net)</t>
  </si>
  <si>
    <t>kWh (Net)</t>
  </si>
  <si>
    <t>Mixed</t>
  </si>
  <si>
    <t>All</t>
  </si>
  <si>
    <t>2016 - 2015-2020 Framework (each application was individually reviewed for the assignment of customer class)</t>
  </si>
  <si>
    <t>2017- 2015-2020 Framework (each application was individually reviewed for the assignment of customer class)</t>
  </si>
  <si>
    <t>2018 - 2015-2020 Framework (each application was individually reviewed for the assignment of customer class)</t>
  </si>
  <si>
    <t>WMP</t>
  </si>
  <si>
    <t>*Difference is related to mixed assignment (as reported by IESO)</t>
  </si>
  <si>
    <t>2019-0070</t>
  </si>
  <si>
    <t>Subtotal - Verified Savings</t>
  </si>
  <si>
    <t>Subtotal - Adjustments</t>
  </si>
  <si>
    <t>Blended baseline impacts</t>
  </si>
  <si>
    <t>Streetlight Billing Data</t>
  </si>
  <si>
    <t xml:space="preserve">      Bill code</t>
  </si>
  <si>
    <t>Meter no</t>
  </si>
  <si>
    <t>Mtyr period</t>
  </si>
  <si>
    <t>No of days</t>
  </si>
  <si>
    <t>Read date</t>
  </si>
  <si>
    <t>Time band</t>
  </si>
  <si>
    <t>Usage_</t>
  </si>
  <si>
    <t>70S1</t>
  </si>
  <si>
    <t>DEMAND</t>
  </si>
  <si>
    <t>NTG % (kWh)</t>
  </si>
  <si>
    <t>NTG (kW)</t>
  </si>
  <si>
    <t>Energy
(%)</t>
  </si>
  <si>
    <t>Peak
Demand
(%)</t>
  </si>
  <si>
    <t>Gross</t>
  </si>
  <si>
    <t>Realization Rate</t>
  </si>
  <si>
    <t>From Cost Report March 2019</t>
  </si>
  <si>
    <t>*2017 Verified Savings Report</t>
  </si>
  <si>
    <t>Net</t>
  </si>
  <si>
    <t xml:space="preserve">January Q1 </t>
  </si>
  <si>
    <t>June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</si>
</sst>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Red]\(#,##0.00\)"/>
    <numFmt numFmtId="290" formatCode="#,##0_%_);\(#,##0\)_%;#,##0_%_);@_%_)"/>
    <numFmt numFmtId="291" formatCode="#,##0;\-#,##0;&quot;-&quot;_____;"/>
  </numFmts>
  <fonts count="25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0"/>
      <name val="Frutiger 45 Light"/>
      <family val="2"/>
    </font>
    <font>
      <sz val="11"/>
      <color indexed="8"/>
      <name val="宋体"/>
      <charset val="134"/>
    </font>
    <font>
      <sz val="12"/>
      <name val="Goudy Old Style"/>
      <family val="1"/>
    </font>
    <font>
      <sz val="10"/>
      <name val="Helv"/>
    </font>
    <font>
      <sz val="9"/>
      <name val="Frutiger 45 Light"/>
    </font>
    <font>
      <b/>
      <sz val="12"/>
      <color theme="3"/>
      <name val="Avenir Heavy"/>
    </font>
    <font>
      <b/>
      <sz val="12"/>
      <color theme="1" tint="0.34998626667073579"/>
      <name val="Calibri"/>
      <family val="2"/>
      <scheme val="minor"/>
    </font>
    <font>
      <b/>
      <sz val="12"/>
      <color rgb="FF3F3F76"/>
      <name val="Avenir Medium"/>
    </font>
    <font>
      <sz val="11"/>
      <color theme="3"/>
      <name val="Avenir Light"/>
    </font>
    <font>
      <b/>
      <sz val="11"/>
      <color theme="3"/>
      <name val="Avenir Light"/>
    </font>
    <font>
      <sz val="12"/>
      <color theme="3"/>
      <name val="Avenir Light"/>
    </font>
    <font>
      <sz val="14"/>
      <color theme="3"/>
      <name val="Avenir Medium"/>
    </font>
    <font>
      <b/>
      <sz val="12"/>
      <color theme="1"/>
      <name val="Times New Roman"/>
      <family val="1"/>
    </font>
    <font>
      <sz val="12"/>
      <color theme="1"/>
      <name val="Times New Roman"/>
      <family val="1"/>
    </font>
    <font>
      <b/>
      <sz val="12"/>
      <color indexed="8"/>
      <name val="Arial"/>
      <family val="2"/>
    </font>
    <font>
      <sz val="8"/>
      <name val="Calibri"/>
      <family val="2"/>
      <scheme val="minor"/>
    </font>
    <font>
      <sz val="18"/>
      <color theme="3"/>
      <name val="Cambria"/>
      <family val="2"/>
      <scheme val="major"/>
    </font>
  </fonts>
  <fills count="10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E1EDF7"/>
      </patternFill>
    </fill>
    <fill>
      <patternFill patternType="solid">
        <fgColor rgb="FFFFFF00"/>
      </patternFill>
    </fill>
    <fill>
      <patternFill patternType="solid">
        <fgColor rgb="FFE9DE23"/>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bgColor indexed="64"/>
      </patternFill>
    </fill>
    <fill>
      <patternFill patternType="solid">
        <fgColor theme="0" tint="-0.14999847407452621"/>
        <bgColor indexed="64"/>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indexed="64"/>
      </left>
      <right style="hair">
        <color indexed="64"/>
      </right>
      <top/>
      <bottom/>
      <diagonal/>
    </border>
    <border>
      <left/>
      <right/>
      <top style="thin">
        <color indexed="8"/>
      </top>
      <bottom/>
      <diagonal/>
    </border>
    <border>
      <left/>
      <right style="thin">
        <color indexed="8"/>
      </right>
      <top style="thin">
        <color indexed="8"/>
      </top>
      <bottom/>
      <diagonal/>
    </border>
    <border>
      <left/>
      <right/>
      <top style="medium">
        <color indexed="64"/>
      </top>
      <bottom style="medium">
        <color indexed="64"/>
      </bottom>
      <diagonal/>
    </border>
    <border>
      <left/>
      <right/>
      <top/>
      <bottom style="thick">
        <color indexed="64"/>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style="medium">
        <color indexed="64"/>
      </bottom>
      <diagonal/>
    </border>
    <border>
      <left style="medium">
        <color indexed="64"/>
      </left>
      <right/>
      <top/>
      <bottom/>
      <diagonal/>
    </border>
    <border>
      <left style="thin">
        <color theme="4"/>
      </left>
      <right style="thin">
        <color theme="4"/>
      </right>
      <top style="medium">
        <color theme="4"/>
      </top>
      <bottom style="double">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4" tint="0.39997558519241921"/>
      </left>
      <right style="medium">
        <color theme="4" tint="0.39997558519241921"/>
      </right>
      <top style="medium">
        <color theme="4" tint="0.39997558519241921"/>
      </top>
      <bottom style="medium">
        <color theme="4" tint="0.39997558519241921"/>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medium">
        <color theme="4"/>
      </left>
      <right style="medium">
        <color theme="4"/>
      </right>
      <top style="medium">
        <color theme="4"/>
      </top>
      <bottom style="medium">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diagonal/>
    </border>
    <border>
      <left/>
      <right/>
      <top/>
      <bottom style="thick">
        <color indexed="62"/>
      </bottom>
      <diagonal/>
    </border>
    <border>
      <left/>
      <right/>
      <top/>
      <bottom style="thick">
        <color indexed="22"/>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style="medium">
        <color indexed="64"/>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30"/>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medium">
        <color indexed="30"/>
      </bottom>
      <diagonal/>
    </border>
    <border>
      <left/>
      <right/>
      <top/>
      <bottom style="medium">
        <color indexed="30"/>
      </bottom>
      <diagonal/>
    </border>
    <border>
      <left style="hair">
        <color auto="1"/>
      </left>
      <right/>
      <top style="thin">
        <color auto="1"/>
      </top>
      <bottom style="hair">
        <color auto="1"/>
      </bottom>
      <diagonal/>
    </border>
  </borders>
  <cellStyleXfs count="10056">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60" borderId="125" applyNumberFormat="0">
      <alignment horizontal="centerContinuous" vertical="center" wrapText="1"/>
    </xf>
    <xf numFmtId="0" fontId="12" fillId="61" borderId="125" applyNumberFormat="0">
      <alignment horizontal="left" vertical="center"/>
    </xf>
    <xf numFmtId="0" fontId="241" fillId="0" borderId="0" applyNumberFormat="0" applyFill="0">
      <alignment horizontal="left" vertical="center" wrapText="1"/>
    </xf>
    <xf numFmtId="200" fontId="241" fillId="0" borderId="0" applyNumberFormat="0" applyFill="0">
      <alignment horizontal="left" vertical="center" wrapText="1"/>
    </xf>
    <xf numFmtId="0" fontId="241" fillId="25" borderId="0" applyFont="0" applyFill="0" applyProtection="0"/>
    <xf numFmtId="289" fontId="12" fillId="0" borderId="10">
      <alignment horizontal="right"/>
    </xf>
    <xf numFmtId="3" fontId="98" fillId="0" borderId="10" applyFill="0">
      <alignment horizontal="right"/>
    </xf>
    <xf numFmtId="208" fontId="90" fillId="63" borderId="144"/>
    <xf numFmtId="0" fontId="83" fillId="0" borderId="103" applyNumberFormat="0" applyFont="0" applyFill="0" applyAlignment="0" applyProtection="0"/>
    <xf numFmtId="0" fontId="17" fillId="21" borderId="125" applyNumberFormat="0" applyAlignment="0" applyProtection="0"/>
    <xf numFmtId="0" fontId="100" fillId="33" borderId="59" applyNumberFormat="0" applyAlignment="0" applyProtection="0"/>
    <xf numFmtId="290" fontId="106" fillId="0" borderId="0" applyFont="0" applyFill="0" applyBorder="0" applyAlignment="0" applyProtection="0">
      <alignment horizontal="right"/>
    </xf>
    <xf numFmtId="170" fontId="242" fillId="0" borderId="0" applyFont="0" applyFill="0" applyBorder="0" applyAlignment="0" applyProtection="0"/>
    <xf numFmtId="43" fontId="243" fillId="0" borderId="0" applyFont="0" applyFill="0" applyBorder="0" applyAlignment="0" applyProtection="0"/>
    <xf numFmtId="170" fontId="242" fillId="0" borderId="0" applyFont="0" applyFill="0" applyBorder="0" applyAlignment="0" applyProtection="0"/>
    <xf numFmtId="170" fontId="48" fillId="0" borderId="0" applyFont="0" applyFill="0" applyBorder="0" applyAlignment="0" applyProtection="0"/>
    <xf numFmtId="0" fontId="12" fillId="24" borderId="127" applyNumberFormat="0" applyFont="0" applyAlignment="0" applyProtection="0"/>
    <xf numFmtId="166" fontId="113" fillId="0" borderId="145">
      <protection locked="0"/>
    </xf>
    <xf numFmtId="227" fontId="244" fillId="0" borderId="72" applyNumberFormat="0" applyFill="0">
      <alignment horizontal="right"/>
    </xf>
    <xf numFmtId="227" fontId="244" fillId="0" borderId="72" applyNumberFormat="0" applyFill="0">
      <alignment horizontal="right"/>
    </xf>
    <xf numFmtId="0" fontId="106" fillId="0" borderId="0" applyFont="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46" applyNumberFormat="0" applyAlignment="0" applyProtection="0">
      <alignment horizontal="left" vertical="center"/>
    </xf>
    <xf numFmtId="0" fontId="47" fillId="0" borderId="138">
      <alignment horizontal="left" vertical="center"/>
    </xf>
    <xf numFmtId="0" fontId="134" fillId="0" borderId="147" applyNumberFormat="0" applyFill="0" applyBorder="0" applyAlignment="0" applyProtection="0">
      <alignment horizontal="left"/>
    </xf>
    <xf numFmtId="10" fontId="108" fillId="65" borderId="110" applyNumberFormat="0" applyBorder="0" applyAlignment="0" applyProtection="0"/>
    <xf numFmtId="0" fontId="142" fillId="32" borderId="59" applyNumberFormat="0" applyAlignment="0" applyProtection="0"/>
    <xf numFmtId="241" fontId="12" fillId="65" borderId="143" applyNumberFormat="0" applyFont="0" applyBorder="0" applyAlignment="0">
      <alignment horizontal="right" vertical="center"/>
      <protection locked="0"/>
    </xf>
    <xf numFmtId="0" fontId="147" fillId="73" borderId="148">
      <alignment horizontal="left" vertical="center" wrapText="1"/>
    </xf>
    <xf numFmtId="0" fontId="12" fillId="0" borderId="110"/>
    <xf numFmtId="257" fontId="12" fillId="0" borderId="0"/>
    <xf numFmtId="257" fontId="12" fillId="0" borderId="0"/>
    <xf numFmtId="0" fontId="12" fillId="0" borderId="0"/>
    <xf numFmtId="257" fontId="6" fillId="0" borderId="0"/>
    <xf numFmtId="257" fontId="6" fillId="0" borderId="0"/>
    <xf numFmtId="257" fontId="6" fillId="0" borderId="0"/>
    <xf numFmtId="0" fontId="12" fillId="0" borderId="0"/>
    <xf numFmtId="257" fontId="6" fillId="0" borderId="0"/>
    <xf numFmtId="0" fontId="14" fillId="24" borderId="127" applyNumberFormat="0" applyFont="0" applyAlignment="0" applyProtection="0"/>
    <xf numFmtId="0" fontId="161" fillId="35" borderId="63" applyNumberFormat="0" applyFont="0" applyAlignment="0" applyProtection="0"/>
    <xf numFmtId="0" fontId="14" fillId="24" borderId="127"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4" fillId="0" borderId="138" applyBorder="0"/>
    <xf numFmtId="261" fontId="245" fillId="0" borderId="0" applyBorder="0" applyProtection="0">
      <alignment horizontal="right"/>
    </xf>
    <xf numFmtId="37" fontId="241" fillId="0" borderId="0" applyFill="0" applyBorder="0" applyProtection="0">
      <alignment horizontal="right"/>
    </xf>
    <xf numFmtId="0" fontId="166" fillId="33" borderId="60" applyNumberFormat="0" applyAlignment="0" applyProtection="0"/>
    <xf numFmtId="264" fontId="172" fillId="65" borderId="110" applyFill="0" applyBorder="0" applyAlignment="0" applyProtection="0">
      <alignment horizontal="right"/>
      <protection locked="0"/>
    </xf>
    <xf numFmtId="9" fontId="12" fillId="0" borderId="0" applyFont="0" applyFill="0" applyBorder="0" applyAlignment="0" applyProtection="0"/>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80" fillId="0" borderId="0">
      <alignment vertical="top"/>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170" fontId="6" fillId="0" borderId="0" applyFont="0" applyFill="0" applyBorder="0" applyAlignment="0" applyProtection="0"/>
    <xf numFmtId="241" fontId="194" fillId="86" borderId="149" applyNumberFormat="0" applyBorder="0" applyAlignment="0" applyProtection="0">
      <alignment vertical="center"/>
    </xf>
    <xf numFmtId="49" fontId="241" fillId="0" borderId="5">
      <alignment vertical="center"/>
    </xf>
    <xf numFmtId="0" fontId="42" fillId="0" borderId="64" applyNumberFormat="0" applyFill="0" applyAlignment="0" applyProtection="0"/>
    <xf numFmtId="171" fontId="85" fillId="0" borderId="150"/>
    <xf numFmtId="170" fontId="6" fillId="0" borderId="0" applyFont="0" applyFill="0" applyBorder="0" applyAlignment="0" applyProtection="0"/>
    <xf numFmtId="0" fontId="252" fillId="0" borderId="156" applyNumberFormat="0" applyFill="0" applyAlignment="0" applyProtection="0"/>
    <xf numFmtId="0" fontId="251" fillId="0" borderId="155" applyNumberFormat="0" applyFill="0" applyAlignment="0" applyProtection="0"/>
    <xf numFmtId="0" fontId="250" fillId="0" borderId="154" applyNumberFormat="0" applyFill="0" applyAlignment="0" applyProtection="0"/>
    <xf numFmtId="0" fontId="249" fillId="0" borderId="59" applyNumberFormat="0" applyFill="0" applyAlignment="0" applyProtection="0"/>
    <xf numFmtId="0" fontId="249" fillId="96" borderId="153">
      <alignment horizontal="center" vertical="center" wrapText="1"/>
      <protection locked="0"/>
    </xf>
    <xf numFmtId="0" fontId="248" fillId="95" borderId="59" applyNumberFormat="0" applyAlignment="0">
      <protection locked="0"/>
    </xf>
    <xf numFmtId="283" fontId="241" fillId="0" borderId="5">
      <alignment horizontal="right"/>
    </xf>
    <xf numFmtId="0" fontId="247" fillId="94" borderId="59" applyNumberFormat="0" applyAlignment="0"/>
    <xf numFmtId="0" fontId="13" fillId="0" borderId="0"/>
    <xf numFmtId="0" fontId="246" fillId="0" borderId="152" applyNumberFormat="0" applyFill="0" applyAlignment="0" applyProtection="0"/>
    <xf numFmtId="0" fontId="12" fillId="60" borderId="176" applyNumberFormat="0">
      <alignment horizontal="centerContinuous" vertical="center" wrapText="1"/>
    </xf>
    <xf numFmtId="0" fontId="12" fillId="61" borderId="176" applyNumberFormat="0">
      <alignment horizontal="left" vertical="center"/>
    </xf>
    <xf numFmtId="241" fontId="194" fillId="86" borderId="199" applyNumberFormat="0" applyBorder="0" applyAlignment="0" applyProtection="0">
      <alignment vertical="center"/>
    </xf>
    <xf numFmtId="0" fontId="11" fillId="60" borderId="190" applyNumberFormat="0" applyProtection="0">
      <alignment horizontal="left" vertical="center" wrapText="1"/>
    </xf>
    <xf numFmtId="0" fontId="12" fillId="25" borderId="190" applyNumberFormat="0" applyProtection="0">
      <alignment horizontal="left" vertical="center" wrapText="1"/>
    </xf>
    <xf numFmtId="257" fontId="11" fillId="82" borderId="190" applyNumberFormat="0" applyProtection="0">
      <alignment horizontal="center" vertical="center" wrapText="1"/>
    </xf>
    <xf numFmtId="0" fontId="11" fillId="60" borderId="190" applyNumberFormat="0" applyProtection="0">
      <alignment horizontal="left" vertical="center" wrapText="1"/>
    </xf>
    <xf numFmtId="0" fontId="12" fillId="25" borderId="190" applyNumberFormat="0" applyProtection="0">
      <alignment horizontal="left" vertical="center"/>
    </xf>
    <xf numFmtId="0" fontId="12" fillId="25" borderId="190" applyNumberFormat="0" applyProtection="0">
      <alignment horizontal="left" vertical="center"/>
    </xf>
    <xf numFmtId="0" fontId="11" fillId="81" borderId="190" applyNumberFormat="0" applyProtection="0">
      <alignment horizontal="center" vertical="center" wrapText="1"/>
    </xf>
    <xf numFmtId="0" fontId="11" fillId="81" borderId="190" applyNumberFormat="0" applyProtection="0">
      <alignment horizontal="center" vertical="center"/>
    </xf>
    <xf numFmtId="0" fontId="11" fillId="81" borderId="190" applyNumberFormat="0" applyProtection="0">
      <alignment horizontal="center" vertical="center" wrapText="1"/>
    </xf>
    <xf numFmtId="0" fontId="183" fillId="81" borderId="190" applyNumberFormat="0" applyProtection="0">
      <alignment horizontal="center" vertical="center"/>
    </xf>
    <xf numFmtId="0" fontId="177" fillId="67" borderId="190">
      <alignment horizontal="center" vertical="center" wrapText="1"/>
      <protection hidden="1"/>
    </xf>
    <xf numFmtId="264" fontId="172" fillId="65" borderId="190" applyFill="0" applyBorder="0" applyAlignment="0" applyProtection="0">
      <alignment horizontal="right"/>
      <protection locked="0"/>
    </xf>
    <xf numFmtId="0" fontId="28" fillId="21" borderId="198" applyNumberFormat="0" applyAlignment="0" applyProtection="0"/>
    <xf numFmtId="0" fontId="28" fillId="21" borderId="198" applyNumberFormat="0" applyAlignment="0" applyProtection="0"/>
    <xf numFmtId="0" fontId="28" fillId="21" borderId="198" applyNumberFormat="0" applyAlignment="0" applyProtection="0"/>
    <xf numFmtId="261" fontId="245" fillId="0" borderId="0" applyBorder="0" applyProtection="0">
      <alignment horizontal="right"/>
    </xf>
    <xf numFmtId="260" fontId="164" fillId="0" borderId="191" applyBorder="0"/>
    <xf numFmtId="0" fontId="14" fillId="24" borderId="195" applyNumberFormat="0" applyFont="0" applyAlignment="0" applyProtection="0"/>
    <xf numFmtId="0" fontId="14" fillId="24" borderId="195" applyNumberFormat="0" applyFont="0" applyAlignment="0" applyProtection="0"/>
    <xf numFmtId="208" fontId="90" fillId="63" borderId="177"/>
    <xf numFmtId="0" fontId="98" fillId="0" borderId="161" applyNumberFormat="0" applyFont="0" applyFill="0" applyAlignment="0" applyProtection="0"/>
    <xf numFmtId="0" fontId="83" fillId="0" borderId="175" applyNumberFormat="0" applyFont="0" applyFill="0" applyAlignment="0" applyProtection="0"/>
    <xf numFmtId="0" fontId="17" fillId="21" borderId="178" applyNumberFormat="0" applyAlignment="0" applyProtection="0"/>
    <xf numFmtId="0" fontId="17" fillId="21" borderId="178" applyNumberFormat="0" applyAlignment="0" applyProtection="0"/>
    <xf numFmtId="0" fontId="17" fillId="21" borderId="178" applyNumberFormat="0" applyAlignment="0" applyProtection="0"/>
    <xf numFmtId="0" fontId="17" fillId="21" borderId="178" applyNumberFormat="0" applyAlignment="0" applyProtection="0"/>
    <xf numFmtId="171" fontId="85" fillId="0" borderId="161" applyAlignment="0">
      <alignment horizontal="right"/>
    </xf>
    <xf numFmtId="257" fontId="6" fillId="0" borderId="0"/>
    <xf numFmtId="0" fontId="12" fillId="24" borderId="179" applyNumberFormat="0" applyFont="0" applyAlignment="0" applyProtection="0"/>
    <xf numFmtId="166" fontId="113" fillId="0" borderId="180">
      <protection locked="0"/>
    </xf>
    <xf numFmtId="0" fontId="12" fillId="0" borderId="0"/>
    <xf numFmtId="257" fontId="6" fillId="0" borderId="0"/>
    <xf numFmtId="0" fontId="25" fillId="8" borderId="178" applyNumberFormat="0" applyAlignment="0" applyProtection="0"/>
    <xf numFmtId="1" fontId="121" fillId="69" borderId="173" applyNumberFormat="0" applyBorder="0" applyAlignment="0">
      <alignment horizontal="centerContinuous" vertical="center"/>
      <protection locked="0"/>
    </xf>
    <xf numFmtId="237" fontId="12" fillId="71" borderId="172" applyNumberFormat="0" applyFont="0" applyBorder="0" applyAlignment="0" applyProtection="0"/>
    <xf numFmtId="0" fontId="47" fillId="0" borderId="174">
      <alignment horizontal="left" vertical="center"/>
    </xf>
    <xf numFmtId="0" fontId="22" fillId="0" borderId="181" applyNumberFormat="0" applyFill="0" applyAlignment="0" applyProtection="0"/>
    <xf numFmtId="0" fontId="23" fillId="0" borderId="182" applyNumberFormat="0" applyFill="0" applyAlignment="0" applyProtection="0"/>
    <xf numFmtId="10" fontId="108" fillId="65" borderId="172" applyNumberFormat="0" applyBorder="0" applyAlignment="0" applyProtection="0"/>
    <xf numFmtId="0" fontId="25" fillId="8" borderId="178" applyNumberFormat="0" applyAlignment="0" applyProtection="0"/>
    <xf numFmtId="0" fontId="25" fillId="8" borderId="178" applyNumberFormat="0" applyAlignment="0" applyProtection="0"/>
    <xf numFmtId="0" fontId="25" fillId="8" borderId="178" applyNumberFormat="0" applyAlignment="0" applyProtection="0"/>
    <xf numFmtId="0" fontId="147" fillId="73" borderId="183">
      <alignment horizontal="left" vertical="center" wrapText="1"/>
    </xf>
    <xf numFmtId="0" fontId="12" fillId="0" borderId="172"/>
    <xf numFmtId="257" fontId="12" fillId="0" borderId="0"/>
    <xf numFmtId="257" fontId="6" fillId="0" borderId="0"/>
    <xf numFmtId="257" fontId="6" fillId="0" borderId="0"/>
    <xf numFmtId="257" fontId="12" fillId="0" borderId="0"/>
    <xf numFmtId="0" fontId="12" fillId="0" borderId="190"/>
    <xf numFmtId="0" fontId="147" fillId="73" borderId="197">
      <alignment horizontal="left" vertical="center" wrapText="1"/>
    </xf>
    <xf numFmtId="0" fontId="25" fillId="8" borderId="192" applyNumberFormat="0" applyAlignment="0" applyProtection="0"/>
    <xf numFmtId="0" fontId="25" fillId="8" borderId="192" applyNumberFormat="0" applyAlignment="0" applyProtection="0"/>
    <xf numFmtId="0" fontId="25" fillId="8" borderId="192" applyNumberFormat="0" applyAlignment="0" applyProtection="0"/>
    <xf numFmtId="10" fontId="108" fillId="65" borderId="190" applyNumberFormat="0" applyBorder="0" applyAlignment="0" applyProtection="0"/>
    <xf numFmtId="0" fontId="47" fillId="0" borderId="191">
      <alignment horizontal="left" vertical="center"/>
    </xf>
    <xf numFmtId="237" fontId="12" fillId="71" borderId="190" applyNumberFormat="0" applyFont="0" applyBorder="0" applyAlignment="0" applyProtection="0"/>
    <xf numFmtId="1" fontId="121" fillId="69" borderId="189" applyNumberFormat="0" applyBorder="0" applyAlignment="0">
      <alignment horizontal="centerContinuous" vertical="center"/>
      <protection locked="0"/>
    </xf>
    <xf numFmtId="0" fontId="25" fillId="8" borderId="192" applyNumberFormat="0" applyAlignment="0" applyProtection="0"/>
    <xf numFmtId="257" fontId="6" fillId="0" borderId="0"/>
    <xf numFmtId="0" fontId="12" fillId="0" borderId="0"/>
    <xf numFmtId="166" fontId="113" fillId="0" borderId="196">
      <protection locked="0"/>
    </xf>
    <xf numFmtId="0" fontId="12" fillId="24" borderId="195" applyNumberFormat="0" applyFont="0" applyAlignment="0" applyProtection="0"/>
    <xf numFmtId="257" fontId="6" fillId="0" borderId="0"/>
    <xf numFmtId="0" fontId="17" fillId="21" borderId="192" applyNumberFormat="0" applyAlignment="0" applyProtection="0"/>
    <xf numFmtId="0" fontId="17" fillId="21" borderId="192" applyNumberFormat="0" applyAlignment="0" applyProtection="0"/>
    <xf numFmtId="0" fontId="17" fillId="21" borderId="192" applyNumberFormat="0" applyAlignment="0" applyProtection="0"/>
    <xf numFmtId="0" fontId="17" fillId="21" borderId="192" applyNumberFormat="0" applyAlignment="0" applyProtection="0"/>
    <xf numFmtId="208" fontId="90" fillId="63" borderId="194"/>
    <xf numFmtId="167" fontId="87" fillId="0" borderId="193" applyFont="0"/>
    <xf numFmtId="0" fontId="14" fillId="24" borderId="179" applyNumberFormat="0" applyFont="0" applyAlignment="0" applyProtection="0"/>
    <xf numFmtId="0" fontId="14" fillId="24" borderId="179" applyNumberFormat="0" applyFont="0" applyAlignment="0" applyProtection="0"/>
    <xf numFmtId="260" fontId="164" fillId="0" borderId="174" applyBorder="0"/>
    <xf numFmtId="261" fontId="245" fillId="0" borderId="0" applyBorder="0" applyProtection="0">
      <alignment horizontal="right"/>
    </xf>
    <xf numFmtId="0" fontId="28" fillId="21" borderId="184" applyNumberFormat="0" applyAlignment="0" applyProtection="0"/>
    <xf numFmtId="0" fontId="28" fillId="21" borderId="184" applyNumberFormat="0" applyAlignment="0" applyProtection="0"/>
    <xf numFmtId="0" fontId="28" fillId="21" borderId="184" applyNumberFormat="0" applyAlignment="0" applyProtection="0"/>
    <xf numFmtId="264" fontId="172" fillId="65" borderId="172" applyFill="0" applyBorder="0" applyAlignment="0" applyProtection="0">
      <alignment horizontal="right"/>
      <protection locked="0"/>
    </xf>
    <xf numFmtId="0" fontId="147" fillId="0" borderId="161">
      <alignment horizontal="center"/>
    </xf>
    <xf numFmtId="0" fontId="177" fillId="67" borderId="172">
      <alignment horizontal="center" vertical="center" wrapText="1"/>
      <protection hidden="1"/>
    </xf>
    <xf numFmtId="0" fontId="183" fillId="81" borderId="172" applyNumberFormat="0" applyProtection="0">
      <alignment horizontal="center" vertical="center"/>
    </xf>
    <xf numFmtId="0" fontId="11" fillId="81" borderId="172" applyNumberFormat="0" applyProtection="0">
      <alignment horizontal="center" vertical="center" wrapText="1"/>
    </xf>
    <xf numFmtId="0" fontId="11" fillId="81" borderId="172" applyNumberFormat="0" applyProtection="0">
      <alignment horizontal="center" vertical="center"/>
    </xf>
    <xf numFmtId="0" fontId="11" fillId="81" borderId="172" applyNumberFormat="0" applyProtection="0">
      <alignment horizontal="center" vertical="center" wrapText="1"/>
    </xf>
    <xf numFmtId="0" fontId="12" fillId="25" borderId="172" applyNumberFormat="0" applyProtection="0">
      <alignment horizontal="left" vertical="center"/>
    </xf>
    <xf numFmtId="0" fontId="12" fillId="25" borderId="172" applyNumberFormat="0" applyProtection="0">
      <alignment horizontal="left" vertical="center"/>
    </xf>
    <xf numFmtId="0" fontId="11" fillId="60" borderId="172" applyNumberFormat="0" applyProtection="0">
      <alignment horizontal="left" vertical="center" wrapText="1"/>
    </xf>
    <xf numFmtId="257" fontId="11" fillId="82" borderId="172" applyNumberFormat="0" applyProtection="0">
      <alignment horizontal="center" vertical="center" wrapText="1"/>
    </xf>
    <xf numFmtId="0" fontId="12" fillId="25" borderId="172" applyNumberFormat="0" applyProtection="0">
      <alignment horizontal="left" vertical="center" wrapText="1"/>
    </xf>
    <xf numFmtId="0" fontId="11" fillId="60" borderId="172" applyNumberFormat="0" applyProtection="0">
      <alignment horizontal="left" vertical="center" wrapText="1"/>
    </xf>
    <xf numFmtId="241" fontId="194" fillId="86" borderId="185" applyNumberFormat="0" applyBorder="0" applyAlignment="0" applyProtection="0">
      <alignment vertical="center"/>
    </xf>
    <xf numFmtId="0" fontId="30" fillId="0" borderId="186" applyNumberFormat="0" applyFill="0" applyAlignment="0" applyProtection="0"/>
    <xf numFmtId="0" fontId="30" fillId="0" borderId="186" applyNumberFormat="0" applyFill="0" applyAlignment="0" applyProtection="0"/>
    <xf numFmtId="0" fontId="30" fillId="0" borderId="186" applyNumberFormat="0" applyFill="0" applyAlignment="0" applyProtection="0"/>
    <xf numFmtId="39" fontId="12" fillId="0" borderId="187">
      <protection locked="0"/>
    </xf>
    <xf numFmtId="165" fontId="193" fillId="0" borderId="187" applyFill="0" applyAlignment="0" applyProtection="0"/>
    <xf numFmtId="171" fontId="85" fillId="0" borderId="188"/>
    <xf numFmtId="0" fontId="12" fillId="61" borderId="192" applyNumberFormat="0">
      <alignment horizontal="left" vertical="center"/>
    </xf>
    <xf numFmtId="0" fontId="12" fillId="60" borderId="192" applyNumberFormat="0">
      <alignment horizontal="centerContinuous" vertical="center" wrapText="1"/>
    </xf>
    <xf numFmtId="0" fontId="30" fillId="0" borderId="200" applyNumberFormat="0" applyFill="0" applyAlignment="0" applyProtection="0"/>
    <xf numFmtId="0" fontId="30" fillId="0" borderId="200" applyNumberFormat="0" applyFill="0" applyAlignment="0" applyProtection="0"/>
    <xf numFmtId="0" fontId="30" fillId="0" borderId="200" applyNumberFormat="0" applyFill="0" applyAlignment="0" applyProtection="0"/>
    <xf numFmtId="39" fontId="12" fillId="0" borderId="193">
      <protection locked="0"/>
    </xf>
    <xf numFmtId="165" fontId="193" fillId="0" borderId="193" applyFill="0" applyAlignment="0" applyProtection="0"/>
    <xf numFmtId="171" fontId="85" fillId="0" borderId="201"/>
    <xf numFmtId="44" fontId="6" fillId="0" borderId="0" applyFont="0" applyFill="0" applyBorder="0" applyAlignment="0" applyProtection="0"/>
    <xf numFmtId="257" fontId="12" fillId="0" borderId="0"/>
    <xf numFmtId="257" fontId="6" fillId="0" borderId="0"/>
    <xf numFmtId="257" fontId="6" fillId="0" borderId="0"/>
    <xf numFmtId="0" fontId="12" fillId="0" borderId="0"/>
    <xf numFmtId="257" fontId="6" fillId="0" borderId="0"/>
    <xf numFmtId="257" fontId="11" fillId="82" borderId="202" applyNumberFormat="0" applyProtection="0">
      <alignment horizontal="center" vertical="center" wrapText="1"/>
    </xf>
    <xf numFmtId="0" fontId="12" fillId="0" borderId="202"/>
    <xf numFmtId="261" fontId="245" fillId="0" borderId="0" applyBorder="0" applyProtection="0">
      <alignment horizontal="right"/>
    </xf>
    <xf numFmtId="257" fontId="6" fillId="0" borderId="0"/>
    <xf numFmtId="257" fontId="6" fillId="0" borderId="0"/>
    <xf numFmtId="257" fontId="6" fillId="0" borderId="0"/>
    <xf numFmtId="44" fontId="6" fillId="0" borderId="0" applyFont="0" applyFill="0" applyBorder="0" applyAlignment="0" applyProtection="0"/>
    <xf numFmtId="257" fontId="6" fillId="0" borderId="0"/>
    <xf numFmtId="257" fontId="6" fillId="0" borderId="0"/>
    <xf numFmtId="257" fontId="6" fillId="0" borderId="0"/>
    <xf numFmtId="257" fontId="6" fillId="0" borderId="0"/>
    <xf numFmtId="257" fontId="6" fillId="0" borderId="0"/>
    <xf numFmtId="0" fontId="183" fillId="81" borderId="202" applyNumberFormat="0" applyProtection="0">
      <alignment horizontal="center" vertical="center"/>
    </xf>
    <xf numFmtId="0" fontId="11" fillId="81" borderId="202" applyNumberFormat="0" applyProtection="0">
      <alignment horizontal="center" vertical="center" wrapText="1"/>
    </xf>
    <xf numFmtId="0" fontId="11" fillId="81" borderId="202" applyNumberFormat="0" applyProtection="0">
      <alignment horizontal="center" vertical="center"/>
    </xf>
    <xf numFmtId="0" fontId="11" fillId="81" borderId="202" applyNumberFormat="0" applyProtection="0">
      <alignment horizontal="center" vertical="center" wrapText="1"/>
    </xf>
    <xf numFmtId="0" fontId="12" fillId="25" borderId="202" applyNumberFormat="0" applyProtection="0">
      <alignment horizontal="left" vertical="center"/>
    </xf>
    <xf numFmtId="0" fontId="12" fillId="25" borderId="202" applyNumberFormat="0" applyProtection="0">
      <alignment horizontal="left" vertical="center"/>
    </xf>
    <xf numFmtId="0" fontId="11" fillId="60" borderId="202" applyNumberFormat="0" applyProtection="0">
      <alignment horizontal="left" vertical="center" wrapText="1"/>
    </xf>
    <xf numFmtId="0" fontId="12" fillId="25" borderId="202" applyNumberFormat="0" applyProtection="0">
      <alignment horizontal="left" vertical="center" wrapText="1"/>
    </xf>
    <xf numFmtId="0" fontId="11" fillId="60" borderId="202" applyNumberFormat="0" applyProtection="0">
      <alignment horizontal="left" vertical="center" wrapText="1"/>
    </xf>
    <xf numFmtId="44" fontId="6" fillId="0" borderId="0" applyFont="0" applyFill="0" applyBorder="0" applyAlignment="0" applyProtection="0"/>
    <xf numFmtId="257" fontId="6" fillId="0" borderId="0"/>
    <xf numFmtId="257" fontId="6" fillId="0" borderId="0"/>
    <xf numFmtId="0" fontId="12" fillId="0" borderId="0"/>
    <xf numFmtId="257" fontId="6" fillId="0" borderId="0"/>
    <xf numFmtId="44" fontId="6" fillId="0" borderId="0" applyFont="0" applyFill="0" applyBorder="0" applyAlignment="0" applyProtection="0"/>
    <xf numFmtId="0" fontId="12" fillId="0" borderId="0"/>
    <xf numFmtId="0" fontId="24" fillId="0" borderId="211" applyNumberFormat="0" applyFill="0" applyAlignment="0" applyProtection="0"/>
    <xf numFmtId="0" fontId="101" fillId="80" borderId="210"/>
    <xf numFmtId="0" fontId="176" fillId="0" borderId="209">
      <alignment vertical="center"/>
    </xf>
    <xf numFmtId="261" fontId="245" fillId="0" borderId="0" applyBorder="0" applyProtection="0">
      <alignment horizontal="right"/>
    </xf>
    <xf numFmtId="0" fontId="24" fillId="0" borderId="212" applyNumberFormat="0" applyFill="0" applyAlignment="0" applyProtection="0"/>
    <xf numFmtId="261" fontId="245" fillId="0" borderId="0" applyBorder="0" applyProtection="0">
      <alignment horizontal="right"/>
    </xf>
    <xf numFmtId="237" fontId="12" fillId="71" borderId="202" applyNumberFormat="0" applyFont="0" applyBorder="0" applyAlignment="0" applyProtection="0"/>
    <xf numFmtId="10" fontId="108" fillId="65" borderId="202" applyNumberFormat="0" applyBorder="0" applyAlignment="0" applyProtection="0"/>
    <xf numFmtId="261" fontId="245" fillId="0" borderId="0" applyBorder="0" applyProtection="0">
      <alignment horizontal="right"/>
    </xf>
    <xf numFmtId="0" fontId="12" fillId="0" borderId="0"/>
    <xf numFmtId="44" fontId="6" fillId="0" borderId="0" applyFont="0" applyFill="0" applyBorder="0" applyAlignment="0" applyProtection="0"/>
    <xf numFmtId="261" fontId="245" fillId="0" borderId="0" applyBorder="0" applyProtection="0">
      <alignment horizontal="right"/>
    </xf>
    <xf numFmtId="264" fontId="172" fillId="65" borderId="202" applyFill="0" applyBorder="0" applyAlignment="0" applyProtection="0">
      <alignment horizontal="right"/>
      <protection locked="0"/>
    </xf>
    <xf numFmtId="0" fontId="177" fillId="67" borderId="202">
      <alignment horizontal="center" vertical="center" wrapText="1"/>
      <protection hidden="1"/>
    </xf>
    <xf numFmtId="261" fontId="245" fillId="0" borderId="0" applyBorder="0" applyProtection="0">
      <alignment horizontal="right"/>
    </xf>
    <xf numFmtId="0" fontId="24" fillId="0" borderId="208" applyNumberFormat="0" applyFill="0" applyAlignment="0" applyProtection="0"/>
    <xf numFmtId="257" fontId="6" fillId="0" borderId="0"/>
    <xf numFmtId="0" fontId="12" fillId="0" borderId="0"/>
    <xf numFmtId="257" fontId="6" fillId="0" borderId="0"/>
    <xf numFmtId="0" fontId="12" fillId="0" borderId="0"/>
    <xf numFmtId="257" fontId="6" fillId="0" borderId="0"/>
    <xf numFmtId="257" fontId="6" fillId="0" borderId="0"/>
    <xf numFmtId="257" fontId="12" fillId="0" borderId="0"/>
    <xf numFmtId="44" fontId="6" fillId="0" borderId="0" applyFont="0" applyFill="0" applyBorder="0" applyAlignment="0" applyProtection="0"/>
    <xf numFmtId="0" fontId="6" fillId="0" borderId="0"/>
    <xf numFmtId="257" fontId="12" fillId="0" borderId="0"/>
    <xf numFmtId="257" fontId="12" fillId="0" borderId="0"/>
    <xf numFmtId="257" fontId="12" fillId="0" borderId="0"/>
    <xf numFmtId="257" fontId="12" fillId="0" borderId="0"/>
    <xf numFmtId="0" fontId="6" fillId="0" borderId="0"/>
    <xf numFmtId="0" fontId="257" fillId="0" borderId="0" applyNumberFormat="0" applyFill="0" applyBorder="0" applyAlignment="0" applyProtection="0"/>
    <xf numFmtId="0" fontId="62" fillId="0" borderId="56" applyNumberFormat="0" applyFill="0" applyAlignment="0" applyProtection="0"/>
    <xf numFmtId="0" fontId="63" fillId="0" borderId="57" applyNumberFormat="0" applyFill="0" applyAlignment="0" applyProtection="0"/>
    <xf numFmtId="0" fontId="64" fillId="0" borderId="58" applyNumberFormat="0" applyFill="0" applyAlignment="0" applyProtection="0"/>
    <xf numFmtId="0" fontId="64" fillId="0" borderId="0" applyNumberFormat="0" applyFill="0" applyBorder="0" applyAlignment="0" applyProtection="0"/>
    <xf numFmtId="0" fontId="65" fillId="29" borderId="0" applyNumberFormat="0" applyBorder="0" applyAlignment="0" applyProtection="0"/>
    <xf numFmtId="0" fontId="66" fillId="30" borderId="0" applyNumberFormat="0" applyBorder="0" applyAlignment="0" applyProtection="0"/>
    <xf numFmtId="0" fontId="68" fillId="32" borderId="59" applyNumberFormat="0" applyAlignment="0" applyProtection="0"/>
    <xf numFmtId="0" fontId="69" fillId="33" borderId="60" applyNumberFormat="0" applyAlignment="0" applyProtection="0"/>
    <xf numFmtId="0" fontId="70" fillId="33" borderId="59" applyNumberFormat="0" applyAlignment="0" applyProtection="0"/>
    <xf numFmtId="0" fontId="71" fillId="0" borderId="61" applyNumberFormat="0" applyFill="0" applyAlignment="0" applyProtection="0"/>
    <xf numFmtId="0" fontId="72" fillId="34" borderId="62" applyNumberFormat="0" applyAlignment="0" applyProtection="0"/>
    <xf numFmtId="0" fontId="73" fillId="0" borderId="0" applyNumberFormat="0" applyFill="0" applyBorder="0" applyAlignment="0" applyProtection="0"/>
    <xf numFmtId="0" fontId="6" fillId="35" borderId="63" applyNumberFormat="0" applyFont="0" applyAlignment="0" applyProtection="0"/>
    <xf numFmtId="0" fontId="74" fillId="0" borderId="0" applyNumberFormat="0" applyFill="0" applyBorder="0" applyAlignment="0" applyProtection="0"/>
    <xf numFmtId="0" fontId="3" fillId="0" borderId="64" applyNumberFormat="0" applyFill="0" applyAlignment="0" applyProtection="0"/>
    <xf numFmtId="0" fontId="75"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75"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75"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75"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75"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75"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170" fontId="6" fillId="0" borderId="0" applyFont="0" applyFill="0" applyBorder="0" applyAlignment="0" applyProtection="0"/>
  </cellStyleXfs>
  <cellXfs count="100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43" fontId="41" fillId="28" borderId="34" xfId="71" applyFont="1" applyFill="1" applyBorder="1" applyAlignment="1" applyProtection="1">
      <alignment horizontal="center"/>
      <protection locked="0"/>
    </xf>
    <xf numFmtId="0" fontId="91" fillId="0" borderId="202" xfId="0" applyFont="1" applyFill="1" applyBorder="1"/>
    <xf numFmtId="0" fontId="91" fillId="0" borderId="0" xfId="0" applyFont="1"/>
    <xf numFmtId="0" fontId="91" fillId="0" borderId="202" xfId="0" applyFont="1" applyBorder="1"/>
    <xf numFmtId="9" fontId="91" fillId="0" borderId="202" xfId="72" applyFont="1" applyFill="1" applyBorder="1" applyAlignment="1">
      <alignment vertical="top"/>
    </xf>
    <xf numFmtId="291" fontId="91" fillId="0" borderId="202" xfId="0" applyNumberFormat="1" applyFont="1" applyFill="1" applyBorder="1" applyAlignment="1">
      <alignment vertical="top"/>
    </xf>
    <xf numFmtId="291" fontId="91" fillId="0" borderId="9" xfId="0" applyNumberFormat="1" applyFont="1" applyFill="1" applyBorder="1" applyAlignment="1">
      <alignment vertical="top"/>
    </xf>
    <xf numFmtId="9" fontId="91" fillId="0" borderId="202" xfId="72" applyFont="1" applyBorder="1"/>
    <xf numFmtId="0" fontId="91" fillId="0" borderId="9" xfId="0" applyFont="1" applyFill="1" applyBorder="1"/>
    <xf numFmtId="9" fontId="91" fillId="0" borderId="9" xfId="72" applyFont="1" applyFill="1" applyBorder="1" applyAlignment="1">
      <alignment vertical="top"/>
    </xf>
    <xf numFmtId="0" fontId="91" fillId="0" borderId="203" xfId="0" applyFont="1" applyFill="1" applyBorder="1"/>
    <xf numFmtId="291" fontId="91" fillId="0" borderId="203" xfId="0" applyNumberFormat="1" applyFont="1" applyFill="1" applyBorder="1" applyAlignment="1">
      <alignment vertical="top"/>
    </xf>
    <xf numFmtId="3" fontId="91" fillId="2" borderId="0" xfId="0" applyNumberFormat="1" applyFont="1" applyFill="1" applyBorder="1" applyAlignment="1">
      <alignment vertical="top"/>
    </xf>
    <xf numFmtId="0" fontId="91" fillId="0" borderId="146" xfId="0" applyFont="1" applyFill="1" applyBorder="1"/>
    <xf numFmtId="291" fontId="91" fillId="0" borderId="205" xfId="0" applyNumberFormat="1" applyFont="1" applyFill="1" applyBorder="1" applyAlignment="1">
      <alignment vertical="top"/>
    </xf>
    <xf numFmtId="181" fontId="91" fillId="0" borderId="202" xfId="71" applyNumberFormat="1" applyFont="1" applyBorder="1"/>
    <xf numFmtId="3" fontId="91" fillId="0" borderId="202" xfId="0" applyNumberFormat="1" applyFont="1" applyFill="1" applyBorder="1" applyAlignment="1">
      <alignment horizontal="left" vertical="center"/>
    </xf>
    <xf numFmtId="181" fontId="91" fillId="0" borderId="0" xfId="71" applyNumberFormat="1" applyFont="1"/>
    <xf numFmtId="3" fontId="91" fillId="0" borderId="207" xfId="0" applyNumberFormat="1" applyFont="1" applyFill="1" applyBorder="1" applyAlignment="1">
      <alignment horizontal="left" vertical="center"/>
    </xf>
    <xf numFmtId="0" fontId="8" fillId="2" borderId="202" xfId="0" applyFont="1" applyFill="1" applyBorder="1" applyAlignment="1" applyProtection="1">
      <alignment horizontal="left" vertical="center"/>
      <protection locked="0"/>
    </xf>
    <xf numFmtId="0" fontId="8" fillId="2" borderId="202" xfId="0" applyFont="1" applyFill="1" applyBorder="1" applyAlignment="1" applyProtection="1">
      <alignment horizontal="center" vertical="center" wrapText="1"/>
      <protection locked="0"/>
    </xf>
    <xf numFmtId="0" fontId="8" fillId="28" borderId="202" xfId="0" applyFont="1" applyFill="1" applyBorder="1" applyAlignment="1" applyProtection="1">
      <alignment horizontal="center" vertical="center" wrapText="1"/>
      <protection locked="0"/>
    </xf>
    <xf numFmtId="180" fontId="8" fillId="2" borderId="12" xfId="70" applyNumberFormat="1" applyFont="1" applyFill="1" applyBorder="1" applyAlignment="1" applyProtection="1">
      <alignment horizontal="center"/>
      <protection locked="0"/>
    </xf>
    <xf numFmtId="180" fontId="45" fillId="2" borderId="109" xfId="70" applyNumberFormat="1" applyFont="1" applyFill="1" applyBorder="1" applyAlignment="1" applyProtection="1">
      <alignment horizontal="center"/>
      <protection locked="0"/>
    </xf>
    <xf numFmtId="0" fontId="5" fillId="2" borderId="112" xfId="0" applyFont="1" applyFill="1" applyBorder="1" applyProtection="1">
      <protection locked="0"/>
    </xf>
    <xf numFmtId="0" fontId="47" fillId="2" borderId="89" xfId="0" applyFont="1" applyFill="1" applyBorder="1" applyAlignment="1" applyProtection="1">
      <alignment horizontal="left" vertical="top" wrapText="1"/>
      <protection locked="0"/>
    </xf>
    <xf numFmtId="0" fontId="254" fillId="2" borderId="0" xfId="0" applyFont="1" applyFill="1" applyBorder="1"/>
    <xf numFmtId="0" fontId="253" fillId="2" borderId="0" xfId="0" applyFont="1" applyFill="1" applyBorder="1"/>
    <xf numFmtId="0" fontId="254" fillId="2" borderId="0" xfId="0" applyFont="1" applyFill="1" applyBorder="1" applyAlignment="1">
      <alignment horizontal="left"/>
    </xf>
    <xf numFmtId="0" fontId="44" fillId="97" borderId="157" xfId="0" applyFont="1" applyFill="1" applyBorder="1"/>
    <xf numFmtId="0" fontId="44" fillId="97" borderId="146" xfId="0" applyFont="1" applyFill="1" applyBorder="1"/>
    <xf numFmtId="0" fontId="44" fillId="97" borderId="74" xfId="0" applyFont="1" applyFill="1" applyBorder="1"/>
    <xf numFmtId="0" fontId="44" fillId="97" borderId="158" xfId="0" applyFont="1" applyFill="1" applyBorder="1"/>
    <xf numFmtId="0" fontId="44" fillId="90" borderId="157" xfId="0" applyFont="1" applyFill="1" applyBorder="1" applyAlignment="1">
      <alignment horizontal="center" wrapText="1"/>
    </xf>
    <xf numFmtId="0" fontId="44" fillId="90" borderId="157" xfId="0" applyFont="1" applyFill="1" applyBorder="1" applyAlignment="1">
      <alignment wrapText="1"/>
    </xf>
    <xf numFmtId="0" fontId="44" fillId="90" borderId="146" xfId="0" applyFont="1" applyFill="1" applyBorder="1" applyAlignment="1">
      <alignment wrapText="1"/>
    </xf>
    <xf numFmtId="0" fontId="44" fillId="90" borderId="74" xfId="0" applyFont="1" applyFill="1" applyBorder="1" applyAlignment="1">
      <alignment horizontal="center" wrapText="1"/>
    </xf>
    <xf numFmtId="0" fontId="44" fillId="90" borderId="158" xfId="0" applyFont="1" applyFill="1" applyBorder="1" applyAlignment="1">
      <alignment wrapText="1"/>
    </xf>
    <xf numFmtId="0" fontId="50" fillId="90" borderId="151" xfId="0" applyFont="1" applyFill="1" applyBorder="1"/>
    <xf numFmtId="0" fontId="50" fillId="90" borderId="166" xfId="0" applyFont="1" applyFill="1" applyBorder="1"/>
    <xf numFmtId="0" fontId="48" fillId="90" borderId="167" xfId="0" applyFont="1" applyFill="1" applyBorder="1" applyAlignment="1">
      <alignment horizontal="center"/>
    </xf>
    <xf numFmtId="0" fontId="48" fillId="90" borderId="167" xfId="0" applyFont="1" applyFill="1" applyBorder="1"/>
    <xf numFmtId="0" fontId="48" fillId="90" borderId="168" xfId="0" applyFont="1" applyFill="1" applyBorder="1"/>
    <xf numFmtId="0" fontId="50" fillId="90" borderId="167" xfId="0" applyFont="1" applyFill="1" applyBorder="1"/>
    <xf numFmtId="0" fontId="48" fillId="0" borderId="151" xfId="0" applyFont="1" applyBorder="1"/>
    <xf numFmtId="0" fontId="48" fillId="0" borderId="151" xfId="0" applyFont="1" applyFill="1" applyBorder="1"/>
    <xf numFmtId="0" fontId="48" fillId="0" borderId="0" xfId="0" applyFont="1" applyFill="1" applyBorder="1" applyAlignment="1">
      <alignment horizontal="center"/>
    </xf>
    <xf numFmtId="0" fontId="48" fillId="0" borderId="0" xfId="0" applyFont="1" applyFill="1" applyBorder="1"/>
    <xf numFmtId="43" fontId="48" fillId="0" borderId="159" xfId="71" applyFont="1" applyBorder="1"/>
    <xf numFmtId="0" fontId="48" fillId="0" borderId="160" xfId="0" applyFont="1" applyBorder="1"/>
    <xf numFmtId="0" fontId="48" fillId="0" borderId="161" xfId="0" applyFont="1" applyBorder="1"/>
    <xf numFmtId="170" fontId="48" fillId="0" borderId="162" xfId="9839" applyFont="1" applyBorder="1"/>
    <xf numFmtId="0" fontId="44" fillId="0" borderId="157" xfId="0" applyFont="1" applyBorder="1"/>
    <xf numFmtId="0" fontId="44" fillId="0" borderId="74" xfId="0" applyFont="1" applyBorder="1"/>
    <xf numFmtId="170" fontId="44" fillId="0" borderId="158" xfId="9839" applyFont="1" applyBorder="1"/>
    <xf numFmtId="0" fontId="44" fillId="0" borderId="74" xfId="0" applyFont="1" applyFill="1" applyBorder="1"/>
    <xf numFmtId="0" fontId="44" fillId="0" borderId="151" xfId="0" applyFont="1" applyBorder="1"/>
    <xf numFmtId="0" fontId="44" fillId="0" borderId="0" xfId="0" applyFont="1" applyBorder="1"/>
    <xf numFmtId="0" fontId="44" fillId="0" borderId="159" xfId="0" applyFont="1" applyBorder="1"/>
    <xf numFmtId="0" fontId="44" fillId="0" borderId="0" xfId="0" applyFont="1" applyFill="1" applyBorder="1"/>
    <xf numFmtId="0" fontId="48" fillId="99" borderId="170" xfId="0" applyFont="1" applyFill="1" applyBorder="1"/>
    <xf numFmtId="0" fontId="44" fillId="99" borderId="151" xfId="0" applyFont="1" applyFill="1" applyBorder="1"/>
    <xf numFmtId="0" fontId="44" fillId="99" borderId="0" xfId="0" applyFont="1" applyFill="1" applyBorder="1"/>
    <xf numFmtId="0" fontId="44" fillId="99" borderId="159" xfId="0" applyFont="1" applyFill="1" applyBorder="1"/>
    <xf numFmtId="0" fontId="48" fillId="0" borderId="170" xfId="0" applyFont="1" applyBorder="1"/>
    <xf numFmtId="0" fontId="48" fillId="0" borderId="0" xfId="0" applyFont="1" applyBorder="1" applyAlignment="1">
      <alignment horizontal="right" vertical="center"/>
    </xf>
    <xf numFmtId="0" fontId="48" fillId="0" borderId="159" xfId="0" applyFont="1" applyBorder="1" applyAlignment="1">
      <alignment horizontal="right" vertical="center"/>
    </xf>
    <xf numFmtId="0" fontId="48" fillId="0" borderId="0" xfId="0" applyFont="1" applyBorder="1" applyAlignment="1">
      <alignment horizontal="left" vertical="center"/>
    </xf>
    <xf numFmtId="0" fontId="91" fillId="0" borderId="151" xfId="0" applyFont="1" applyFill="1" applyBorder="1"/>
    <xf numFmtId="0" fontId="91" fillId="0" borderId="0" xfId="0" applyFont="1" applyBorder="1" applyAlignment="1">
      <alignment horizontal="right" vertical="center"/>
    </xf>
    <xf numFmtId="0" fontId="48" fillId="0" borderId="163" xfId="0" applyFont="1" applyBorder="1"/>
    <xf numFmtId="0" fontId="48" fillId="0" borderId="164" xfId="0" applyFont="1" applyBorder="1"/>
    <xf numFmtId="0" fontId="48" fillId="0" borderId="165" xfId="0" applyFont="1" applyBorder="1"/>
    <xf numFmtId="0" fontId="44" fillId="0" borderId="151" xfId="0" applyFont="1" applyBorder="1" applyAlignment="1"/>
    <xf numFmtId="43" fontId="44" fillId="0" borderId="159" xfId="71" applyFont="1" applyBorder="1"/>
    <xf numFmtId="0" fontId="48" fillId="0" borderId="0" xfId="0" applyFont="1" applyBorder="1"/>
    <xf numFmtId="0" fontId="48" fillId="0" borderId="159" xfId="0" applyFont="1" applyBorder="1"/>
    <xf numFmtId="0" fontId="44" fillId="0" borderId="166" xfId="0" applyFont="1" applyBorder="1"/>
    <xf numFmtId="0" fontId="44" fillId="0" borderId="167" xfId="0" applyFont="1" applyBorder="1"/>
    <xf numFmtId="170" fontId="44" fillId="0" borderId="168" xfId="0" applyNumberFormat="1" applyFont="1" applyBorder="1"/>
    <xf numFmtId="43" fontId="44" fillId="0" borderId="0" xfId="71" applyFont="1" applyBorder="1"/>
    <xf numFmtId="0" fontId="50" fillId="0" borderId="160" xfId="0" applyFont="1" applyBorder="1"/>
    <xf numFmtId="0" fontId="50" fillId="98" borderId="161" xfId="0" applyFont="1" applyFill="1" applyBorder="1"/>
    <xf numFmtId="0" fontId="50" fillId="0" borderId="161" xfId="0" applyFont="1" applyBorder="1"/>
    <xf numFmtId="0" fontId="48" fillId="0" borderId="162" xfId="0" applyFont="1" applyBorder="1"/>
    <xf numFmtId="175" fontId="255" fillId="2" borderId="0" xfId="5151" applyNumberFormat="1" applyFont="1" applyFill="1" applyBorder="1" applyAlignment="1">
      <alignment vertical="center"/>
    </xf>
    <xf numFmtId="0" fontId="48" fillId="0" borderId="0" xfId="0" applyFont="1"/>
    <xf numFmtId="0" fontId="48" fillId="0" borderId="169" xfId="0" applyFont="1" applyBorder="1"/>
    <xf numFmtId="0" fontId="48" fillId="0" borderId="171" xfId="0" applyFont="1" applyBorder="1"/>
    <xf numFmtId="43" fontId="48" fillId="2" borderId="0" xfId="71" applyFont="1" applyFill="1" applyBorder="1"/>
    <xf numFmtId="0" fontId="48" fillId="0" borderId="0" xfId="0" applyFont="1" applyFill="1" applyBorder="1" applyAlignment="1">
      <alignment horizontal="center" vertical="center"/>
    </xf>
    <xf numFmtId="0" fontId="44" fillId="2" borderId="0" xfId="0" applyFont="1" applyFill="1" applyBorder="1"/>
    <xf numFmtId="43" fontId="48" fillId="0" borderId="159" xfId="71" applyFont="1" applyFill="1" applyBorder="1"/>
    <xf numFmtId="43" fontId="44" fillId="0" borderId="158" xfId="0" applyNumberFormat="1" applyFont="1" applyBorder="1"/>
    <xf numFmtId="10" fontId="44" fillId="2" borderId="169" xfId="72" applyNumberFormat="1" applyFont="1" applyFill="1" applyBorder="1"/>
    <xf numFmtId="0" fontId="44" fillId="98" borderId="161" xfId="0" applyFont="1" applyFill="1" applyBorder="1"/>
    <xf numFmtId="0" fontId="44" fillId="0" borderId="162" xfId="0" applyFont="1" applyBorder="1"/>
    <xf numFmtId="0" fontId="0" fillId="2" borderId="110" xfId="0" applyFill="1" applyBorder="1" applyAlignment="1">
      <alignment horizontal="center" vertical="top"/>
    </xf>
    <xf numFmtId="0" fontId="91" fillId="0" borderId="0" xfId="0" applyFont="1" applyBorder="1"/>
    <xf numFmtId="9" fontId="91" fillId="0" borderId="0" xfId="72" applyFont="1" applyBorder="1"/>
    <xf numFmtId="0" fontId="91" fillId="0" borderId="137" xfId="0" applyFont="1" applyBorder="1" applyAlignment="1">
      <alignment horizontal="center"/>
    </xf>
    <xf numFmtId="0" fontId="0" fillId="90" borderId="110" xfId="0" applyFill="1" applyBorder="1" applyAlignment="1">
      <alignment horizontal="center" vertical="top"/>
    </xf>
    <xf numFmtId="0" fontId="0" fillId="28" borderId="110" xfId="0" applyFill="1" applyBorder="1" applyAlignment="1">
      <alignment horizontal="center" vertical="top"/>
    </xf>
    <xf numFmtId="9" fontId="45" fillId="28" borderId="0" xfId="72" applyFont="1" applyFill="1" applyBorder="1" applyAlignment="1">
      <alignment horizontal="center" vertical="center"/>
    </xf>
    <xf numFmtId="0" fontId="44" fillId="100" borderId="202" xfId="52" applyFont="1" applyFill="1" applyBorder="1" applyAlignment="1">
      <alignment horizontal="center" vertical="center" wrapText="1"/>
    </xf>
    <xf numFmtId="0" fontId="48" fillId="0" borderId="202" xfId="3146" quotePrefix="1" applyFont="1" applyBorder="1" applyAlignment="1">
      <alignment horizontal="right"/>
    </xf>
    <xf numFmtId="1" fontId="48" fillId="0" borderId="202" xfId="3146" quotePrefix="1" applyNumberFormat="1" applyFont="1" applyBorder="1" applyAlignment="1">
      <alignment horizontal="right"/>
    </xf>
    <xf numFmtId="0" fontId="48" fillId="0" borderId="202" xfId="3146" applyFont="1" applyBorder="1" applyAlignment="1">
      <alignment horizontal="right"/>
    </xf>
    <xf numFmtId="14" fontId="48" fillId="0" borderId="202" xfId="3146" quotePrefix="1" applyNumberFormat="1" applyFont="1" applyBorder="1" applyAlignment="1">
      <alignment horizontal="right"/>
    </xf>
    <xf numFmtId="43" fontId="48" fillId="0" borderId="202" xfId="1" quotePrefix="1" applyFont="1" applyFill="1" applyBorder="1" applyAlignment="1">
      <alignment horizontal="right"/>
    </xf>
    <xf numFmtId="181" fontId="48" fillId="0" borderId="202" xfId="1" quotePrefix="1" applyNumberFormat="1" applyFont="1" applyFill="1" applyBorder="1" applyAlignment="1">
      <alignment horizontal="right"/>
    </xf>
    <xf numFmtId="0" fontId="48" fillId="0" borderId="202" xfId="0" applyFont="1" applyBorder="1" applyAlignment="1">
      <alignment horizontal="right"/>
    </xf>
    <xf numFmtId="0" fontId="48" fillId="0" borderId="0" xfId="10020" applyFont="1"/>
    <xf numFmtId="0" fontId="48" fillId="0" borderId="0" xfId="3126" quotePrefix="1" applyFont="1"/>
    <xf numFmtId="0" fontId="48" fillId="2" borderId="0" xfId="3126" applyFont="1" applyFill="1"/>
    <xf numFmtId="1" fontId="48" fillId="0" borderId="0" xfId="3126" quotePrefix="1" applyNumberFormat="1" applyFont="1" applyAlignment="1">
      <alignment horizontal="right"/>
    </xf>
    <xf numFmtId="0" fontId="48" fillId="0" borderId="0" xfId="3126" applyFont="1"/>
    <xf numFmtId="43" fontId="48" fillId="0" borderId="0" xfId="111" quotePrefix="1" applyFont="1" applyFill="1" applyBorder="1"/>
    <xf numFmtId="0" fontId="48" fillId="0" borderId="0" xfId="0" applyFont="1" applyAlignment="1">
      <alignment horizontal="right"/>
    </xf>
    <xf numFmtId="10" fontId="48" fillId="0" borderId="0" xfId="72" applyNumberFormat="1" applyFont="1"/>
    <xf numFmtId="0" fontId="48" fillId="0" borderId="202" xfId="0" applyFont="1" applyBorder="1" applyAlignment="1">
      <alignment horizontal="center"/>
    </xf>
    <xf numFmtId="170" fontId="48" fillId="0" borderId="202" xfId="1440" applyFont="1" applyBorder="1"/>
    <xf numFmtId="10" fontId="48" fillId="0" borderId="202" xfId="72" applyNumberFormat="1" applyFont="1" applyBorder="1"/>
    <xf numFmtId="0" fontId="48" fillId="0" borderId="202" xfId="0" applyFont="1" applyBorder="1"/>
    <xf numFmtId="0" fontId="48" fillId="0" borderId="40" xfId="0" applyFont="1" applyBorder="1" applyAlignment="1">
      <alignment vertical="top"/>
    </xf>
    <xf numFmtId="0" fontId="48" fillId="0" borderId="213" xfId="0" applyFont="1" applyBorder="1" applyAlignment="1">
      <alignment vertical="top"/>
    </xf>
    <xf numFmtId="10" fontId="48" fillId="0" borderId="0" xfId="72" applyNumberFormat="1" applyFont="1" applyBorder="1"/>
    <xf numFmtId="4" fontId="48" fillId="0" borderId="0" xfId="0" applyNumberFormat="1" applyFont="1" applyBorder="1"/>
    <xf numFmtId="0" fontId="48" fillId="0" borderId="0" xfId="0" applyFont="1" applyBorder="1" applyAlignment="1">
      <alignment horizontal="right"/>
    </xf>
    <xf numFmtId="43" fontId="48" fillId="0" borderId="0" xfId="71" applyFont="1"/>
    <xf numFmtId="43" fontId="48" fillId="0" borderId="0" xfId="71" applyFont="1" applyBorder="1"/>
    <xf numFmtId="0" fontId="48" fillId="0" borderId="202" xfId="0" applyFont="1" applyBorder="1" applyAlignment="1">
      <alignment vertical="top"/>
    </xf>
    <xf numFmtId="43" fontId="48" fillId="0" borderId="202" xfId="71" applyFont="1" applyBorder="1"/>
    <xf numFmtId="0" fontId="44" fillId="2" borderId="161" xfId="0" applyFont="1" applyFill="1" applyBorder="1"/>
    <xf numFmtId="0" fontId="48" fillId="2" borderId="161" xfId="0" applyFont="1" applyFill="1" applyBorder="1"/>
    <xf numFmtId="0" fontId="48" fillId="0" borderId="161" xfId="0" applyFont="1" applyBorder="1" applyAlignment="1">
      <alignment horizontal="right"/>
    </xf>
    <xf numFmtId="10" fontId="48" fillId="0" borderId="161" xfId="72" applyNumberFormat="1" applyFont="1" applyBorder="1"/>
    <xf numFmtId="43" fontId="48" fillId="0" borderId="161" xfId="71" applyFont="1" applyBorder="1"/>
    <xf numFmtId="0" fontId="44" fillId="0" borderId="161" xfId="0" applyFont="1" applyBorder="1"/>
    <xf numFmtId="0" fontId="44" fillId="0" borderId="161" xfId="0" applyFont="1" applyBorder="1" applyAlignment="1">
      <alignment horizontal="right"/>
    </xf>
    <xf numFmtId="10" fontId="44" fillId="0" borderId="161" xfId="72" applyNumberFormat="1" applyFont="1" applyBorder="1"/>
    <xf numFmtId="43" fontId="44" fillId="0" borderId="161" xfId="71" applyFont="1" applyBorder="1"/>
    <xf numFmtId="0" fontId="91" fillId="0" borderId="41" xfId="0" applyFont="1" applyBorder="1" applyAlignment="1">
      <alignment horizontal="center" vertical="top"/>
    </xf>
    <xf numFmtId="0" fontId="91" fillId="0" borderId="213" xfId="0" applyFont="1" applyBorder="1" applyAlignment="1">
      <alignment vertical="top"/>
    </xf>
    <xf numFmtId="4" fontId="48" fillId="2" borderId="202" xfId="0" applyNumberFormat="1" applyFont="1" applyFill="1" applyBorder="1" applyAlignment="1">
      <alignment vertical="top"/>
    </xf>
    <xf numFmtId="0" fontId="48" fillId="0" borderId="202" xfId="0" applyFont="1" applyFill="1" applyBorder="1" applyAlignment="1">
      <alignment horizontal="center" vertical="top"/>
    </xf>
    <xf numFmtId="0" fontId="48" fillId="0" borderId="202" xfId="0" applyFont="1" applyFill="1" applyBorder="1" applyAlignment="1">
      <alignment vertical="top"/>
    </xf>
    <xf numFmtId="0" fontId="48" fillId="0" borderId="202" xfId="3146" applyFont="1" applyFill="1" applyBorder="1" applyAlignment="1">
      <alignment horizontal="right"/>
    </xf>
    <xf numFmtId="0" fontId="48" fillId="0" borderId="202" xfId="0" applyFont="1" applyFill="1" applyBorder="1"/>
    <xf numFmtId="43" fontId="48" fillId="0" borderId="202" xfId="71" applyFont="1" applyFill="1" applyBorder="1"/>
    <xf numFmtId="0" fontId="48" fillId="0" borderId="202" xfId="0" applyFont="1" applyFill="1" applyBorder="1" applyAlignment="1">
      <alignment horizontal="right"/>
    </xf>
    <xf numFmtId="10" fontId="48" fillId="0" borderId="202" xfId="72" applyNumberFormat="1" applyFont="1" applyFill="1" applyBorder="1"/>
    <xf numFmtId="4" fontId="48" fillId="0" borderId="202" xfId="0" applyNumberFormat="1" applyFont="1" applyFill="1" applyBorder="1"/>
    <xf numFmtId="170" fontId="48" fillId="0" borderId="202" xfId="0" applyNumberFormat="1" applyFont="1" applyBorder="1"/>
    <xf numFmtId="0" fontId="48" fillId="101" borderId="202" xfId="0" applyFont="1" applyFill="1" applyBorder="1"/>
    <xf numFmtId="10" fontId="48" fillId="101" borderId="202" xfId="72" applyNumberFormat="1" applyFont="1" applyFill="1" applyBorder="1"/>
    <xf numFmtId="4" fontId="48" fillId="101" borderId="202" xfId="0" applyNumberFormat="1" applyFont="1" applyFill="1" applyBorder="1"/>
    <xf numFmtId="0" fontId="48" fillId="101" borderId="202" xfId="0" applyFont="1" applyFill="1" applyBorder="1" applyAlignment="1">
      <alignment horizontal="right"/>
    </xf>
    <xf numFmtId="10" fontId="48" fillId="98" borderId="202" xfId="72" applyNumberFormat="1" applyFont="1" applyFill="1" applyBorder="1"/>
    <xf numFmtId="181" fontId="13" fillId="2" borderId="110" xfId="71" applyNumberFormat="1" applyFont="1" applyFill="1" applyBorder="1" applyAlignment="1">
      <alignment horizontal="center"/>
    </xf>
    <xf numFmtId="0" fontId="48" fillId="0" borderId="202" xfId="0" applyFont="1" applyFill="1" applyBorder="1" applyAlignment="1">
      <alignment horizontal="center"/>
    </xf>
    <xf numFmtId="10" fontId="48" fillId="0" borderId="0" xfId="72" applyNumberFormat="1" applyFont="1" applyFill="1" applyBorder="1"/>
    <xf numFmtId="4" fontId="48" fillId="0" borderId="0" xfId="0" applyNumberFormat="1" applyFont="1" applyFill="1" applyBorder="1"/>
    <xf numFmtId="0" fontId="48" fillId="0" borderId="0" xfId="0" applyFont="1" applyFill="1" applyBorder="1" applyAlignment="1">
      <alignment horizontal="right"/>
    </xf>
    <xf numFmtId="0" fontId="47" fillId="0" borderId="204" xfId="0" applyFont="1" applyFill="1" applyBorder="1"/>
    <xf numFmtId="0" fontId="47" fillId="0" borderId="205" xfId="0" applyFont="1" applyFill="1" applyBorder="1" applyAlignment="1">
      <alignment horizontal="center" vertical="top"/>
    </xf>
    <xf numFmtId="0" fontId="47" fillId="0" borderId="206" xfId="0" applyFont="1" applyFill="1" applyBorder="1" applyAlignment="1">
      <alignment horizontal="center" vertical="top"/>
    </xf>
    <xf numFmtId="0" fontId="47" fillId="0" borderId="205" xfId="0" applyFont="1" applyFill="1" applyBorder="1" applyAlignment="1">
      <alignment vertical="top"/>
    </xf>
    <xf numFmtId="0" fontId="47" fillId="0" borderId="206" xfId="0" applyFont="1" applyFill="1" applyBorder="1" applyAlignment="1">
      <alignment vertical="top"/>
    </xf>
    <xf numFmtId="0" fontId="184" fillId="0" borderId="0" xfId="0" applyFont="1"/>
    <xf numFmtId="0" fontId="47" fillId="0" borderId="202" xfId="0" applyFont="1" applyFill="1" applyBorder="1" applyAlignment="1">
      <alignment horizontal="center"/>
    </xf>
    <xf numFmtId="43" fontId="48" fillId="0" borderId="161" xfId="71" applyFont="1" applyFill="1" applyBorder="1"/>
    <xf numFmtId="0" fontId="48" fillId="0" borderId="161" xfId="0" applyFont="1" applyFill="1" applyBorder="1"/>
    <xf numFmtId="170" fontId="48" fillId="0" borderId="0" xfId="10055" applyFont="1"/>
    <xf numFmtId="14" fontId="48" fillId="0" borderId="0" xfId="0" applyNumberFormat="1" applyFont="1"/>
    <xf numFmtId="170" fontId="48" fillId="0" borderId="0" xfId="10055" applyFont="1" applyBorder="1"/>
    <xf numFmtId="17" fontId="48" fillId="0" borderId="0" xfId="0" applyNumberFormat="1" applyFont="1"/>
    <xf numFmtId="0" fontId="44" fillId="0" borderId="0" xfId="0" applyFont="1"/>
    <xf numFmtId="0" fontId="47" fillId="0" borderId="122" xfId="0" applyFont="1" applyBorder="1" applyAlignment="1"/>
    <xf numFmtId="43" fontId="48" fillId="0" borderId="0" xfId="0" applyNumberFormat="1" applyFont="1"/>
    <xf numFmtId="43" fontId="47" fillId="0" borderId="202" xfId="71" quotePrefix="1" applyFont="1" applyBorder="1" applyAlignment="1"/>
    <xf numFmtId="0" fontId="48" fillId="0" borderId="202" xfId="0" applyFont="1" applyBorder="1" applyAlignment="1">
      <alignment horizontal="right" vertical="center"/>
    </xf>
    <xf numFmtId="0" fontId="47" fillId="0" borderId="202" xfId="0" applyFont="1" applyBorder="1"/>
    <xf numFmtId="0" fontId="48" fillId="0" borderId="0" xfId="0" applyFont="1" applyAlignment="1"/>
    <xf numFmtId="0" fontId="48" fillId="0" borderId="0" xfId="0" applyFont="1" applyAlignment="1">
      <alignment horizontal="center"/>
    </xf>
    <xf numFmtId="0" fontId="48" fillId="0" borderId="0" xfId="0" applyFont="1" applyAlignment="1">
      <alignment horizontal="center" wrapText="1"/>
    </xf>
    <xf numFmtId="0" fontId="48" fillId="0" borderId="202" xfId="0" applyFont="1" applyBorder="1" applyAlignment="1">
      <alignment horizontal="center" vertical="center"/>
    </xf>
    <xf numFmtId="0" fontId="48" fillId="0" borderId="202" xfId="0" applyFont="1" applyBorder="1" applyAlignment="1">
      <alignment horizontal="center" vertical="top"/>
    </xf>
    <xf numFmtId="0" fontId="48" fillId="0" borderId="202" xfId="3146" applyFont="1" applyBorder="1" applyAlignment="1">
      <alignment horizontal="center"/>
    </xf>
    <xf numFmtId="43" fontId="48" fillId="0" borderId="202" xfId="71" applyFont="1" applyFill="1" applyBorder="1" applyAlignment="1">
      <alignment horizontal="center"/>
    </xf>
    <xf numFmtId="4" fontId="45" fillId="28" borderId="35" xfId="0" applyNumberFormat="1" applyFont="1" applyFill="1" applyBorder="1" applyAlignment="1" applyProtection="1">
      <alignment horizontal="center" vertical="center"/>
      <protection locked="0"/>
    </xf>
    <xf numFmtId="43" fontId="48" fillId="0" borderId="202" xfId="0" applyNumberFormat="1" applyFont="1" applyBorder="1" applyAlignment="1"/>
    <xf numFmtId="43" fontId="48" fillId="0" borderId="0" xfId="7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28" borderId="134" xfId="0" applyFill="1" applyBorder="1" applyAlignment="1">
      <alignment horizontal="left" vertical="top"/>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7" fillId="0" borderId="122" xfId="0" applyFont="1" applyBorder="1" applyAlignment="1">
      <alignment horizontal="center"/>
    </xf>
    <xf numFmtId="0" fontId="47" fillId="0" borderId="134" xfId="0" applyFont="1" applyBorder="1" applyAlignment="1">
      <alignment horizont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cellXfs>
  <cellStyles count="1005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772"/>
    <cellStyle name="(Heading) 3" xfId="9850"/>
    <cellStyle name="(Heading) 4" xfId="9950"/>
    <cellStyle name="(Lefting)" xfId="705"/>
    <cellStyle name="(Lefting) 2" xfId="9773"/>
    <cellStyle name="(Lefting) 3" xfId="9851"/>
    <cellStyle name="(Lefting) 4" xfId="9949"/>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erger Model_KN&amp;Fzio_v2.30 - Street 2" xfId="9774"/>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C:\WINNT35\SYSTEM32\COMMAND.COM 2" xfId="9775"/>
    <cellStyle name="0752-93035" xfId="717"/>
    <cellStyle name="0752-93035 2" xfId="9776"/>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xfId="10038" builtinId="30" customBuiltin="1"/>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xfId="10041" builtinId="34" customBuiltin="1"/>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xfId="10044" builtinId="38" customBuiltin="1"/>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xfId="10047" builtinId="42" customBuiltin="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xfId="10050" builtinId="46" customBuiltin="1"/>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xfId="10053" builtinId="50" customBuiltin="1"/>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xfId="10039" builtinId="31" customBuiltin="1"/>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xfId="10042" builtinId="35" customBuiltin="1"/>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xfId="10045" builtinId="39" customBuiltin="1"/>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xfId="10048" builtinId="43" customBuiltin="1"/>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xfId="10051" builtinId="47" customBuiltin="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xfId="10054" builtinId="51" customBuiltin="1"/>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xfId="10037" builtinId="29" customBuiltin="1"/>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xfId="10040" builtinId="33" customBuiltin="1"/>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xfId="10043" builtinId="37" customBuiltin="1"/>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xfId="10046" builtinId="41" customBuiltin="1"/>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xfId="10049" builtinId="45" customBuiltin="1"/>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xfId="10052" builtinId="49" customBuiltin="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921"/>
    <cellStyle name="Accounting w/o $" xfId="1353"/>
    <cellStyle name="Acinput" xfId="1354"/>
    <cellStyle name="Acinput 2" xfId="5686"/>
    <cellStyle name="Acinput,," xfId="1355"/>
    <cellStyle name="Acinput,, 2" xfId="5687"/>
    <cellStyle name="Acinput_Merger Model_KN&amp;Fzio_v2.30 - Street" xfId="9777"/>
    <cellStyle name="Acoutput" xfId="1356"/>
    <cellStyle name="Acoutput 2" xfId="5688"/>
    <cellStyle name="Acoutput,," xfId="1357"/>
    <cellStyle name="Acoutput,, 2" xfId="5689"/>
    <cellStyle name="Acoutput_CAScomps02" xfId="9778"/>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3" xfId="9779"/>
    <cellStyle name="ar 4" xfId="9872"/>
    <cellStyle name="ar 5" xfId="9920"/>
    <cellStyle name="Arial 10" xfId="1365"/>
    <cellStyle name="Arial 12" xfId="1366"/>
    <cellStyle name="Availability" xfId="1367"/>
    <cellStyle name="Avertissement" xfId="1368"/>
    <cellStyle name="Bad" xfId="10027" builtinId="27" customBuiltin="1"/>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Heavy 2" xfId="9873"/>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80"/>
    <cellStyle name="Border, Top 3" xfId="9874"/>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81"/>
    <cellStyle name="Calcul 3" xfId="9875"/>
    <cellStyle name="Calcul 4" xfId="9919"/>
    <cellStyle name="Calculation" xfId="10030" builtinId="22" customBuiltin="1"/>
    <cellStyle name="Calculation 2" xfId="36"/>
    <cellStyle name="Calculation 2 10" xfId="9745"/>
    <cellStyle name="Calculation 2 11" xfId="9847"/>
    <cellStyle name="Calculation 2 12" xfId="9876"/>
    <cellStyle name="Calculation 2 13" xfId="9918"/>
    <cellStyle name="Calculation 2 2" xfId="64"/>
    <cellStyle name="Calculation 2 2 2" xfId="84"/>
    <cellStyle name="Calculation 2 2 2 2" xfId="9766"/>
    <cellStyle name="Calculation 2 2 2 3" xfId="9782"/>
    <cellStyle name="Calculation 2 2 3" xfId="9752"/>
    <cellStyle name="Calculation 2 2 4" xfId="9877"/>
    <cellStyle name="Calculation 2 2 5" xfId="9917"/>
    <cellStyle name="Calculation 2 3" xfId="78"/>
    <cellStyle name="Calculation 2 3 2" xfId="9760"/>
    <cellStyle name="Calculation 2 3 3" xfId="9878"/>
    <cellStyle name="Calculation 2 3 4" xfId="9916"/>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xfId="10032" builtinId="23" customBuiltin="1"/>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lumnHeadings2 2" xfId="9879"/>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0_Merger Model_KN&amp;Fzio_v2.30 - Street" xfId="9783"/>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18" xfId="9839"/>
    <cellStyle name="Comma 19" xfId="9834"/>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12" xfId="9784"/>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3 9" xfId="9785"/>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20" xfId="10055"/>
    <cellStyle name="Comma 3" xfId="3"/>
    <cellStyle name="Comma 3 10" xfId="9786"/>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6 8" xfId="9787"/>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788"/>
    <cellStyle name="Commentaire 3" xfId="9881"/>
    <cellStyle name="Commentaire 4" xfId="9914"/>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3" xfId="9789"/>
    <cellStyle name="Currency [2] 4" xfId="9882"/>
    <cellStyle name="Currency [2] 5" xfId="9913"/>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30" xfId="9957"/>
    <cellStyle name="Currency 31" xfId="10014"/>
    <cellStyle name="Currency 32" xfId="9984"/>
    <cellStyle name="Currency 33" xfId="9989"/>
    <cellStyle name="Currency 34" xfId="9969"/>
    <cellStyle name="Currency 35" xfId="10001"/>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2 2" xfId="9791"/>
    <cellStyle name="Data 3" xfId="2180"/>
    <cellStyle name="Data 4" xfId="979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Aligned_comp_Integrateds" xfId="9792"/>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ropdown Menu" xfId="9844"/>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793"/>
    <cellStyle name="Entrée 3" xfId="9885"/>
    <cellStyle name="Entrée 4" xfId="9910"/>
    <cellStyle name="Euro" xfId="2210"/>
    <cellStyle name="Explanatory Text" xfId="10035" builtinId="53" customBuiltin="1"/>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794"/>
    <cellStyle name="FieldName 3" xfId="9886"/>
    <cellStyle name="FieldName 4" xfId="9909"/>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xfId="10026" builtinId="26" customBuiltin="1"/>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795"/>
    <cellStyle name="hard no 3" xfId="9887"/>
    <cellStyle name="hard no 4" xfId="9908"/>
    <cellStyle name="hard no 5" xfId="9997"/>
    <cellStyle name="Hard Percent" xfId="2243"/>
    <cellStyle name="hardno" xfId="2244"/>
    <cellStyle name="Header" xfId="2245"/>
    <cellStyle name="Header1" xfId="2246"/>
    <cellStyle name="Header1 2" xfId="9796"/>
    <cellStyle name="Header2" xfId="2247"/>
    <cellStyle name="Header2 2" xfId="9797"/>
    <cellStyle name="Header2 3" xfId="9888"/>
    <cellStyle name="Header2 4" xfId="9907"/>
    <cellStyle name="Heading" xfId="2248"/>
    <cellStyle name="Heading 1" xfId="10022" builtinId="16" customBuiltin="1"/>
    <cellStyle name="Heading 1 2" xfId="43"/>
    <cellStyle name="Heading 1 2 2" xfId="2249"/>
    <cellStyle name="Heading 1 2 3" xfId="2250"/>
    <cellStyle name="Heading 1 2 4" xfId="2251"/>
    <cellStyle name="Heading 1 2 5" xfId="2252"/>
    <cellStyle name="Heading 1 2 6" xfId="2253"/>
    <cellStyle name="Heading 1 2 7" xfId="9840"/>
    <cellStyle name="Heading 1 2 8" xfId="9889"/>
    <cellStyle name="Heading 1 3" xfId="2254"/>
    <cellStyle name="Heading 2" xfId="10023" builtinId="17" customBuiltin="1"/>
    <cellStyle name="Heading 2 2" xfId="44"/>
    <cellStyle name="Heading 2 2 2" xfId="2255"/>
    <cellStyle name="Heading 2 2 3" xfId="2256"/>
    <cellStyle name="Heading 2 2 4" xfId="2257"/>
    <cellStyle name="Heading 2 2 5" xfId="2258"/>
    <cellStyle name="Heading 2 2 6" xfId="2259"/>
    <cellStyle name="Heading 2 2 7" xfId="9841"/>
    <cellStyle name="Heading 2 2 8" xfId="9890"/>
    <cellStyle name="Heading 2 3" xfId="2260"/>
    <cellStyle name="Heading 3" xfId="10024" builtinId="18" customBuiltin="1"/>
    <cellStyle name="Heading 3 2" xfId="45"/>
    <cellStyle name="Heading 3 2 10" xfId="10006"/>
    <cellStyle name="Heading 3 2 11" xfId="9991"/>
    <cellStyle name="Heading 3 2 12" xfId="999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2 9" xfId="9842"/>
    <cellStyle name="Heading 3 3" xfId="2267"/>
    <cellStyle name="Heading 4" xfId="10025" builtinId="19" customBuiltin="1"/>
    <cellStyle name="Heading 4 2" xfId="46"/>
    <cellStyle name="Heading 4 2 2" xfId="2268"/>
    <cellStyle name="Heading 4 2 3" xfId="9843"/>
    <cellStyle name="Heading 4 3" xfId="2269"/>
    <cellStyle name="Heading2" xfId="2270"/>
    <cellStyle name="Heading3" xfId="2271"/>
    <cellStyle name="HeadingColumn" xfId="2272"/>
    <cellStyle name="HeadingS" xfId="2273"/>
    <cellStyle name="HeadingS 2" xfId="9798"/>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xfId="10028" builtinId="20" customBuiltin="1"/>
    <cellStyle name="Input (1dp#)_ Pies " xfId="2309"/>
    <cellStyle name="Input [yellow]" xfId="2310"/>
    <cellStyle name="Input [yellow] 2" xfId="9799"/>
    <cellStyle name="Input [yellow] 3" xfId="9891"/>
    <cellStyle name="Input [yellow] 4" xfId="9906"/>
    <cellStyle name="Input [yellow] 5" xfId="9998"/>
    <cellStyle name="Input 2" xfId="47"/>
    <cellStyle name="Input 2 10" xfId="9747"/>
    <cellStyle name="Input 2 11" xfId="9845"/>
    <cellStyle name="Input 2 12" xfId="9892"/>
    <cellStyle name="Input 2 13" xfId="9905"/>
    <cellStyle name="Input 2 2" xfId="65"/>
    <cellStyle name="Input 2 2 2" xfId="85"/>
    <cellStyle name="Input 2 2 2 2" xfId="9767"/>
    <cellStyle name="Input 2 2 2 3" xfId="9800"/>
    <cellStyle name="Input 2 2 3" xfId="9753"/>
    <cellStyle name="Input 2 2 4" xfId="9893"/>
    <cellStyle name="Input 2 2 5" xfId="9904"/>
    <cellStyle name="Input 2 3" xfId="79"/>
    <cellStyle name="Input 2 3 2" xfId="9761"/>
    <cellStyle name="Input 2 3 3" xfId="9894"/>
    <cellStyle name="Input 2 3 4" xfId="9903"/>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01"/>
    <cellStyle name="InputVariColour" xfId="2322"/>
    <cellStyle name="Integer" xfId="2323"/>
    <cellStyle name="Invisible" xfId="2324"/>
    <cellStyle name="Item" xfId="2325"/>
    <cellStyle name="Items_Obligatory" xfId="2326"/>
    <cellStyle name="ItemTypeClass" xfId="2327"/>
    <cellStyle name="ItemTypeClass 2" xfId="6861"/>
    <cellStyle name="ItemTypeClass 3" xfId="9802"/>
    <cellStyle name="ItemTypeClass 4" xfId="9895"/>
    <cellStyle name="ItemTypeClass 5" xfId="9902"/>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xfId="10031" builtinId="24" customBuiltin="1"/>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03"/>
    <cellStyle name="Normal 13 5" xfId="9896"/>
    <cellStyle name="Normal 13 6" xfId="9901"/>
    <cellStyle name="Normal 13 7" xfId="9964"/>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8 3" xfId="10020"/>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 7" xfId="9805"/>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 4" xfId="9806"/>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804"/>
    <cellStyle name="Normal 2 5" xfId="623"/>
    <cellStyle name="Normal 2 5 2" xfId="2517"/>
    <cellStyle name="Normal 2 5 3" xfId="2518"/>
    <cellStyle name="Normal 2 50" xfId="9897"/>
    <cellStyle name="Normal 2 51" xfId="9900"/>
    <cellStyle name="Normal 2 52" xfId="9958"/>
    <cellStyle name="Normal 2 53" xfId="10013"/>
    <cellStyle name="Normal 2 54" xfId="10016"/>
    <cellStyle name="Normal 2 55" xfId="10017"/>
    <cellStyle name="Normal 2 56" xfId="10018"/>
    <cellStyle name="Normal 2 57" xfId="10019"/>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 5" xfId="9808"/>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54" xfId="9807"/>
    <cellStyle name="Normal 3 55" xfId="9899"/>
    <cellStyle name="Normal 3 56" xfId="9898"/>
    <cellStyle name="Normal 3 57" xfId="9959"/>
    <cellStyle name="Normal 3 58" xfId="10012"/>
    <cellStyle name="Normal 3 59" xfId="9985"/>
    <cellStyle name="Normal 3 6" xfId="3145"/>
    <cellStyle name="Normal 3 60" xfId="9971"/>
    <cellStyle name="Normal 3 61" xfId="9973"/>
    <cellStyle name="Normal 3 62" xfId="9968"/>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4 2" xfId="10015"/>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21" xfId="9809"/>
    <cellStyle name="Normal 4 122" xfId="9911"/>
    <cellStyle name="Normal 4 123" xfId="9884"/>
    <cellStyle name="Normal 4 124" xfId="9960"/>
    <cellStyle name="Normal 4 125" xfId="10011"/>
    <cellStyle name="Normal 4 126" xfId="9986"/>
    <cellStyle name="Normal 4 127" xfId="9970"/>
    <cellStyle name="Normal 4 128" xfId="9974"/>
    <cellStyle name="Normal 4 129" xfId="9967"/>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14" xfId="9810"/>
    <cellStyle name="Normal 5 115" xfId="9912"/>
    <cellStyle name="Normal 5 116" xfId="9883"/>
    <cellStyle name="Normal 5 117" xfId="9961"/>
    <cellStyle name="Normal 5 118" xfId="10010"/>
    <cellStyle name="Normal 5 119" xfId="9987"/>
    <cellStyle name="Normal 5 12" xfId="3943"/>
    <cellStyle name="Normal 5 12 2" xfId="3944"/>
    <cellStyle name="Normal 5 120" xfId="10008"/>
    <cellStyle name="Normal 5 121" xfId="9990"/>
    <cellStyle name="Normal 5 122" xfId="10000"/>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18" xfId="9811"/>
    <cellStyle name="Normal 6 119" xfId="9915"/>
    <cellStyle name="Normal 6 12" xfId="4196"/>
    <cellStyle name="Normal 6 12 2" xfId="4197"/>
    <cellStyle name="Normal 6 120" xfId="9880"/>
    <cellStyle name="Normal 6 121" xfId="9962"/>
    <cellStyle name="Normal 6 122" xfId="10009"/>
    <cellStyle name="Normal 6 123" xfId="9988"/>
    <cellStyle name="Normal 6 124" xfId="10007"/>
    <cellStyle name="Normal 6 125" xfId="9972"/>
    <cellStyle name="Normal 6 126" xfId="9966"/>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81" xfId="9848"/>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xfId="10034" builtinId="10" customBuiltin="1"/>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2 5" xfId="9813"/>
    <cellStyle name="Note 2 2 3" xfId="4557"/>
    <cellStyle name="Note 2 2 4" xfId="4558"/>
    <cellStyle name="Note 2 2 5" xfId="9755"/>
    <cellStyle name="Note 2 2 6" xfId="9812"/>
    <cellStyle name="Note 2 2 7" xfId="9922"/>
    <cellStyle name="Note 2 2 8" xfId="9871"/>
    <cellStyle name="Note 2 3" xfId="81"/>
    <cellStyle name="Note 2 3 2" xfId="4559"/>
    <cellStyle name="Note 2 3 3" xfId="9763"/>
    <cellStyle name="Note 2 3 4" xfId="9814"/>
    <cellStyle name="Note 2 3 5" xfId="9923"/>
    <cellStyle name="Note 2 3 6" xfId="9870"/>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2 4" xfId="9816"/>
    <cellStyle name="Note 3 3" xfId="80"/>
    <cellStyle name="Note 3 3 2" xfId="9762"/>
    <cellStyle name="Note 3 3 3" xfId="9817"/>
    <cellStyle name="Note 3 4" xfId="9748"/>
    <cellStyle name="Note 3 5" xfId="9815"/>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18"/>
    <cellStyle name="Nr 0 dec - Subtotal 3" xfId="9924"/>
    <cellStyle name="Nr 0 dec - Subtotal 4" xfId="9869"/>
    <cellStyle name="Nr 0 dec_Data" xfId="4601"/>
    <cellStyle name="Nr 1 dec" xfId="4602"/>
    <cellStyle name="Nr 1 dec - Input" xfId="4603"/>
    <cellStyle name="Nr 1 dec 10" xfId="10005"/>
    <cellStyle name="Nr 1 dec 2" xfId="9819"/>
    <cellStyle name="Nr 1 dec 3" xfId="9925"/>
    <cellStyle name="Nr 1 dec 4" xfId="9868"/>
    <cellStyle name="Nr 1 dec 5" xfId="10002"/>
    <cellStyle name="Nr 1 dec 6" xfId="9994"/>
    <cellStyle name="Nr 1 dec 7" xfId="9999"/>
    <cellStyle name="Nr 1 dec 8" xfId="9996"/>
    <cellStyle name="Nr 1 dec 9" xfId="9965"/>
    <cellStyle name="Nr, 0 dec" xfId="4604"/>
    <cellStyle name="Nr, 0 dec 2" xfId="9820"/>
    <cellStyle name="number" xfId="4605"/>
    <cellStyle name="Number, 1 dec" xfId="4606"/>
    <cellStyle name="Output" xfId="10029" builtinId="21" customBuiltin="1"/>
    <cellStyle name="Output (1dp#)" xfId="4607"/>
    <cellStyle name="Output (1dpx)_ Pies " xfId="4608"/>
    <cellStyle name="Output 2" xfId="57"/>
    <cellStyle name="Output 2 10" xfId="9750"/>
    <cellStyle name="Output 2 11" xfId="9926"/>
    <cellStyle name="Output 2 12" xfId="9867"/>
    <cellStyle name="Output 2 2" xfId="68"/>
    <cellStyle name="Output 2 2 2" xfId="88"/>
    <cellStyle name="Output 2 2 2 2" xfId="9770"/>
    <cellStyle name="Output 2 2 2 3" xfId="9821"/>
    <cellStyle name="Output 2 2 3" xfId="9756"/>
    <cellStyle name="Output 2 2 4" xfId="9927"/>
    <cellStyle name="Output 2 2 5" xfId="9866"/>
    <cellStyle name="Output 2 3" xfId="82"/>
    <cellStyle name="Output 2 3 2" xfId="9764"/>
    <cellStyle name="Output 2 3 3" xfId="9928"/>
    <cellStyle name="Output 2 3 4" xfId="9865"/>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22"/>
    <cellStyle name="Percent [1] 3" xfId="9929"/>
    <cellStyle name="Percent [1] 4" xfId="9864"/>
    <cellStyle name="Percent [1] 5" xfId="10003"/>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3 2" xfId="9823"/>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Heading 2" xfId="9930"/>
    <cellStyle name="PSInt" xfId="4790"/>
    <cellStyle name="PSSpacer" xfId="4791"/>
    <cellStyle name="RatioX" xfId="4792"/>
    <cellStyle name="Red font" xfId="4793"/>
    <cellStyle name="ref" xfId="4794"/>
    <cellStyle name="Right" xfId="4795"/>
    <cellStyle name="Salomon Logo" xfId="4796"/>
    <cellStyle name="Salomon Logo 2" xfId="9993"/>
    <cellStyle name="ScripFactor" xfId="4797"/>
    <cellStyle name="SectionHeading" xfId="4798"/>
    <cellStyle name="SectionHeading 2" xfId="9824"/>
    <cellStyle name="SectionHeading 3" xfId="9931"/>
    <cellStyle name="SectionHeading 4" xfId="9863"/>
    <cellStyle name="SectionHeading 5" xfId="10004"/>
    <cellStyle name="Shade" xfId="4799"/>
    <cellStyle name="Shade 2" xfId="9992"/>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25"/>
    <cellStyle name="Style 21 4" xfId="9932"/>
    <cellStyle name="Style 21 5" xfId="9862"/>
    <cellStyle name="Style 21 6" xfId="9975"/>
    <cellStyle name="Style 22" xfId="4933"/>
    <cellStyle name="Style 22 2" xfId="4934"/>
    <cellStyle name="Style 22 2 2" xfId="9827"/>
    <cellStyle name="Style 22 2 3" xfId="9934"/>
    <cellStyle name="Style 22 2 4" xfId="9860"/>
    <cellStyle name="Style 22 2 5" xfId="9977"/>
    <cellStyle name="Style 22 3" xfId="4935"/>
    <cellStyle name="Style 22 3 2" xfId="9828"/>
    <cellStyle name="Style 22 3 3" xfId="9935"/>
    <cellStyle name="Style 22 3 4" xfId="9859"/>
    <cellStyle name="Style 22 3 5" xfId="9978"/>
    <cellStyle name="Style 22 4" xfId="4936"/>
    <cellStyle name="Style 22 5" xfId="9826"/>
    <cellStyle name="Style 22 6" xfId="9933"/>
    <cellStyle name="Style 22 7" xfId="9861"/>
    <cellStyle name="Style 22 8" xfId="9976"/>
    <cellStyle name="Style 23" xfId="59"/>
    <cellStyle name="Style 23 2" xfId="60"/>
    <cellStyle name="Style 23 2 2" xfId="76"/>
    <cellStyle name="Style 23 2 2 2" xfId="121"/>
    <cellStyle name="Style 23 2 2 3" xfId="9758"/>
    <cellStyle name="Style 23 2 3" xfId="9937"/>
    <cellStyle name="Style 23 2 4" xfId="9857"/>
    <cellStyle name="Style 23 2 5" xfId="9980"/>
    <cellStyle name="Style 23 3" xfId="77"/>
    <cellStyle name="Style 23 3 2" xfId="120"/>
    <cellStyle name="Style 23 3 3" xfId="9759"/>
    <cellStyle name="Style 23 3 4" xfId="9829"/>
    <cellStyle name="Style 23 4" xfId="9936"/>
    <cellStyle name="Style 23 5" xfId="9858"/>
    <cellStyle name="Style 23 6" xfId="9979"/>
    <cellStyle name="Style 24" xfId="4937"/>
    <cellStyle name="Style 24 2" xfId="4938"/>
    <cellStyle name="Style 24 3" xfId="4939"/>
    <cellStyle name="Style 24 4" xfId="4940"/>
    <cellStyle name="Style 24 5" xfId="9830"/>
    <cellStyle name="Style 24 6" xfId="9938"/>
    <cellStyle name="Style 24 7" xfId="9856"/>
    <cellStyle name="Style 24 8" xfId="9981"/>
    <cellStyle name="Style 25" xfId="4941"/>
    <cellStyle name="Style 25 2" xfId="4942"/>
    <cellStyle name="Style 25 2 2" xfId="9832"/>
    <cellStyle name="Style 25 2 3" xfId="9940"/>
    <cellStyle name="Style 25 2 4" xfId="9854"/>
    <cellStyle name="Style 25 2 5" xfId="9982"/>
    <cellStyle name="Style 25 3" xfId="4943"/>
    <cellStyle name="Style 25 4" xfId="9831"/>
    <cellStyle name="Style 25 5" xfId="9939"/>
    <cellStyle name="Style 25 6" xfId="9855"/>
    <cellStyle name="Style 25 7" xfId="9963"/>
    <cellStyle name="Style 26" xfId="4944"/>
    <cellStyle name="Style 26 2" xfId="4945"/>
    <cellStyle name="Style 26 3" xfId="4946"/>
    <cellStyle name="Style 26 4" xfId="4947"/>
    <cellStyle name="Style 26 5" xfId="9833"/>
    <cellStyle name="Style 26 6" xfId="9941"/>
    <cellStyle name="Style 26 7" xfId="9853"/>
    <cellStyle name="Style 26 8" xfId="9983"/>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3" xfId="9835"/>
    <cellStyle name="TableColumnHeader 4" xfId="9942"/>
    <cellStyle name="TableColumnHeader 5" xfId="9852"/>
    <cellStyle name="TableHeading" xfId="5048"/>
    <cellStyle name="TableHighlight" xfId="5049"/>
    <cellStyle name="TableNote" xfId="5050"/>
    <cellStyle name="test a style" xfId="5051"/>
    <cellStyle name="test a style 2" xfId="6212"/>
    <cellStyle name="test a style 3" xfId="9836"/>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xfId="10021" builtinId="15" customBuiltin="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xfId="10036" builtinId="25" customBuiltin="1"/>
    <cellStyle name="Total 2" xfId="62"/>
    <cellStyle name="Total 2 10" xfId="5070"/>
    <cellStyle name="Total 2 11" xfId="9751"/>
    <cellStyle name="Total 2 12" xfId="9849"/>
    <cellStyle name="Total 2 13" xfId="9943"/>
    <cellStyle name="Total 2 14" xfId="9951"/>
    <cellStyle name="Total 2 2" xfId="69"/>
    <cellStyle name="Total 2 2 2" xfId="89"/>
    <cellStyle name="Total 2 2 2 2" xfId="9771"/>
    <cellStyle name="Total 2 2 2 3" xfId="9837"/>
    <cellStyle name="Total 2 2 3" xfId="9757"/>
    <cellStyle name="Total 2 2 4" xfId="9944"/>
    <cellStyle name="Total 2 2 5" xfId="9952"/>
    <cellStyle name="Total 2 3" xfId="83"/>
    <cellStyle name="Total 2 3 2" xfId="9765"/>
    <cellStyle name="Total 2 3 3" xfId="9945"/>
    <cellStyle name="Total 2 3 4" xfId="9953"/>
    <cellStyle name="Total 2 4" xfId="5071"/>
    <cellStyle name="Total 2 5" xfId="5072"/>
    <cellStyle name="Total 2 6" xfId="5073"/>
    <cellStyle name="Total 2 7" xfId="5074"/>
    <cellStyle name="Total 2 8" xfId="5075"/>
    <cellStyle name="Total 2 9" xfId="5076"/>
    <cellStyle name="Total 3" xfId="5077"/>
    <cellStyle name="Total 3 2" xfId="9946"/>
    <cellStyle name="Total 3 3" xfId="9954"/>
    <cellStyle name="Total Bold" xfId="5078"/>
    <cellStyle name="Total Bold 2" xfId="9947"/>
    <cellStyle name="Total Bold 3" xfId="9955"/>
    <cellStyle name="Totals" xfId="5079"/>
    <cellStyle name="Totals 2" xfId="8567"/>
    <cellStyle name="Totals 3" xfId="9838"/>
    <cellStyle name="Totals 4" xfId="9948"/>
    <cellStyle name="Totals 5" xfId="9956"/>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xfId="10033" builtinId="11" customBuiltin="1"/>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3" xfId="9846"/>
    <cellStyle name="Yen" xfId="5103"/>
    <cellStyle name="YesNo" xfId="5104"/>
    <cellStyle name="쬞\?1@" xfId="5105"/>
    <cellStyle name="千位分隔 2" xfId="5106"/>
    <cellStyle name="常规 2" xfId="5107"/>
    <cellStyle name="標準_car_JP" xfId="5108"/>
  </cellStyles>
  <dxfs count="5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96533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192741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24</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23</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20</xdr:col>
      <xdr:colOff>371475</xdr:colOff>
      <xdr:row>8</xdr:row>
      <xdr:rowOff>47625</xdr:rowOff>
    </xdr:from>
    <xdr:to>
      <xdr:col>24</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054123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0939607"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7" zoomScale="80" zoomScaleNormal="80" workbookViewId="0">
      <selection activeCell="A3" sqref="A3"/>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931" t="s">
        <v>174</v>
      </c>
      <c r="C3" s="931"/>
    </row>
    <row r="4" spans="1:3" ht="11.25" customHeight="1"/>
    <row r="5" spans="1:3" s="30" customFormat="1" ht="25.5" customHeight="1">
      <c r="B5" s="60" t="s">
        <v>419</v>
      </c>
      <c r="C5" s="60" t="s">
        <v>173</v>
      </c>
    </row>
    <row r="6" spans="1:3" s="175" customFormat="1" ht="48" customHeight="1">
      <c r="A6" s="240"/>
      <c r="B6" s="613" t="s">
        <v>170</v>
      </c>
      <c r="C6" s="666" t="s">
        <v>601</v>
      </c>
    </row>
    <row r="7" spans="1:3" s="175" customFormat="1" ht="21" customHeight="1">
      <c r="A7" s="240"/>
      <c r="B7" s="607" t="s">
        <v>551</v>
      </c>
      <c r="C7" s="667" t="s">
        <v>614</v>
      </c>
    </row>
    <row r="8" spans="1:3" s="175" customFormat="1" ht="32.25" customHeight="1">
      <c r="B8" s="607" t="s">
        <v>367</v>
      </c>
      <c r="C8" s="668" t="s">
        <v>602</v>
      </c>
    </row>
    <row r="9" spans="1:3" s="175" customFormat="1" ht="27.75" customHeight="1">
      <c r="B9" s="607" t="s">
        <v>169</v>
      </c>
      <c r="C9" s="668" t="s">
        <v>603</v>
      </c>
    </row>
    <row r="10" spans="1:3" s="175" customFormat="1" ht="33" customHeight="1">
      <c r="B10" s="607" t="s">
        <v>599</v>
      </c>
      <c r="C10" s="667" t="s">
        <v>607</v>
      </c>
    </row>
    <row r="11" spans="1:3" s="175" customFormat="1" ht="26.25" customHeight="1">
      <c r="B11" s="622" t="s">
        <v>368</v>
      </c>
      <c r="C11" s="670" t="s">
        <v>604</v>
      </c>
    </row>
    <row r="12" spans="1:3" s="175" customFormat="1" ht="39.75" customHeight="1">
      <c r="B12" s="607" t="s">
        <v>369</v>
      </c>
      <c r="C12" s="668" t="s">
        <v>605</v>
      </c>
    </row>
    <row r="13" spans="1:3" s="175" customFormat="1" ht="18" customHeight="1">
      <c r="B13" s="607" t="s">
        <v>370</v>
      </c>
      <c r="C13" s="668" t="s">
        <v>606</v>
      </c>
    </row>
    <row r="14" spans="1:3" s="175" customFormat="1" ht="13.5" customHeight="1">
      <c r="B14" s="607"/>
      <c r="C14" s="669"/>
    </row>
    <row r="15" spans="1:3" s="175" customFormat="1" ht="18" customHeight="1">
      <c r="B15" s="607" t="s">
        <v>670</v>
      </c>
      <c r="C15" s="667" t="s">
        <v>668</v>
      </c>
    </row>
    <row r="16" spans="1:3" s="175" customFormat="1" ht="8.25" customHeight="1">
      <c r="B16" s="607"/>
      <c r="C16" s="669"/>
    </row>
    <row r="17" spans="2:3" s="175" customFormat="1" ht="33" customHeight="1">
      <c r="B17" s="671" t="s">
        <v>600</v>
      </c>
      <c r="C17" s="672" t="s">
        <v>669</v>
      </c>
    </row>
    <row r="18" spans="2:3" s="102" customFormat="1" ht="15.75">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90" zoomScaleNormal="90" zoomScaleSheetLayoutView="80" zoomScalePageLayoutView="85" workbookViewId="0">
      <selection activeCell="B3" sqref="B3:B4"/>
    </sheetView>
  </sheetViews>
  <sheetFormatPr defaultColWidth="9.140625" defaultRowHeight="14.25" outlineLevelRow="1" outlineLevelCol="1"/>
  <cols>
    <col min="1" max="1" width="4.7109375" style="505"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986" t="s">
        <v>171</v>
      </c>
      <c r="C3" s="256" t="s">
        <v>175</v>
      </c>
      <c r="D3" s="503"/>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86"/>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0"/>
      <c r="C5" s="981" t="s">
        <v>550</v>
      </c>
      <c r="D5" s="982"/>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86" t="s">
        <v>504</v>
      </c>
      <c r="C7" s="987" t="s">
        <v>633</v>
      </c>
      <c r="D7" s="987"/>
      <c r="E7" s="987"/>
      <c r="F7" s="987"/>
      <c r="G7" s="987"/>
      <c r="H7" s="987"/>
      <c r="I7" s="987"/>
      <c r="J7" s="987"/>
      <c r="K7" s="987"/>
      <c r="L7" s="987"/>
      <c r="M7" s="987"/>
      <c r="N7" s="987"/>
      <c r="O7" s="987"/>
      <c r="P7" s="987"/>
      <c r="Q7" s="987"/>
      <c r="R7" s="987"/>
      <c r="S7" s="987"/>
      <c r="T7" s="987"/>
      <c r="U7" s="987"/>
      <c r="V7" s="987"/>
      <c r="W7" s="987"/>
      <c r="X7" s="987"/>
      <c r="Y7" s="601"/>
      <c r="Z7" s="601"/>
      <c r="AA7" s="601"/>
      <c r="AB7" s="601"/>
      <c r="AC7" s="601"/>
      <c r="AD7" s="601"/>
      <c r="AE7" s="269"/>
      <c r="AF7" s="269"/>
      <c r="AG7" s="269"/>
      <c r="AH7" s="269"/>
      <c r="AI7" s="269"/>
      <c r="AJ7" s="269"/>
      <c r="AK7" s="269"/>
      <c r="AL7" s="269"/>
    </row>
    <row r="8" spans="1:39" s="270" customFormat="1" ht="58.5" customHeight="1">
      <c r="A8" s="505"/>
      <c r="B8" s="986"/>
      <c r="C8" s="987" t="s">
        <v>571</v>
      </c>
      <c r="D8" s="987"/>
      <c r="E8" s="987"/>
      <c r="F8" s="987"/>
      <c r="G8" s="987"/>
      <c r="H8" s="987"/>
      <c r="I8" s="987"/>
      <c r="J8" s="987"/>
      <c r="K8" s="987"/>
      <c r="L8" s="987"/>
      <c r="M8" s="987"/>
      <c r="N8" s="987"/>
      <c r="O8" s="987"/>
      <c r="P8" s="987"/>
      <c r="Q8" s="987"/>
      <c r="R8" s="987"/>
      <c r="S8" s="987"/>
      <c r="T8" s="987"/>
      <c r="U8" s="987"/>
      <c r="V8" s="987"/>
      <c r="W8" s="987"/>
      <c r="X8" s="987"/>
      <c r="Y8" s="601"/>
      <c r="Z8" s="601"/>
      <c r="AA8" s="601"/>
      <c r="AB8" s="601"/>
      <c r="AC8" s="601"/>
      <c r="AD8" s="601"/>
      <c r="AE8" s="271"/>
      <c r="AF8" s="254"/>
      <c r="AG8" s="254"/>
      <c r="AH8" s="254"/>
      <c r="AI8" s="254"/>
      <c r="AJ8" s="254"/>
      <c r="AK8" s="254"/>
      <c r="AL8" s="254"/>
      <c r="AM8" s="255"/>
    </row>
    <row r="9" spans="1:39" s="270" customFormat="1" ht="57.75" customHeight="1">
      <c r="A9" s="505"/>
      <c r="B9" s="272"/>
      <c r="C9" s="987" t="s">
        <v>570</v>
      </c>
      <c r="D9" s="987"/>
      <c r="E9" s="987"/>
      <c r="F9" s="987"/>
      <c r="G9" s="987"/>
      <c r="H9" s="987"/>
      <c r="I9" s="987"/>
      <c r="J9" s="987"/>
      <c r="K9" s="987"/>
      <c r="L9" s="987"/>
      <c r="M9" s="987"/>
      <c r="N9" s="987"/>
      <c r="O9" s="987"/>
      <c r="P9" s="987"/>
      <c r="Q9" s="987"/>
      <c r="R9" s="987"/>
      <c r="S9" s="987"/>
      <c r="T9" s="987"/>
      <c r="U9" s="987"/>
      <c r="V9" s="987"/>
      <c r="W9" s="987"/>
      <c r="X9" s="987"/>
      <c r="Y9" s="601"/>
      <c r="Z9" s="601"/>
      <c r="AA9" s="601"/>
      <c r="AB9" s="601"/>
      <c r="AC9" s="601"/>
      <c r="AD9" s="601"/>
      <c r="AE9" s="271"/>
      <c r="AF9" s="254"/>
      <c r="AG9" s="254"/>
      <c r="AH9" s="254"/>
      <c r="AI9" s="254"/>
      <c r="AJ9" s="254"/>
      <c r="AK9" s="254"/>
      <c r="AL9" s="254"/>
      <c r="AM9" s="255"/>
    </row>
    <row r="10" spans="1:39" ht="41.25" customHeight="1">
      <c r="B10" s="274"/>
      <c r="C10" s="987" t="s">
        <v>636</v>
      </c>
      <c r="D10" s="987"/>
      <c r="E10" s="987"/>
      <c r="F10" s="987"/>
      <c r="G10" s="987"/>
      <c r="H10" s="987"/>
      <c r="I10" s="987"/>
      <c r="J10" s="987"/>
      <c r="K10" s="987"/>
      <c r="L10" s="987"/>
      <c r="M10" s="987"/>
      <c r="N10" s="987"/>
      <c r="O10" s="987"/>
      <c r="P10" s="987"/>
      <c r="Q10" s="987"/>
      <c r="R10" s="987"/>
      <c r="S10" s="987"/>
      <c r="T10" s="987"/>
      <c r="U10" s="987"/>
      <c r="V10" s="987"/>
      <c r="W10" s="987"/>
      <c r="X10" s="987"/>
      <c r="Y10" s="601"/>
      <c r="Z10" s="601"/>
      <c r="AA10" s="601"/>
      <c r="AB10" s="601"/>
      <c r="AC10" s="601"/>
      <c r="AD10" s="601"/>
      <c r="AE10" s="271"/>
      <c r="AF10" s="275"/>
      <c r="AG10" s="275"/>
      <c r="AH10" s="275"/>
      <c r="AI10" s="275"/>
      <c r="AJ10" s="275"/>
      <c r="AK10" s="275"/>
      <c r="AL10" s="275"/>
    </row>
    <row r="11" spans="1:39" ht="53.25" customHeight="1">
      <c r="C11" s="987" t="s">
        <v>621</v>
      </c>
      <c r="D11" s="987"/>
      <c r="E11" s="987"/>
      <c r="F11" s="987"/>
      <c r="G11" s="987"/>
      <c r="H11" s="987"/>
      <c r="I11" s="987"/>
      <c r="J11" s="987"/>
      <c r="K11" s="987"/>
      <c r="L11" s="987"/>
      <c r="M11" s="987"/>
      <c r="N11" s="987"/>
      <c r="O11" s="987"/>
      <c r="P11" s="987"/>
      <c r="Q11" s="987"/>
      <c r="R11" s="987"/>
      <c r="S11" s="987"/>
      <c r="T11" s="987"/>
      <c r="U11" s="987"/>
      <c r="V11" s="987"/>
      <c r="W11" s="987"/>
      <c r="X11" s="987"/>
      <c r="Y11" s="601"/>
      <c r="Z11" s="601"/>
      <c r="AA11" s="601"/>
      <c r="AB11" s="601"/>
      <c r="AC11" s="601"/>
      <c r="AD11" s="601"/>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86" t="s">
        <v>526</v>
      </c>
      <c r="C13" s="586" t="s">
        <v>521</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1"/>
      <c r="AF13" s="275"/>
      <c r="AG13" s="275"/>
      <c r="AH13" s="275"/>
      <c r="AI13" s="275"/>
      <c r="AJ13" s="275"/>
      <c r="AK13" s="275"/>
      <c r="AL13" s="275"/>
      <c r="AM13" s="252"/>
    </row>
    <row r="14" spans="1:39" ht="20.25" customHeight="1">
      <c r="B14" s="986"/>
      <c r="C14" s="586" t="s">
        <v>522</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1"/>
      <c r="AF14" s="275"/>
      <c r="AG14" s="275"/>
      <c r="AH14" s="275"/>
      <c r="AI14" s="275"/>
      <c r="AJ14" s="275"/>
      <c r="AK14" s="275"/>
      <c r="AL14" s="275"/>
      <c r="AM14" s="252"/>
    </row>
    <row r="15" spans="1:39" ht="20.25" customHeight="1">
      <c r="C15" s="586" t="s">
        <v>523</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1"/>
      <c r="AF15" s="275"/>
      <c r="AG15" s="275"/>
      <c r="AH15" s="275"/>
      <c r="AI15" s="275"/>
      <c r="AJ15" s="275"/>
      <c r="AK15" s="275"/>
      <c r="AL15" s="275"/>
      <c r="AM15" s="252"/>
    </row>
    <row r="16" spans="1:39" ht="20.25" customHeight="1">
      <c r="C16" s="586" t="s">
        <v>524</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5"/>
      <c r="O18" s="280"/>
      <c r="Y18" s="269"/>
      <c r="Z18" s="266"/>
      <c r="AA18" s="266"/>
      <c r="AB18" s="266"/>
      <c r="AC18" s="266"/>
      <c r="AD18" s="266"/>
      <c r="AE18" s="266"/>
      <c r="AF18" s="266"/>
      <c r="AG18" s="266"/>
      <c r="AH18" s="266"/>
      <c r="AI18" s="266"/>
      <c r="AJ18" s="266"/>
      <c r="AK18" s="266"/>
      <c r="AL18" s="266"/>
      <c r="AM18" s="281"/>
    </row>
    <row r="19" spans="1:39" s="282" customFormat="1" ht="36" customHeight="1">
      <c r="A19" s="505"/>
      <c r="B19" s="988" t="s">
        <v>211</v>
      </c>
      <c r="C19" s="990" t="s">
        <v>33</v>
      </c>
      <c r="D19" s="283" t="s">
        <v>421</v>
      </c>
      <c r="E19" s="992" t="s">
        <v>209</v>
      </c>
      <c r="F19" s="993"/>
      <c r="G19" s="993"/>
      <c r="H19" s="993"/>
      <c r="I19" s="993"/>
      <c r="J19" s="993"/>
      <c r="K19" s="993"/>
      <c r="L19" s="993"/>
      <c r="M19" s="994"/>
      <c r="N19" s="998" t="s">
        <v>213</v>
      </c>
      <c r="O19" s="283" t="s">
        <v>422</v>
      </c>
      <c r="P19" s="992" t="s">
        <v>212</v>
      </c>
      <c r="Q19" s="993"/>
      <c r="R19" s="993"/>
      <c r="S19" s="993"/>
      <c r="T19" s="993"/>
      <c r="U19" s="993"/>
      <c r="V19" s="993"/>
      <c r="W19" s="993"/>
      <c r="X19" s="994"/>
      <c r="Y19" s="995" t="s">
        <v>243</v>
      </c>
      <c r="Z19" s="996"/>
      <c r="AA19" s="996"/>
      <c r="AB19" s="996"/>
      <c r="AC19" s="996"/>
      <c r="AD19" s="996"/>
      <c r="AE19" s="996"/>
      <c r="AF19" s="996"/>
      <c r="AG19" s="996"/>
      <c r="AH19" s="996"/>
      <c r="AI19" s="996"/>
      <c r="AJ19" s="996"/>
      <c r="AK19" s="996"/>
      <c r="AL19" s="996"/>
      <c r="AM19" s="997"/>
    </row>
    <row r="20" spans="1:39" s="282" customFormat="1" ht="59.25" customHeight="1">
      <c r="A20" s="505"/>
      <c r="B20" s="989"/>
      <c r="C20" s="991"/>
      <c r="D20" s="284">
        <v>2011</v>
      </c>
      <c r="E20" s="284">
        <v>2012</v>
      </c>
      <c r="F20" s="284">
        <v>2013</v>
      </c>
      <c r="G20" s="284">
        <v>2014</v>
      </c>
      <c r="H20" s="284">
        <v>2015</v>
      </c>
      <c r="I20" s="284">
        <v>2016</v>
      </c>
      <c r="J20" s="284">
        <v>2017</v>
      </c>
      <c r="K20" s="284">
        <v>2018</v>
      </c>
      <c r="L20" s="284">
        <v>2019</v>
      </c>
      <c r="M20" s="284">
        <v>2020</v>
      </c>
      <c r="N20" s="999"/>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v>
      </c>
      <c r="AC20" s="285" t="str">
        <f>'1.  LRAMVA Summary'!H52</f>
        <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6"/>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f>'1.  LRAMVA Summary'!H53</f>
        <v>0</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5">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5" outlineLevel="1">
      <c r="A23" s="505"/>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07"/>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5">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5" outlineLevel="1">
      <c r="A26" s="505"/>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07"/>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5">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5" outlineLevel="1">
      <c r="A29" s="505"/>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5"/>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5">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5" outlineLevel="1">
      <c r="A32" s="505"/>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5"/>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5">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5" outlineLevel="1">
      <c r="A35" s="505"/>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5"/>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5">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5"/>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5"/>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5">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5"/>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5"/>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5">
        <v>8</v>
      </c>
      <c r="B43" s="293" t="s">
        <v>484</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5"/>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5"/>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5">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5"/>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5"/>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6"/>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5">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5"/>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5"/>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5">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5"/>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5"/>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5">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5"/>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5"/>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5">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5"/>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5"/>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5">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5"/>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5"/>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5">
        <v>15</v>
      </c>
      <c r="B65" s="313" t="s">
        <v>485</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5"/>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5"/>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5">
        <v>16</v>
      </c>
      <c r="B68" s="313" t="s">
        <v>486</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5"/>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5"/>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5">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5"/>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5"/>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6"/>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5">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5"/>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08"/>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5">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5"/>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5"/>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5">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5"/>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5"/>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5">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5"/>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5"/>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5">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5"/>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5"/>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6"/>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5">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5"/>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5"/>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6"/>
      <c r="B94" s="287" t="s">
        <v>487</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5">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5"/>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5"/>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5">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5"/>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5"/>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6"/>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5">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5"/>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08"/>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5">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5"/>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08"/>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5">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5"/>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08"/>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5">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5"/>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1"/>
    </row>
    <row r="113" spans="1:39" s="282" customFormat="1" ht="15" outlineLevel="1">
      <c r="A113" s="505"/>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5">
        <v>30</v>
      </c>
      <c r="B114" s="323" t="s">
        <v>488</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5"/>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1"/>
    </row>
    <row r="116" spans="1:39" s="282" customFormat="1" ht="15" outlineLevel="1">
      <c r="A116" s="505"/>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5"/>
      <c r="B117" s="287" t="s">
        <v>489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5">
        <v>31</v>
      </c>
      <c r="B118" s="323" t="s">
        <v>490</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5"/>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1"/>
    </row>
    <row r="120" spans="1:39" s="282" customFormat="1" ht="15" outlineLevel="1">
      <c r="A120" s="505"/>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5">
        <v>32</v>
      </c>
      <c r="B121" s="323" t="s">
        <v>491</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5"/>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1"/>
    </row>
    <row r="123" spans="1:39" s="282" customFormat="1" ht="15" outlineLevel="1">
      <c r="A123" s="505"/>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5">
        <v>33</v>
      </c>
      <c r="B124" s="323" t="s">
        <v>492</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5"/>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1"/>
    </row>
    <row r="126" spans="1:39" s="282" customFormat="1" ht="15" outlineLevel="1">
      <c r="A126" s="505"/>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5"/>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5"/>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7"/>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4"/>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7"/>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07"/>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09"/>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4"/>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5"/>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5"/>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5"/>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5"/>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5"/>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5"/>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5"/>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5"/>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589</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5" t="s">
        <v>525</v>
      </c>
      <c r="F146" s="585"/>
      <c r="O146" s="280"/>
      <c r="Y146" s="269"/>
      <c r="Z146" s="266"/>
      <c r="AA146" s="266"/>
      <c r="AB146" s="266"/>
      <c r="AC146" s="266"/>
      <c r="AD146" s="266"/>
      <c r="AE146" s="266"/>
      <c r="AF146" s="266"/>
      <c r="AG146" s="266"/>
      <c r="AH146" s="266"/>
      <c r="AI146" s="266"/>
      <c r="AJ146" s="266"/>
      <c r="AK146" s="266"/>
      <c r="AL146" s="266"/>
      <c r="AM146" s="281"/>
    </row>
    <row r="147" spans="1:39" ht="34.5" customHeight="1">
      <c r="B147" s="988" t="s">
        <v>211</v>
      </c>
      <c r="C147" s="990" t="s">
        <v>33</v>
      </c>
      <c r="D147" s="283" t="s">
        <v>421</v>
      </c>
      <c r="E147" s="992" t="s">
        <v>209</v>
      </c>
      <c r="F147" s="993"/>
      <c r="G147" s="993"/>
      <c r="H147" s="993"/>
      <c r="I147" s="993"/>
      <c r="J147" s="993"/>
      <c r="K147" s="993"/>
      <c r="L147" s="993"/>
      <c r="M147" s="994"/>
      <c r="N147" s="998" t="s">
        <v>213</v>
      </c>
      <c r="O147" s="283" t="s">
        <v>422</v>
      </c>
      <c r="P147" s="992" t="s">
        <v>212</v>
      </c>
      <c r="Q147" s="993"/>
      <c r="R147" s="993"/>
      <c r="S147" s="993"/>
      <c r="T147" s="993"/>
      <c r="U147" s="993"/>
      <c r="V147" s="993"/>
      <c r="W147" s="993"/>
      <c r="X147" s="994"/>
      <c r="Y147" s="995" t="s">
        <v>243</v>
      </c>
      <c r="Z147" s="996"/>
      <c r="AA147" s="996"/>
      <c r="AB147" s="996"/>
      <c r="AC147" s="996"/>
      <c r="AD147" s="996"/>
      <c r="AE147" s="996"/>
      <c r="AF147" s="996"/>
      <c r="AG147" s="996"/>
      <c r="AH147" s="996"/>
      <c r="AI147" s="996"/>
      <c r="AJ147" s="996"/>
      <c r="AK147" s="996"/>
      <c r="AL147" s="996"/>
      <c r="AM147" s="997"/>
    </row>
    <row r="148" spans="1:39" ht="60.75" customHeight="1">
      <c r="B148" s="989"/>
      <c r="C148" s="991"/>
      <c r="D148" s="284">
        <v>2012</v>
      </c>
      <c r="E148" s="284">
        <v>2013</v>
      </c>
      <c r="F148" s="284">
        <v>2014</v>
      </c>
      <c r="G148" s="284">
        <v>2015</v>
      </c>
      <c r="H148" s="284">
        <v>2016</v>
      </c>
      <c r="I148" s="284">
        <v>2017</v>
      </c>
      <c r="J148" s="284">
        <v>2018</v>
      </c>
      <c r="K148" s="284">
        <v>2019</v>
      </c>
      <c r="L148" s="284">
        <v>2020</v>
      </c>
      <c r="M148" s="284">
        <v>2021</v>
      </c>
      <c r="N148" s="999"/>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v>
      </c>
      <c r="AC148" s="284" t="str">
        <f>'1.  LRAMVA Summary'!H52</f>
        <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6"/>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f>'1.  LRAMVA Summary'!H53</f>
        <v>0</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5">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1"/>
    </row>
    <row r="152" spans="1:39" ht="15.75" outlineLevel="1">
      <c r="A152" s="507"/>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5">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1"/>
    </row>
    <row r="155" spans="1:39" ht="15.75" outlineLevel="1">
      <c r="A155" s="507"/>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5">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5" outlineLevel="1">
      <c r="B157" s="293" t="s">
        <v>244</v>
      </c>
      <c r="C157" s="290" t="s">
        <v>163</v>
      </c>
      <c r="D157" s="294"/>
      <c r="E157" s="294"/>
      <c r="F157" s="294"/>
      <c r="G157" s="294"/>
      <c r="H157" s="294"/>
      <c r="I157" s="294"/>
      <c r="J157" s="294"/>
      <c r="K157" s="294"/>
      <c r="L157" s="294"/>
      <c r="M157" s="294"/>
      <c r="N157" s="467"/>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1"/>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5">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1"/>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5">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1"/>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5">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1"/>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5">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1"/>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5">
        <v>8</v>
      </c>
      <c r="B171" s="293" t="s">
        <v>484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5"/>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1"/>
    </row>
    <row r="173" spans="1:39" s="282" customFormat="1" ht="15" outlineLevel="1">
      <c r="A173" s="505"/>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5">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1"/>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6"/>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5">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1"/>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5">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8"/>
      <c r="AA181" s="414"/>
      <c r="AB181" s="414"/>
      <c r="AC181" s="414"/>
      <c r="AD181" s="414"/>
      <c r="AE181" s="414"/>
      <c r="AF181" s="414"/>
      <c r="AG181" s="414"/>
      <c r="AH181" s="414"/>
      <c r="AI181" s="414"/>
      <c r="AJ181" s="414"/>
      <c r="AK181" s="414"/>
      <c r="AL181" s="414"/>
      <c r="AM181" s="295">
        <f>SUM(Y181:AL181)</f>
        <v>0</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1"/>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5">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1"/>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5">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1"/>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5">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1"/>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5">
        <v>15</v>
      </c>
      <c r="B193" s="313" t="s">
        <v>485</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5"/>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1"/>
    </row>
    <row r="195" spans="1:39" s="282" customFormat="1" ht="15" outlineLevel="1">
      <c r="A195" s="505"/>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5">
        <v>16</v>
      </c>
      <c r="B196" s="313" t="s">
        <v>486</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5"/>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1"/>
    </row>
    <row r="198" spans="1:39" s="282" customFormat="1" ht="15" outlineLevel="1">
      <c r="A198" s="505"/>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5">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1"/>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6"/>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5">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1"/>
    </row>
    <row r="205" spans="1:39" ht="15" outlineLevel="1">
      <c r="A205" s="508"/>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5">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1"/>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5">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1"/>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5">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1"/>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5">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1"/>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6"/>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5">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1"/>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6"/>
      <c r="B222" s="287" t="s">
        <v>487</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5">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5"/>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1"/>
    </row>
    <row r="225" spans="1:39" s="282" customFormat="1" ht="15" outlineLevel="1">
      <c r="A225" s="505"/>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5">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5"/>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1"/>
    </row>
    <row r="228" spans="1:39" s="282" customFormat="1" ht="15" outlineLevel="1">
      <c r="A228" s="505"/>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6"/>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5">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1"/>
    </row>
    <row r="232" spans="1:39" ht="15" outlineLevel="1">
      <c r="A232" s="508"/>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5">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1"/>
    </row>
    <row r="235" spans="1:39" ht="15.75" outlineLevel="1">
      <c r="A235" s="508"/>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5">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1"/>
    </row>
    <row r="238" spans="1:39" ht="15" outlineLevel="1">
      <c r="A238" s="508"/>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5">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1"/>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5">
        <v>30</v>
      </c>
      <c r="B242" s="323" t="s">
        <v>488</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5"/>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1"/>
    </row>
    <row r="244" spans="1:39" s="282" customFormat="1" ht="15" outlineLevel="1">
      <c r="A244" s="505"/>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5"/>
      <c r="B245" s="287" t="s">
        <v>489</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5">
        <v>31</v>
      </c>
      <c r="B246" s="323" t="s">
        <v>490</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5"/>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1"/>
    </row>
    <row r="248" spans="1:39" s="282" customFormat="1" ht="15" outlineLevel="1">
      <c r="A248" s="505"/>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5">
        <v>32</v>
      </c>
      <c r="B249" s="323" t="s">
        <v>491</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5"/>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1"/>
    </row>
    <row r="251" spans="1:39" s="282" customFormat="1" ht="15" outlineLevel="1">
      <c r="A251" s="505"/>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5">
        <v>33</v>
      </c>
      <c r="B252" s="323" t="s">
        <v>492</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5"/>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1"/>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4">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4">
        <f>SUM(Y260:AL260)</f>
        <v>0</v>
      </c>
    </row>
    <row r="261" spans="1:41" s="379" customFormat="1" ht="15.75">
      <c r="A261" s="507"/>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07"/>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07"/>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589</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87" t="s">
        <v>525</v>
      </c>
      <c r="E275" s="585"/>
      <c r="O275" s="280"/>
      <c r="Y275" s="269"/>
      <c r="Z275" s="266"/>
      <c r="AA275" s="266"/>
      <c r="AB275" s="266"/>
      <c r="AC275" s="266"/>
      <c r="AD275" s="266"/>
      <c r="AE275" s="266"/>
      <c r="AF275" s="266"/>
      <c r="AG275" s="266"/>
      <c r="AH275" s="266"/>
      <c r="AI275" s="266"/>
      <c r="AJ275" s="266"/>
      <c r="AK275" s="266"/>
      <c r="AL275" s="266"/>
      <c r="AM275" s="281"/>
    </row>
    <row r="276" spans="1:39" ht="33" customHeight="1">
      <c r="B276" s="988" t="s">
        <v>211</v>
      </c>
      <c r="C276" s="990" t="s">
        <v>33</v>
      </c>
      <c r="D276" s="283" t="s">
        <v>421</v>
      </c>
      <c r="E276" s="992" t="s">
        <v>209</v>
      </c>
      <c r="F276" s="993"/>
      <c r="G276" s="993"/>
      <c r="H276" s="993"/>
      <c r="I276" s="993"/>
      <c r="J276" s="993"/>
      <c r="K276" s="993"/>
      <c r="L276" s="993"/>
      <c r="M276" s="994"/>
      <c r="N276" s="998" t="s">
        <v>213</v>
      </c>
      <c r="O276" s="283" t="s">
        <v>422</v>
      </c>
      <c r="P276" s="992" t="s">
        <v>212</v>
      </c>
      <c r="Q276" s="993"/>
      <c r="R276" s="993"/>
      <c r="S276" s="993"/>
      <c r="T276" s="993"/>
      <c r="U276" s="993"/>
      <c r="V276" s="993"/>
      <c r="W276" s="993"/>
      <c r="X276" s="994"/>
      <c r="Y276" s="995" t="s">
        <v>243</v>
      </c>
      <c r="Z276" s="996"/>
      <c r="AA276" s="996"/>
      <c r="AB276" s="996"/>
      <c r="AC276" s="996"/>
      <c r="AD276" s="996"/>
      <c r="AE276" s="996"/>
      <c r="AF276" s="996"/>
      <c r="AG276" s="996"/>
      <c r="AH276" s="996"/>
      <c r="AI276" s="996"/>
      <c r="AJ276" s="996"/>
      <c r="AK276" s="996"/>
      <c r="AL276" s="996"/>
      <c r="AM276" s="997"/>
    </row>
    <row r="277" spans="1:39" ht="60.75" customHeight="1">
      <c r="B277" s="989"/>
      <c r="C277" s="991"/>
      <c r="D277" s="284">
        <v>2013</v>
      </c>
      <c r="E277" s="284">
        <v>2014</v>
      </c>
      <c r="F277" s="284">
        <v>2015</v>
      </c>
      <c r="G277" s="284">
        <v>2016</v>
      </c>
      <c r="H277" s="284">
        <v>2017</v>
      </c>
      <c r="I277" s="284">
        <v>2018</v>
      </c>
      <c r="J277" s="284">
        <v>2019</v>
      </c>
      <c r="K277" s="284">
        <v>2020</v>
      </c>
      <c r="L277" s="284">
        <v>2021</v>
      </c>
      <c r="M277" s="284">
        <v>2022</v>
      </c>
      <c r="N277" s="999"/>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v>
      </c>
      <c r="AC277" s="284" t="str">
        <f>'1.  LRAMVA Summary'!H52</f>
        <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6"/>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f>'1.  LRAMVA Summary'!H53</f>
        <v>0</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5">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outlineLevel="1">
      <c r="A281" s="507"/>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5">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outlineLevel="1">
      <c r="A284" s="507"/>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5">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5"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5">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5"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5">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5">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5">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5">
        <v>8</v>
      </c>
      <c r="B300" s="293" t="s">
        <v>484</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5"/>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5"/>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5">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6"/>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5">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499"/>
      <c r="AA307" s="499"/>
      <c r="AB307" s="499"/>
      <c r="AC307" s="414"/>
      <c r="AD307" s="414"/>
      <c r="AE307" s="414"/>
      <c r="AF307" s="414"/>
      <c r="AG307" s="414"/>
      <c r="AH307" s="414"/>
      <c r="AI307" s="414"/>
      <c r="AJ307" s="414"/>
      <c r="AK307" s="414"/>
      <c r="AL307" s="414"/>
      <c r="AM307" s="295">
        <f>SUM(Y307:AL307)</f>
        <v>0</v>
      </c>
    </row>
    <row r="308" spans="1:39" ht="15"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5">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499"/>
      <c r="AA310" s="414"/>
      <c r="AB310" s="414"/>
      <c r="AC310" s="414"/>
      <c r="AD310" s="414"/>
      <c r="AE310" s="414"/>
      <c r="AF310" s="414"/>
      <c r="AG310" s="414"/>
      <c r="AH310" s="414"/>
      <c r="AI310" s="414"/>
      <c r="AJ310" s="414"/>
      <c r="AK310" s="414"/>
      <c r="AL310" s="414"/>
      <c r="AM310" s="295">
        <f>SUM(Y310:AL310)</f>
        <v>0</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5">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5">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5">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499"/>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5">
        <v>15</v>
      </c>
      <c r="B322" s="313" t="s">
        <v>485</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5"/>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5"/>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5">
        <v>16</v>
      </c>
      <c r="B325" s="313" t="s">
        <v>486</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5"/>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5"/>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5">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6"/>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5">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08"/>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5">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5">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5">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5">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6"/>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5">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9"/>
      <c r="Z348" s="409"/>
      <c r="AA348" s="409"/>
      <c r="AB348" s="409"/>
      <c r="AC348" s="409"/>
      <c r="AD348" s="409"/>
      <c r="AE348" s="409"/>
      <c r="AF348" s="409"/>
      <c r="AG348" s="409"/>
      <c r="AH348" s="409"/>
      <c r="AI348" s="409"/>
      <c r="AJ348" s="409"/>
      <c r="AK348" s="409"/>
      <c r="AL348" s="409"/>
      <c r="AM348" s="295">
        <f>SUM(Y348:AL348)</f>
        <v>0</v>
      </c>
    </row>
    <row r="349" spans="1:39" ht="15"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6"/>
      <c r="B351" s="287" t="s">
        <v>487</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5">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5"/>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5"/>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5">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5"/>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5"/>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6"/>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5">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08"/>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5">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outlineLevel="1">
      <c r="A364" s="508"/>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5">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08"/>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5">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5">
        <v>30</v>
      </c>
      <c r="B371" s="323" t="s">
        <v>488</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5"/>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5"/>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5"/>
      <c r="B374" s="287" t="s">
        <v>489</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5">
        <v>31</v>
      </c>
      <c r="B375" s="323" t="s">
        <v>490</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5"/>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5"/>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5">
        <v>32</v>
      </c>
      <c r="B378" s="323" t="s">
        <v>491</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5"/>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5"/>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5">
        <v>33</v>
      </c>
      <c r="B381" s="323" t="s">
        <v>492</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5"/>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4">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4">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4">
        <f>SUM(Y390:AL390)</f>
        <v>0</v>
      </c>
    </row>
    <row r="391" spans="1:41" s="379" customFormat="1" ht="15.75">
      <c r="A391" s="507"/>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07"/>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7"/>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589</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5" t="s">
        <v>520</v>
      </c>
      <c r="F404" s="585"/>
      <c r="O404" s="280"/>
      <c r="Y404" s="269"/>
      <c r="Z404" s="266"/>
      <c r="AA404" s="266"/>
      <c r="AB404" s="266"/>
      <c r="AC404" s="266"/>
      <c r="AD404" s="266"/>
      <c r="AE404" s="266"/>
      <c r="AF404" s="266"/>
      <c r="AG404" s="266"/>
      <c r="AH404" s="266"/>
      <c r="AI404" s="266"/>
      <c r="AJ404" s="266"/>
      <c r="AK404" s="266"/>
      <c r="AL404" s="266"/>
      <c r="AM404" s="281"/>
    </row>
    <row r="405" spans="1:40" ht="36" customHeight="1">
      <c r="B405" s="988" t="s">
        <v>211</v>
      </c>
      <c r="C405" s="990" t="s">
        <v>33</v>
      </c>
      <c r="D405" s="283" t="s">
        <v>421</v>
      </c>
      <c r="E405" s="992" t="s">
        <v>209</v>
      </c>
      <c r="F405" s="993"/>
      <c r="G405" s="993"/>
      <c r="H405" s="993"/>
      <c r="I405" s="993"/>
      <c r="J405" s="993"/>
      <c r="K405" s="993"/>
      <c r="L405" s="993"/>
      <c r="M405" s="994"/>
      <c r="N405" s="998" t="s">
        <v>213</v>
      </c>
      <c r="O405" s="283" t="s">
        <v>422</v>
      </c>
      <c r="P405" s="992" t="s">
        <v>212</v>
      </c>
      <c r="Q405" s="993"/>
      <c r="R405" s="993"/>
      <c r="S405" s="993"/>
      <c r="T405" s="993"/>
      <c r="U405" s="993"/>
      <c r="V405" s="993"/>
      <c r="W405" s="993"/>
      <c r="X405" s="994"/>
      <c r="Y405" s="995" t="s">
        <v>243</v>
      </c>
      <c r="Z405" s="996"/>
      <c r="AA405" s="996"/>
      <c r="AB405" s="996"/>
      <c r="AC405" s="996"/>
      <c r="AD405" s="996"/>
      <c r="AE405" s="996"/>
      <c r="AF405" s="996"/>
      <c r="AG405" s="996"/>
      <c r="AH405" s="996"/>
      <c r="AI405" s="996"/>
      <c r="AJ405" s="996"/>
      <c r="AK405" s="996"/>
      <c r="AL405" s="996"/>
      <c r="AM405" s="997"/>
    </row>
    <row r="406" spans="1:40" ht="45.75" customHeight="1">
      <c r="B406" s="989"/>
      <c r="C406" s="991"/>
      <c r="D406" s="284">
        <v>2014</v>
      </c>
      <c r="E406" s="284">
        <v>2015</v>
      </c>
      <c r="F406" s="284">
        <v>2016</v>
      </c>
      <c r="G406" s="284">
        <v>2017</v>
      </c>
      <c r="H406" s="284">
        <v>2018</v>
      </c>
      <c r="I406" s="284">
        <v>2019</v>
      </c>
      <c r="J406" s="284">
        <v>2020</v>
      </c>
      <c r="K406" s="284">
        <v>2021</v>
      </c>
      <c r="L406" s="284">
        <v>2022</v>
      </c>
      <c r="M406" s="284">
        <v>2023</v>
      </c>
      <c r="N406" s="999"/>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v>
      </c>
      <c r="AC406" s="284" t="str">
        <f>'1.  LRAMVA Summary'!H52</f>
        <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6"/>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f>'1.  LRAMVA Summary'!H53</f>
        <v>0</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5">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9"/>
      <c r="Z408" s="409"/>
      <c r="AA408" s="409"/>
      <c r="AB408" s="409"/>
      <c r="AC408" s="409"/>
      <c r="AD408" s="409"/>
      <c r="AE408" s="409"/>
      <c r="AF408" s="409"/>
      <c r="AG408" s="409"/>
      <c r="AH408" s="409"/>
      <c r="AI408" s="409"/>
      <c r="AJ408" s="409"/>
      <c r="AK408" s="409"/>
      <c r="AL408" s="409"/>
      <c r="AM408" s="295">
        <f>SUM(Y408:AL408)</f>
        <v>0</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0</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75" outlineLevel="1">
      <c r="A410" s="507"/>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5">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9"/>
      <c r="Z411" s="409"/>
      <c r="AA411" s="409"/>
      <c r="AB411" s="409"/>
      <c r="AC411" s="409"/>
      <c r="AD411" s="409"/>
      <c r="AE411" s="409"/>
      <c r="AF411" s="409"/>
      <c r="AG411" s="409"/>
      <c r="AH411" s="409"/>
      <c r="AI411" s="409"/>
      <c r="AJ411" s="409"/>
      <c r="AK411" s="409"/>
      <c r="AL411" s="409"/>
      <c r="AM411" s="295">
        <f>SUM(Y411:AL411)</f>
        <v>0</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0</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75" outlineLevel="1">
      <c r="A413" s="507"/>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5">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9"/>
      <c r="Z414" s="409"/>
      <c r="AA414" s="409"/>
      <c r="AB414" s="409"/>
      <c r="AC414" s="409"/>
      <c r="AD414" s="409"/>
      <c r="AE414" s="409"/>
      <c r="AF414" s="409"/>
      <c r="AG414" s="409"/>
      <c r="AH414" s="409"/>
      <c r="AI414" s="409"/>
      <c r="AJ414" s="409"/>
      <c r="AK414" s="409"/>
      <c r="AL414" s="409"/>
      <c r="AM414" s="295">
        <f>SUM(Y414:AL414)</f>
        <v>0</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0</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5">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9"/>
      <c r="Z417" s="409"/>
      <c r="AA417" s="409"/>
      <c r="AB417" s="409"/>
      <c r="AC417" s="409"/>
      <c r="AD417" s="409"/>
      <c r="AE417" s="409"/>
      <c r="AF417" s="409"/>
      <c r="AG417" s="409"/>
      <c r="AH417" s="409"/>
      <c r="AI417" s="409"/>
      <c r="AJ417" s="409"/>
      <c r="AK417" s="409"/>
      <c r="AL417" s="409"/>
      <c r="AM417" s="295">
        <f>SUM(Y417:AL417)</f>
        <v>0</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0</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5">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9"/>
      <c r="Z420" s="409"/>
      <c r="AA420" s="409"/>
      <c r="AB420" s="409"/>
      <c r="AC420" s="409"/>
      <c r="AD420" s="409"/>
      <c r="AE420" s="409"/>
      <c r="AF420" s="409"/>
      <c r="AG420" s="409"/>
      <c r="AH420" s="409"/>
      <c r="AI420" s="409"/>
      <c r="AJ420" s="409"/>
      <c r="AK420" s="409"/>
      <c r="AL420" s="409"/>
      <c r="AM420" s="295">
        <f>SUM(Y420:AL420)</f>
        <v>0</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0</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5">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5">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5">
        <v>8</v>
      </c>
      <c r="B429" s="293" t="s">
        <v>484</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5"/>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5"/>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5">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6"/>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5">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27">AA436</f>
        <v>0</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5">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14"/>
      <c r="Z439" s="468"/>
      <c r="AA439" s="414"/>
      <c r="AB439" s="414"/>
      <c r="AC439" s="414"/>
      <c r="AD439" s="414"/>
      <c r="AE439" s="414"/>
      <c r="AF439" s="414"/>
      <c r="AG439" s="414"/>
      <c r="AH439" s="414"/>
      <c r="AI439" s="414"/>
      <c r="AJ439" s="414"/>
      <c r="AK439" s="414"/>
      <c r="AL439" s="414"/>
      <c r="AM439" s="295">
        <f>SUM(Y439:AL439)</f>
        <v>0</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0</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5">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5">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5">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5">
        <v>15</v>
      </c>
      <c r="B451" s="313" t="s">
        <v>485</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5"/>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5"/>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5">
        <v>16</v>
      </c>
      <c r="B454" s="313" t="s">
        <v>486</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5"/>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5"/>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5">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6"/>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5">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08"/>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5">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5">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5">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8">AA470</f>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5">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6"/>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5">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9"/>
      <c r="Z477" s="409"/>
      <c r="AA477" s="409"/>
      <c r="AB477" s="409"/>
      <c r="AC477" s="409"/>
      <c r="AD477" s="409"/>
      <c r="AE477" s="409"/>
      <c r="AF477" s="409"/>
      <c r="AG477" s="409"/>
      <c r="AH477" s="409"/>
      <c r="AI477" s="409"/>
      <c r="AJ477" s="409"/>
      <c r="AK477" s="409"/>
      <c r="AL477" s="409"/>
      <c r="AM477" s="295">
        <f>SUM(Y477:AL477)</f>
        <v>0</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0</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6"/>
      <c r="B480" s="287" t="s">
        <v>487</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5">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5"/>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5"/>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5">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5"/>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5"/>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6"/>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5">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08"/>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5">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75" outlineLevel="1">
      <c r="A493" s="508"/>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5">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08"/>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5">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5">
        <v>30</v>
      </c>
      <c r="B500" s="313" t="s">
        <v>488</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5"/>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5"/>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5"/>
      <c r="B503" s="287" t="s">
        <v>489</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5">
        <v>31</v>
      </c>
      <c r="B504" s="323" t="s">
        <v>490</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5"/>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5"/>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5">
        <v>32</v>
      </c>
      <c r="B507" s="323" t="s">
        <v>491</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5"/>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5"/>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5">
        <v>33</v>
      </c>
      <c r="B510" s="323" t="s">
        <v>492</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5"/>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9.4999999999999998E-3</v>
      </c>
      <c r="Z516" s="340">
        <f>HLOOKUP(Z$20,'3.  Distribution Rates'!$C$122:$P$133,6,FALSE)</f>
        <v>8.9999999999999993E-3</v>
      </c>
      <c r="AA516" s="340">
        <f>HLOOKUP(AA$20,'3.  Distribution Rates'!$C$122:$P$133,6,FALSE)</f>
        <v>3.0916999999999999</v>
      </c>
      <c r="AB516" s="340">
        <f>HLOOKUP(AB$20,'3.  Distribution Rates'!$C$122:$P$133,6,FALSE)</f>
        <v>0.57730000000000004</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4">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4">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4">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4">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589</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0"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0"/>
  <sheetViews>
    <sheetView topLeftCell="A289" zoomScale="90" zoomScaleNormal="90" workbookViewId="0">
      <pane xSplit="2" topLeftCell="P1" activePane="topRight" state="frozen"/>
      <selection activeCell="C136" sqref="C136"/>
      <selection pane="topRight" activeCell="B14" sqref="B14:B16"/>
    </sheetView>
  </sheetViews>
  <sheetFormatPr defaultColWidth="9.140625" defaultRowHeight="15" outlineLevelRow="1" outlineLevelCol="1"/>
  <cols>
    <col min="1" max="1" width="4.5703125" style="518" customWidth="1"/>
    <col min="2" max="2" width="44.140625" style="426" customWidth="1"/>
    <col min="3" max="3" width="13.42578125" style="426" customWidth="1"/>
    <col min="4" max="4" width="15.5703125" style="426" bestFit="1" customWidth="1"/>
    <col min="5" max="13" width="10.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hidden="1" customWidth="1"/>
    <col min="30" max="30" width="18.7109375" style="426" hidden="1" customWidth="1"/>
    <col min="31" max="35" width="14.85546875" style="426" hidden="1" customWidth="1"/>
    <col min="36" max="38" width="17.28515625" style="426" hidden="1" customWidth="1"/>
    <col min="39" max="39" width="14.5703125" style="426" customWidth="1"/>
    <col min="40" max="40" width="11.7109375" style="426" customWidth="1"/>
    <col min="41" max="16384" width="9.140625" style="426"/>
  </cols>
  <sheetData>
    <row r="13" spans="2:39" ht="15.75" thickBot="1"/>
    <row r="14" spans="2:39" ht="26.25" customHeight="1" thickBot="1">
      <c r="B14" s="986" t="s">
        <v>171</v>
      </c>
      <c r="C14" s="256" t="s">
        <v>175</v>
      </c>
      <c r="D14" s="502"/>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86"/>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86"/>
      <c r="C16" s="981" t="s">
        <v>550</v>
      </c>
      <c r="D16" s="982"/>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15.75">
      <c r="B18" s="986" t="s">
        <v>504</v>
      </c>
      <c r="C18" s="987" t="s">
        <v>685</v>
      </c>
      <c r="D18" s="987"/>
      <c r="E18" s="987"/>
      <c r="F18" s="987"/>
      <c r="G18" s="987"/>
      <c r="H18" s="987"/>
      <c r="I18" s="987"/>
      <c r="J18" s="987"/>
      <c r="K18" s="987"/>
      <c r="L18" s="987"/>
      <c r="M18" s="987"/>
      <c r="N18" s="987"/>
      <c r="O18" s="987"/>
      <c r="P18" s="987"/>
      <c r="Q18" s="987"/>
      <c r="R18" s="987"/>
      <c r="S18" s="987"/>
      <c r="T18" s="987"/>
      <c r="U18" s="987"/>
      <c r="V18" s="987"/>
      <c r="W18" s="987"/>
      <c r="X18" s="987"/>
      <c r="Y18" s="601"/>
      <c r="Z18" s="601"/>
      <c r="AA18" s="601"/>
      <c r="AB18" s="601"/>
      <c r="AC18" s="601"/>
      <c r="AD18" s="601"/>
      <c r="AE18" s="269"/>
      <c r="AF18" s="264"/>
      <c r="AG18" s="264"/>
      <c r="AH18" s="264"/>
      <c r="AI18" s="264"/>
      <c r="AJ18" s="264"/>
      <c r="AK18" s="264"/>
      <c r="AL18" s="264"/>
      <c r="AM18" s="264"/>
    </row>
    <row r="19" spans="2:39" ht="45.75" customHeight="1">
      <c r="B19" s="986"/>
      <c r="C19" s="987" t="s">
        <v>572</v>
      </c>
      <c r="D19" s="987"/>
      <c r="E19" s="987"/>
      <c r="F19" s="987"/>
      <c r="G19" s="987"/>
      <c r="H19" s="987"/>
      <c r="I19" s="987"/>
      <c r="J19" s="987"/>
      <c r="K19" s="987"/>
      <c r="L19" s="987"/>
      <c r="M19" s="987"/>
      <c r="N19" s="987"/>
      <c r="O19" s="987"/>
      <c r="P19" s="987"/>
      <c r="Q19" s="987"/>
      <c r="R19" s="987"/>
      <c r="S19" s="987"/>
      <c r="T19" s="987"/>
      <c r="U19" s="987"/>
      <c r="V19" s="987"/>
      <c r="W19" s="987"/>
      <c r="X19" s="987"/>
      <c r="Y19" s="601"/>
      <c r="Z19" s="601"/>
      <c r="AA19" s="601"/>
      <c r="AB19" s="601"/>
      <c r="AC19" s="601"/>
      <c r="AD19" s="601"/>
      <c r="AE19" s="269"/>
      <c r="AF19" s="264"/>
      <c r="AG19" s="264"/>
      <c r="AH19" s="264"/>
      <c r="AI19" s="264"/>
      <c r="AJ19" s="264"/>
      <c r="AK19" s="264"/>
      <c r="AL19" s="264"/>
      <c r="AM19" s="264"/>
    </row>
    <row r="20" spans="2:39" ht="15.75">
      <c r="B20" s="272"/>
      <c r="C20" s="987" t="s">
        <v>570</v>
      </c>
      <c r="D20" s="987"/>
      <c r="E20" s="987"/>
      <c r="F20" s="987"/>
      <c r="G20" s="987"/>
      <c r="H20" s="987"/>
      <c r="I20" s="987"/>
      <c r="J20" s="987"/>
      <c r="K20" s="987"/>
      <c r="L20" s="987"/>
      <c r="M20" s="987"/>
      <c r="N20" s="987"/>
      <c r="O20" s="987"/>
      <c r="P20" s="987"/>
      <c r="Q20" s="987"/>
      <c r="R20" s="987"/>
      <c r="S20" s="987"/>
      <c r="T20" s="987"/>
      <c r="U20" s="987"/>
      <c r="V20" s="987"/>
      <c r="W20" s="987"/>
      <c r="X20" s="987"/>
      <c r="Y20" s="601"/>
      <c r="Z20" s="601"/>
      <c r="AA20" s="601"/>
      <c r="AB20" s="601"/>
      <c r="AC20" s="601"/>
      <c r="AD20" s="601"/>
      <c r="AE20" s="427"/>
      <c r="AF20" s="264"/>
      <c r="AG20" s="264"/>
      <c r="AH20" s="264"/>
      <c r="AI20" s="264"/>
      <c r="AJ20" s="264"/>
      <c r="AK20" s="264"/>
      <c r="AL20" s="264"/>
      <c r="AM20" s="264"/>
    </row>
    <row r="21" spans="2:39" ht="15.75">
      <c r="B21" s="272"/>
      <c r="C21" s="987" t="s">
        <v>636</v>
      </c>
      <c r="D21" s="987"/>
      <c r="E21" s="987"/>
      <c r="F21" s="987"/>
      <c r="G21" s="987"/>
      <c r="H21" s="987"/>
      <c r="I21" s="987"/>
      <c r="J21" s="987"/>
      <c r="K21" s="987"/>
      <c r="L21" s="987"/>
      <c r="M21" s="987"/>
      <c r="N21" s="987"/>
      <c r="O21" s="987"/>
      <c r="P21" s="987"/>
      <c r="Q21" s="987"/>
      <c r="R21" s="987"/>
      <c r="S21" s="987"/>
      <c r="T21" s="987"/>
      <c r="U21" s="987"/>
      <c r="V21" s="987"/>
      <c r="W21" s="987"/>
      <c r="X21" s="987"/>
      <c r="Y21" s="601"/>
      <c r="Z21" s="601"/>
      <c r="AA21" s="601"/>
      <c r="AB21" s="601"/>
      <c r="AC21" s="601"/>
      <c r="AD21" s="601"/>
      <c r="AE21" s="275"/>
      <c r="AF21" s="264"/>
      <c r="AG21" s="264"/>
      <c r="AH21" s="264"/>
      <c r="AI21" s="264"/>
      <c r="AJ21" s="264"/>
      <c r="AK21" s="264"/>
      <c r="AL21" s="264"/>
      <c r="AM21" s="264"/>
    </row>
    <row r="22" spans="2:39" ht="54.75" customHeight="1">
      <c r="B22" s="272"/>
      <c r="C22" s="987" t="s">
        <v>620</v>
      </c>
      <c r="D22" s="987"/>
      <c r="E22" s="987"/>
      <c r="F22" s="987"/>
      <c r="G22" s="987"/>
      <c r="H22" s="987"/>
      <c r="I22" s="987"/>
      <c r="J22" s="987"/>
      <c r="K22" s="987"/>
      <c r="L22" s="987"/>
      <c r="M22" s="987"/>
      <c r="N22" s="987"/>
      <c r="O22" s="987"/>
      <c r="P22" s="987"/>
      <c r="Q22" s="987"/>
      <c r="R22" s="987"/>
      <c r="S22" s="987"/>
      <c r="T22" s="987"/>
      <c r="U22" s="987"/>
      <c r="V22" s="987"/>
      <c r="W22" s="987"/>
      <c r="X22" s="987"/>
      <c r="Y22" s="601"/>
      <c r="Z22" s="601"/>
      <c r="AA22" s="601"/>
      <c r="AB22" s="601"/>
      <c r="AC22" s="601"/>
      <c r="AD22" s="601"/>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86" t="s">
        <v>526</v>
      </c>
      <c r="C24" s="591" t="s">
        <v>528</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86"/>
      <c r="C25" s="591" t="s">
        <v>529</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5"/>
      <c r="C26" s="591" t="s">
        <v>530</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5"/>
      <c r="C27" s="591" t="s">
        <v>531</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5"/>
      <c r="C28" s="591" t="s">
        <v>532</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5"/>
      <c r="C29" s="591" t="s">
        <v>533</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5"/>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988" t="s">
        <v>211</v>
      </c>
      <c r="C34" s="990" t="s">
        <v>33</v>
      </c>
      <c r="D34" s="283" t="s">
        <v>421</v>
      </c>
      <c r="E34" s="992" t="s">
        <v>209</v>
      </c>
      <c r="F34" s="993"/>
      <c r="G34" s="993"/>
      <c r="H34" s="993"/>
      <c r="I34" s="993"/>
      <c r="J34" s="993"/>
      <c r="K34" s="993"/>
      <c r="L34" s="993"/>
      <c r="M34" s="994"/>
      <c r="N34" s="998" t="s">
        <v>213</v>
      </c>
      <c r="O34" s="283" t="s">
        <v>422</v>
      </c>
      <c r="P34" s="992" t="s">
        <v>212</v>
      </c>
      <c r="Q34" s="993"/>
      <c r="R34" s="993"/>
      <c r="S34" s="993"/>
      <c r="T34" s="993"/>
      <c r="U34" s="993"/>
      <c r="V34" s="993"/>
      <c r="W34" s="993"/>
      <c r="X34" s="994"/>
      <c r="Y34" s="995" t="s">
        <v>243</v>
      </c>
      <c r="Z34" s="996"/>
      <c r="AA34" s="996"/>
      <c r="AB34" s="996"/>
      <c r="AC34" s="996"/>
      <c r="AD34" s="996"/>
      <c r="AE34" s="996"/>
      <c r="AF34" s="996"/>
      <c r="AG34" s="996"/>
      <c r="AH34" s="996"/>
      <c r="AI34" s="996"/>
      <c r="AJ34" s="996"/>
      <c r="AK34" s="996"/>
      <c r="AL34" s="996"/>
      <c r="AM34" s="997"/>
    </row>
    <row r="35" spans="1:39" ht="65.25" customHeight="1">
      <c r="B35" s="989"/>
      <c r="C35" s="991"/>
      <c r="D35" s="284">
        <v>2015</v>
      </c>
      <c r="E35" s="284">
        <v>2016</v>
      </c>
      <c r="F35" s="284">
        <v>2017</v>
      </c>
      <c r="G35" s="284">
        <v>2018</v>
      </c>
      <c r="H35" s="284">
        <v>2019</v>
      </c>
      <c r="I35" s="284">
        <v>2020</v>
      </c>
      <c r="J35" s="284">
        <v>2021</v>
      </c>
      <c r="K35" s="284">
        <v>2022</v>
      </c>
      <c r="L35" s="284">
        <v>2023</v>
      </c>
      <c r="M35" s="428">
        <v>2024</v>
      </c>
      <c r="N35" s="999"/>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kW</v>
      </c>
      <c r="AB35" s="284" t="str">
        <f>'1.  LRAMVA Summary'!G52</f>
        <v>Streetlight</v>
      </c>
      <c r="AC35" s="284" t="str">
        <f>'1.  LRAMVA Summary'!H52</f>
        <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4" t="s">
        <v>503</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f>'1.  LRAMVA Summary'!H53</f>
        <v>0</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496</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18">
        <v>1</v>
      </c>
      <c r="B38" s="516" t="s">
        <v>95</v>
      </c>
      <c r="C38" s="290" t="s">
        <v>25</v>
      </c>
      <c r="D38" s="294">
        <v>90172</v>
      </c>
      <c r="E38" s="294">
        <v>89351</v>
      </c>
      <c r="F38" s="294">
        <v>89351</v>
      </c>
      <c r="G38" s="294">
        <v>89351</v>
      </c>
      <c r="H38" s="294">
        <v>89351</v>
      </c>
      <c r="I38" s="294">
        <v>89351</v>
      </c>
      <c r="J38" s="294">
        <v>89351</v>
      </c>
      <c r="K38" s="294">
        <v>89332</v>
      </c>
      <c r="L38" s="294">
        <v>89332</v>
      </c>
      <c r="M38" s="294">
        <v>89332</v>
      </c>
      <c r="N38" s="290"/>
      <c r="O38" s="294">
        <v>6</v>
      </c>
      <c r="P38" s="294">
        <v>6</v>
      </c>
      <c r="Q38" s="294">
        <v>6</v>
      </c>
      <c r="R38" s="294">
        <v>6</v>
      </c>
      <c r="S38" s="294">
        <v>6</v>
      </c>
      <c r="T38" s="294">
        <v>6</v>
      </c>
      <c r="U38" s="294">
        <v>6</v>
      </c>
      <c r="V38" s="294">
        <v>6</v>
      </c>
      <c r="W38" s="294">
        <v>6</v>
      </c>
      <c r="X38" s="294">
        <v>6</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v>15132</v>
      </c>
      <c r="E39" s="294">
        <v>14914</v>
      </c>
      <c r="F39" s="294">
        <v>14914</v>
      </c>
      <c r="G39" s="294">
        <v>14914</v>
      </c>
      <c r="H39" s="294">
        <v>14914</v>
      </c>
      <c r="I39" s="294">
        <v>14914</v>
      </c>
      <c r="J39" s="294">
        <v>14914</v>
      </c>
      <c r="K39" s="294">
        <v>14908</v>
      </c>
      <c r="L39" s="294">
        <v>14908</v>
      </c>
      <c r="M39" s="294">
        <v>14908</v>
      </c>
      <c r="N39" s="467"/>
      <c r="O39" s="294">
        <v>1</v>
      </c>
      <c r="P39" s="294">
        <v>1</v>
      </c>
      <c r="Q39" s="294">
        <v>1</v>
      </c>
      <c r="R39" s="294">
        <v>1</v>
      </c>
      <c r="S39" s="294">
        <v>1</v>
      </c>
      <c r="T39" s="294">
        <v>1</v>
      </c>
      <c r="U39" s="294">
        <v>1</v>
      </c>
      <c r="V39" s="294">
        <v>1</v>
      </c>
      <c r="W39" s="294">
        <v>1</v>
      </c>
      <c r="X39" s="294">
        <v>1</v>
      </c>
      <c r="Y39" s="410">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18">
        <v>2</v>
      </c>
      <c r="B41" s="516" t="s">
        <v>96</v>
      </c>
      <c r="C41" s="290" t="s">
        <v>25</v>
      </c>
      <c r="D41" s="294">
        <v>166031</v>
      </c>
      <c r="E41" s="294">
        <v>163080</v>
      </c>
      <c r="F41" s="294">
        <v>163080</v>
      </c>
      <c r="G41" s="294">
        <v>163080</v>
      </c>
      <c r="H41" s="294">
        <v>163080</v>
      </c>
      <c r="I41" s="294">
        <v>163080</v>
      </c>
      <c r="J41" s="294">
        <v>163080</v>
      </c>
      <c r="K41" s="294">
        <v>162995</v>
      </c>
      <c r="L41" s="294">
        <v>162995</v>
      </c>
      <c r="M41" s="294">
        <v>162995</v>
      </c>
      <c r="N41" s="290"/>
      <c r="O41" s="294">
        <v>11</v>
      </c>
      <c r="P41" s="294">
        <v>11</v>
      </c>
      <c r="Q41" s="294">
        <v>11</v>
      </c>
      <c r="R41" s="294">
        <v>11</v>
      </c>
      <c r="S41" s="294">
        <v>11</v>
      </c>
      <c r="T41" s="294">
        <v>11</v>
      </c>
      <c r="U41" s="294">
        <v>11</v>
      </c>
      <c r="V41" s="294">
        <v>11</v>
      </c>
      <c r="W41" s="294">
        <v>11</v>
      </c>
      <c r="X41" s="294">
        <v>11</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v>1717</v>
      </c>
      <c r="E42" s="294">
        <v>1697</v>
      </c>
      <c r="F42" s="294">
        <v>1697</v>
      </c>
      <c r="G42" s="294">
        <v>1697</v>
      </c>
      <c r="H42" s="294">
        <v>1697</v>
      </c>
      <c r="I42" s="294">
        <v>1697</v>
      </c>
      <c r="J42" s="294">
        <v>1697</v>
      </c>
      <c r="K42" s="294">
        <v>1693</v>
      </c>
      <c r="L42" s="294">
        <v>1693</v>
      </c>
      <c r="M42" s="294">
        <v>1693</v>
      </c>
      <c r="N42" s="467"/>
      <c r="O42" s="294"/>
      <c r="P42" s="294"/>
      <c r="Q42" s="294"/>
      <c r="R42" s="294"/>
      <c r="S42" s="294"/>
      <c r="T42" s="294"/>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18">
        <v>3</v>
      </c>
      <c r="B44" s="516" t="s">
        <v>97</v>
      </c>
      <c r="C44" s="290" t="s">
        <v>25</v>
      </c>
      <c r="D44" s="294">
        <v>1221</v>
      </c>
      <c r="E44" s="294">
        <v>1221</v>
      </c>
      <c r="F44" s="294">
        <v>1221</v>
      </c>
      <c r="G44" s="294">
        <v>1221</v>
      </c>
      <c r="H44" s="294">
        <v>1221</v>
      </c>
      <c r="I44" s="294">
        <v>0</v>
      </c>
      <c r="J44" s="294">
        <v>0</v>
      </c>
      <c r="K44" s="294">
        <v>0</v>
      </c>
      <c r="L44" s="294">
        <v>0</v>
      </c>
      <c r="M44" s="294">
        <v>0</v>
      </c>
      <c r="N44" s="290"/>
      <c r="O44" s="294">
        <v>0</v>
      </c>
      <c r="P44" s="294"/>
      <c r="Q44" s="294"/>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18">
        <v>4</v>
      </c>
      <c r="B47" s="516" t="s">
        <v>679</v>
      </c>
      <c r="C47" s="290" t="s">
        <v>25</v>
      </c>
      <c r="D47" s="294">
        <v>115211</v>
      </c>
      <c r="E47" s="294">
        <v>115211</v>
      </c>
      <c r="F47" s="294">
        <v>115211</v>
      </c>
      <c r="G47" s="294">
        <v>115211</v>
      </c>
      <c r="H47" s="294">
        <v>115211</v>
      </c>
      <c r="I47" s="294">
        <v>115211</v>
      </c>
      <c r="J47" s="294">
        <v>115211</v>
      </c>
      <c r="K47" s="294">
        <v>115211</v>
      </c>
      <c r="L47" s="294">
        <v>115211</v>
      </c>
      <c r="M47" s="294">
        <v>115211</v>
      </c>
      <c r="N47" s="290"/>
      <c r="O47" s="294">
        <v>59</v>
      </c>
      <c r="P47" s="294">
        <v>59</v>
      </c>
      <c r="Q47" s="294">
        <v>59</v>
      </c>
      <c r="R47" s="294">
        <v>59</v>
      </c>
      <c r="S47" s="294">
        <v>59</v>
      </c>
      <c r="T47" s="294">
        <v>59</v>
      </c>
      <c r="U47" s="294">
        <v>59</v>
      </c>
      <c r="V47" s="294">
        <v>59</v>
      </c>
      <c r="W47" s="294">
        <v>59</v>
      </c>
      <c r="X47" s="294">
        <v>59</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v>3308</v>
      </c>
      <c r="E48" s="294">
        <v>3308</v>
      </c>
      <c r="F48" s="294">
        <v>3308</v>
      </c>
      <c r="G48" s="294">
        <v>3308</v>
      </c>
      <c r="H48" s="294">
        <v>3308</v>
      </c>
      <c r="I48" s="294">
        <v>3308</v>
      </c>
      <c r="J48" s="294">
        <v>3308</v>
      </c>
      <c r="K48" s="294">
        <v>3308</v>
      </c>
      <c r="L48" s="294">
        <v>3308</v>
      </c>
      <c r="M48" s="294">
        <v>3308</v>
      </c>
      <c r="N48" s="467"/>
      <c r="O48" s="294">
        <v>2</v>
      </c>
      <c r="P48" s="294">
        <v>2</v>
      </c>
      <c r="Q48" s="294">
        <v>2</v>
      </c>
      <c r="R48" s="294">
        <v>2</v>
      </c>
      <c r="S48" s="294">
        <v>2</v>
      </c>
      <c r="T48" s="294">
        <v>2</v>
      </c>
      <c r="U48" s="294">
        <v>2</v>
      </c>
      <c r="V48" s="294">
        <v>2</v>
      </c>
      <c r="W48" s="294">
        <v>2</v>
      </c>
      <c r="X48" s="294">
        <v>2</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18">
        <v>5</v>
      </c>
      <c r="B50" s="516"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v>1</v>
      </c>
      <c r="Z50" s="409"/>
      <c r="AA50" s="409"/>
      <c r="AB50" s="409"/>
      <c r="AC50" s="409"/>
      <c r="AD50" s="409"/>
      <c r="AE50" s="409"/>
      <c r="AF50" s="409"/>
      <c r="AG50" s="409"/>
      <c r="AH50" s="409"/>
      <c r="AI50" s="409"/>
      <c r="AJ50" s="409"/>
      <c r="AK50" s="409"/>
      <c r="AL50" s="409"/>
      <c r="AM50" s="295">
        <f>SUM(Y50:AL50)</f>
        <v>1</v>
      </c>
    </row>
    <row r="51" spans="1:39" outlineLevel="1">
      <c r="B51" s="293" t="s">
        <v>267</v>
      </c>
      <c r="C51" s="290" t="s">
        <v>163</v>
      </c>
      <c r="D51" s="294">
        <v>2554</v>
      </c>
      <c r="E51" s="294">
        <v>2554</v>
      </c>
      <c r="F51" s="294">
        <v>2554</v>
      </c>
      <c r="G51" s="294">
        <v>2554</v>
      </c>
      <c r="H51" s="294">
        <v>2554</v>
      </c>
      <c r="I51" s="294">
        <v>2554</v>
      </c>
      <c r="J51" s="294">
        <v>2554</v>
      </c>
      <c r="K51" s="294">
        <v>2554</v>
      </c>
      <c r="L51" s="294">
        <v>2554</v>
      </c>
      <c r="M51" s="294">
        <v>2554</v>
      </c>
      <c r="N51" s="467"/>
      <c r="O51" s="294"/>
      <c r="P51" s="294"/>
      <c r="Q51" s="294"/>
      <c r="R51" s="294"/>
      <c r="S51" s="294"/>
      <c r="T51" s="294"/>
      <c r="U51" s="294"/>
      <c r="V51" s="294"/>
      <c r="W51" s="294"/>
      <c r="X51" s="294"/>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497</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hidden="1" outlineLevel="1">
      <c r="A54" s="518">
        <v>6</v>
      </c>
      <c r="B54" s="516" t="s">
        <v>99</v>
      </c>
      <c r="C54" s="290" t="s">
        <v>25</v>
      </c>
      <c r="D54" s="294">
        <v>0</v>
      </c>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hidden="1"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 si="53">Z54</f>
        <v>0</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18">
        <v>7</v>
      </c>
      <c r="B57" s="516" t="s">
        <v>100</v>
      </c>
      <c r="C57" s="290" t="s">
        <v>25</v>
      </c>
      <c r="D57" s="294">
        <v>1973894</v>
      </c>
      <c r="E57" s="294">
        <v>1973894</v>
      </c>
      <c r="F57" s="294">
        <v>1972483</v>
      </c>
      <c r="G57" s="294">
        <v>1972483</v>
      </c>
      <c r="H57" s="294">
        <v>1972483</v>
      </c>
      <c r="I57" s="294">
        <v>1972483</v>
      </c>
      <c r="J57" s="294">
        <v>1929827</v>
      </c>
      <c r="K57" s="294">
        <v>1929827</v>
      </c>
      <c r="L57" s="294">
        <v>1926593</v>
      </c>
      <c r="M57" s="294">
        <v>1786323</v>
      </c>
      <c r="N57" s="294">
        <v>12</v>
      </c>
      <c r="O57" s="294">
        <v>104</v>
      </c>
      <c r="P57" s="294">
        <v>104</v>
      </c>
      <c r="Q57" s="294">
        <v>104</v>
      </c>
      <c r="R57" s="294">
        <v>104</v>
      </c>
      <c r="S57" s="294">
        <v>104</v>
      </c>
      <c r="T57" s="294">
        <v>104</v>
      </c>
      <c r="U57" s="294">
        <v>99</v>
      </c>
      <c r="V57" s="294">
        <v>99</v>
      </c>
      <c r="W57" s="294">
        <v>99</v>
      </c>
      <c r="X57" s="294">
        <v>85</v>
      </c>
      <c r="Y57" s="409">
        <v>0</v>
      </c>
      <c r="Z57" s="409">
        <v>4.58E-2</v>
      </c>
      <c r="AA57" s="409">
        <v>0.84609999999999996</v>
      </c>
      <c r="AB57" s="409">
        <v>0</v>
      </c>
      <c r="AC57" s="529"/>
      <c r="AD57" s="409"/>
      <c r="AE57" s="409"/>
      <c r="AF57" s="414"/>
      <c r="AG57" s="414"/>
      <c r="AH57" s="414"/>
      <c r="AI57" s="414"/>
      <c r="AJ57" s="414"/>
      <c r="AK57" s="414"/>
      <c r="AL57" s="414"/>
      <c r="AM57" s="295">
        <f>SUM(Y57:AL57)</f>
        <v>0.89189999999999992</v>
      </c>
    </row>
    <row r="58" spans="1:39" outlineLevel="1">
      <c r="B58" s="293" t="s">
        <v>267</v>
      </c>
      <c r="C58" s="290" t="s">
        <v>163</v>
      </c>
      <c r="D58" s="294">
        <v>127498</v>
      </c>
      <c r="E58" s="294">
        <v>127498</v>
      </c>
      <c r="F58" s="294">
        <v>128909</v>
      </c>
      <c r="G58" s="294">
        <v>128909</v>
      </c>
      <c r="H58" s="294">
        <v>128909</v>
      </c>
      <c r="I58" s="294">
        <v>128909</v>
      </c>
      <c r="J58" s="294">
        <v>171565</v>
      </c>
      <c r="K58" s="294">
        <v>171565</v>
      </c>
      <c r="L58" s="294">
        <v>174799</v>
      </c>
      <c r="M58" s="294">
        <v>161888</v>
      </c>
      <c r="N58" s="294">
        <f>N57</f>
        <v>12</v>
      </c>
      <c r="O58" s="294">
        <v>-1</v>
      </c>
      <c r="P58" s="294">
        <v>-1</v>
      </c>
      <c r="Q58" s="294">
        <v>-1</v>
      </c>
      <c r="R58" s="294">
        <v>-1</v>
      </c>
      <c r="S58" s="294">
        <v>-1</v>
      </c>
      <c r="T58" s="294">
        <v>-1</v>
      </c>
      <c r="U58" s="294">
        <v>4</v>
      </c>
      <c r="V58" s="294">
        <v>4</v>
      </c>
      <c r="W58" s="294">
        <v>4</v>
      </c>
      <c r="X58" s="294">
        <v>2</v>
      </c>
      <c r="Y58" s="410">
        <f>Y57</f>
        <v>0</v>
      </c>
      <c r="Z58" s="410">
        <f>Z57</f>
        <v>4.58E-2</v>
      </c>
      <c r="AA58" s="410">
        <f t="shared" ref="AA58" si="66">AA57</f>
        <v>0.84609999999999996</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18">
        <v>8</v>
      </c>
      <c r="B60" s="516" t="s">
        <v>101</v>
      </c>
      <c r="C60" s="290" t="s">
        <v>25</v>
      </c>
      <c r="D60" s="294">
        <v>64836</v>
      </c>
      <c r="E60" s="294">
        <v>46752</v>
      </c>
      <c r="F60" s="294">
        <v>40386</v>
      </c>
      <c r="G60" s="294">
        <v>40386</v>
      </c>
      <c r="H60" s="294">
        <v>40386</v>
      </c>
      <c r="I60" s="294">
        <v>40386</v>
      </c>
      <c r="J60" s="294">
        <v>40386</v>
      </c>
      <c r="K60" s="294">
        <v>40386</v>
      </c>
      <c r="L60" s="294">
        <v>40386</v>
      </c>
      <c r="M60" s="294">
        <v>40386</v>
      </c>
      <c r="N60" s="294">
        <v>12</v>
      </c>
      <c r="O60" s="294">
        <v>14</v>
      </c>
      <c r="P60" s="294">
        <v>10</v>
      </c>
      <c r="Q60" s="294">
        <v>9</v>
      </c>
      <c r="R60" s="294">
        <v>9</v>
      </c>
      <c r="S60" s="294">
        <v>9</v>
      </c>
      <c r="T60" s="294">
        <v>9</v>
      </c>
      <c r="U60" s="294">
        <v>9</v>
      </c>
      <c r="V60" s="294">
        <v>9</v>
      </c>
      <c r="W60" s="294">
        <v>9</v>
      </c>
      <c r="X60" s="294">
        <v>9</v>
      </c>
      <c r="Y60" s="414">
        <v>0</v>
      </c>
      <c r="Z60" s="841">
        <v>1</v>
      </c>
      <c r="AA60" s="409">
        <v>0</v>
      </c>
      <c r="AB60" s="409">
        <v>0</v>
      </c>
      <c r="AC60" s="409"/>
      <c r="AD60" s="409"/>
      <c r="AE60" s="409"/>
      <c r="AF60" s="414"/>
      <c r="AG60" s="414"/>
      <c r="AH60" s="414"/>
      <c r="AI60" s="414"/>
      <c r="AJ60" s="414"/>
      <c r="AK60" s="414"/>
      <c r="AL60" s="414"/>
      <c r="AM60" s="295">
        <f>SUM(Y60:AL60)</f>
        <v>1</v>
      </c>
    </row>
    <row r="61" spans="1:39" outlineLevel="1">
      <c r="B61" s="293" t="s">
        <v>267</v>
      </c>
      <c r="C61" s="290" t="s">
        <v>163</v>
      </c>
      <c r="D61" s="294">
        <v>-28088</v>
      </c>
      <c r="E61" s="294">
        <v>-10004</v>
      </c>
      <c r="F61" s="294">
        <v>-3637</v>
      </c>
      <c r="G61" s="294">
        <v>1270</v>
      </c>
      <c r="H61" s="294">
        <v>1270</v>
      </c>
      <c r="I61" s="294">
        <v>1270</v>
      </c>
      <c r="J61" s="294">
        <v>1270</v>
      </c>
      <c r="K61" s="294">
        <v>1270</v>
      </c>
      <c r="L61" s="294">
        <v>1270</v>
      </c>
      <c r="M61" s="294">
        <v>1270</v>
      </c>
      <c r="N61" s="294">
        <f>N60</f>
        <v>12</v>
      </c>
      <c r="O61" s="294">
        <v>-6</v>
      </c>
      <c r="P61" s="294">
        <v>-2</v>
      </c>
      <c r="Q61" s="294">
        <v>-1</v>
      </c>
      <c r="R61" s="294" t="s">
        <v>701</v>
      </c>
      <c r="S61" s="294" t="s">
        <v>701</v>
      </c>
      <c r="T61" s="294" t="s">
        <v>701</v>
      </c>
      <c r="U61" s="294" t="s">
        <v>701</v>
      </c>
      <c r="V61" s="294" t="s">
        <v>701</v>
      </c>
      <c r="W61" s="294" t="s">
        <v>701</v>
      </c>
      <c r="X61" s="294" t="s">
        <v>701</v>
      </c>
      <c r="Y61" s="410">
        <f>Y60</f>
        <v>0</v>
      </c>
      <c r="Z61" s="410">
        <f>Z60</f>
        <v>1</v>
      </c>
      <c r="AA61" s="410">
        <f t="shared" ref="AA61" si="78">AA60</f>
        <v>0</v>
      </c>
      <c r="AB61" s="410">
        <f t="shared" ref="AB61" si="79">AB60</f>
        <v>0</v>
      </c>
      <c r="AC61" s="410">
        <f t="shared" ref="AC61" si="80">AC60</f>
        <v>0</v>
      </c>
      <c r="AD61" s="410">
        <f t="shared" ref="AD61" si="81">AD60</f>
        <v>0</v>
      </c>
      <c r="AE61" s="410">
        <f t="shared" ref="AE61" si="82">AE60</f>
        <v>0</v>
      </c>
      <c r="AF61" s="410">
        <f t="shared" ref="AF61" si="83">AF60</f>
        <v>0</v>
      </c>
      <c r="AG61" s="410">
        <f t="shared" ref="AG61" si="84">AG60</f>
        <v>0</v>
      </c>
      <c r="AH61" s="410">
        <f t="shared" ref="AH61" si="85">AH60</f>
        <v>0</v>
      </c>
      <c r="AI61" s="410">
        <f t="shared" ref="AI61" si="86">AI60</f>
        <v>0</v>
      </c>
      <c r="AJ61" s="410">
        <f t="shared" ref="AJ61" si="87">AJ60</f>
        <v>0</v>
      </c>
      <c r="AK61" s="410">
        <f t="shared" ref="AK61" si="88">AK60</f>
        <v>0</v>
      </c>
      <c r="AL61" s="410">
        <f t="shared" ref="AL61" si="89">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hidden="1" outlineLevel="1">
      <c r="A63" s="518">
        <v>9</v>
      </c>
      <c r="B63" s="516"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hidden="1"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0">Z63</f>
        <v>0</v>
      </c>
      <c r="AA64" s="410">
        <f t="shared" ref="AA64" si="91">AA63</f>
        <v>0</v>
      </c>
      <c r="AB64" s="410">
        <f t="shared" ref="AB64" si="92">AB63</f>
        <v>0</v>
      </c>
      <c r="AC64" s="410">
        <f t="shared" ref="AC64" si="93">AC63</f>
        <v>0</v>
      </c>
      <c r="AD64" s="410">
        <f t="shared" ref="AD64" si="94">AD63</f>
        <v>0</v>
      </c>
      <c r="AE64" s="410">
        <f t="shared" ref="AE64" si="95">AE63</f>
        <v>0</v>
      </c>
      <c r="AF64" s="410">
        <f t="shared" ref="AF64" si="96">AF63</f>
        <v>0</v>
      </c>
      <c r="AG64" s="410">
        <f t="shared" ref="AG64" si="97">AG63</f>
        <v>0</v>
      </c>
      <c r="AH64" s="410">
        <f t="shared" ref="AH64" si="98">AH63</f>
        <v>0</v>
      </c>
      <c r="AI64" s="410">
        <f t="shared" ref="AI64" si="99">AI63</f>
        <v>0</v>
      </c>
      <c r="AJ64" s="410">
        <f t="shared" ref="AJ64" si="100">AJ63</f>
        <v>0</v>
      </c>
      <c r="AK64" s="410">
        <f t="shared" ref="AK64" si="101">AK63</f>
        <v>0</v>
      </c>
      <c r="AL64" s="410">
        <f t="shared" ref="AL64" si="102">AL63</f>
        <v>0</v>
      </c>
      <c r="AM64" s="310"/>
    </row>
    <row r="65" spans="1:39"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hidden="1" outlineLevel="1">
      <c r="A66" s="518">
        <v>10</v>
      </c>
      <c r="B66" s="516"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hidden="1"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3">Z66</f>
        <v>0</v>
      </c>
      <c r="AA67" s="410">
        <f t="shared" ref="AA67" si="104">AA66</f>
        <v>0</v>
      </c>
      <c r="AB67" s="410">
        <f t="shared" ref="AB67" si="105">AB66</f>
        <v>0</v>
      </c>
      <c r="AC67" s="410">
        <f t="shared" ref="AC67" si="106">AC66</f>
        <v>0</v>
      </c>
      <c r="AD67" s="410">
        <f t="shared" ref="AD67" si="107">AD66</f>
        <v>0</v>
      </c>
      <c r="AE67" s="410">
        <f t="shared" ref="AE67" si="108">AE66</f>
        <v>0</v>
      </c>
      <c r="AF67" s="410">
        <f t="shared" ref="AF67" si="109">AF66</f>
        <v>0</v>
      </c>
      <c r="AG67" s="410">
        <f t="shared" ref="AG67" si="110">AG66</f>
        <v>0</v>
      </c>
      <c r="AH67" s="410">
        <f t="shared" ref="AH67" si="111">AH66</f>
        <v>0</v>
      </c>
      <c r="AI67" s="410">
        <f t="shared" ref="AI67" si="112">AI66</f>
        <v>0</v>
      </c>
      <c r="AJ67" s="410">
        <f t="shared" ref="AJ67" si="113">AJ66</f>
        <v>0</v>
      </c>
      <c r="AK67" s="410">
        <f t="shared" ref="AK67" si="114">AK66</f>
        <v>0</v>
      </c>
      <c r="AL67" s="410">
        <f t="shared" ref="AL67" si="115">AL66</f>
        <v>0</v>
      </c>
      <c r="AM67" s="310"/>
    </row>
    <row r="68" spans="1:39"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hidden="1" outlineLevel="1">
      <c r="A70" s="518">
        <v>11</v>
      </c>
      <c r="B70" s="516"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hidden="1"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6">Z70</f>
        <v>0</v>
      </c>
      <c r="AA71" s="410">
        <f t="shared" ref="AA71" si="117">AA70</f>
        <v>0</v>
      </c>
      <c r="AB71" s="410">
        <f t="shared" ref="AB71" si="118">AB70</f>
        <v>0</v>
      </c>
      <c r="AC71" s="410">
        <f t="shared" ref="AC71" si="119">AC70</f>
        <v>0</v>
      </c>
      <c r="AD71" s="410">
        <f t="shared" ref="AD71" si="120">AD70</f>
        <v>0</v>
      </c>
      <c r="AE71" s="410">
        <f t="shared" ref="AE71" si="121">AE70</f>
        <v>0</v>
      </c>
      <c r="AF71" s="410">
        <f t="shared" ref="AF71" si="122">AF70</f>
        <v>0</v>
      </c>
      <c r="AG71" s="410">
        <f t="shared" ref="AG71" si="123">AG70</f>
        <v>0</v>
      </c>
      <c r="AH71" s="410">
        <f t="shared" ref="AH71" si="124">AH70</f>
        <v>0</v>
      </c>
      <c r="AI71" s="410">
        <f t="shared" ref="AI71" si="125">AI70</f>
        <v>0</v>
      </c>
      <c r="AJ71" s="410">
        <f t="shared" ref="AJ71" si="126">AJ70</f>
        <v>0</v>
      </c>
      <c r="AK71" s="410">
        <f t="shared" ref="AK71" si="127">AK70</f>
        <v>0</v>
      </c>
      <c r="AL71" s="410">
        <f t="shared" ref="AL71" si="128">AL70</f>
        <v>0</v>
      </c>
      <c r="AM71" s="296"/>
    </row>
    <row r="72" spans="1:39" hidden="1"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hidden="1" outlineLevel="1">
      <c r="A73" s="518">
        <v>12</v>
      </c>
      <c r="B73" s="516"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hidden="1" outlineLevel="1">
      <c r="B74" s="516"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29">Z73</f>
        <v>0</v>
      </c>
      <c r="AA74" s="410">
        <f t="shared" ref="AA74" si="130">AA73</f>
        <v>0</v>
      </c>
      <c r="AB74" s="410">
        <f t="shared" ref="AB74" si="131">AB73</f>
        <v>0</v>
      </c>
      <c r="AC74" s="410">
        <f t="shared" ref="AC74" si="132">AC73</f>
        <v>0</v>
      </c>
      <c r="AD74" s="410">
        <f t="shared" ref="AD74" si="133">AD73</f>
        <v>0</v>
      </c>
      <c r="AE74" s="410">
        <f t="shared" ref="AE74" si="134">AE73</f>
        <v>0</v>
      </c>
      <c r="AF74" s="410">
        <f t="shared" ref="AF74" si="135">AF73</f>
        <v>0</v>
      </c>
      <c r="AG74" s="410">
        <f t="shared" ref="AG74" si="136">AG73</f>
        <v>0</v>
      </c>
      <c r="AH74" s="410">
        <f t="shared" ref="AH74" si="137">AH73</f>
        <v>0</v>
      </c>
      <c r="AI74" s="410">
        <f t="shared" ref="AI74" si="138">AI73</f>
        <v>0</v>
      </c>
      <c r="AJ74" s="410">
        <f t="shared" ref="AJ74" si="139">AJ73</f>
        <v>0</v>
      </c>
      <c r="AK74" s="410">
        <f t="shared" ref="AK74" si="140">AK73</f>
        <v>0</v>
      </c>
      <c r="AL74" s="410">
        <f t="shared" ref="AL74" si="141">AL73</f>
        <v>0</v>
      </c>
      <c r="AM74" s="296"/>
    </row>
    <row r="75" spans="1:39" hidden="1" outlineLevel="1">
      <c r="B75" s="516"/>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hidden="1" outlineLevel="1">
      <c r="A76" s="518">
        <v>13</v>
      </c>
      <c r="B76" s="516"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hidden="1" outlineLevel="1">
      <c r="B77" s="516"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2">Z76</f>
        <v>0</v>
      </c>
      <c r="AA77" s="410">
        <f t="shared" si="142"/>
        <v>0</v>
      </c>
      <c r="AB77" s="410">
        <f t="shared" si="142"/>
        <v>0</v>
      </c>
      <c r="AC77" s="410">
        <f t="shared" si="142"/>
        <v>0</v>
      </c>
      <c r="AD77" s="410">
        <f t="shared" si="142"/>
        <v>0</v>
      </c>
      <c r="AE77" s="410">
        <f t="shared" si="142"/>
        <v>0</v>
      </c>
      <c r="AF77" s="410">
        <f t="shared" si="142"/>
        <v>0</v>
      </c>
      <c r="AG77" s="410">
        <f t="shared" si="142"/>
        <v>0</v>
      </c>
      <c r="AH77" s="410">
        <f t="shared" si="142"/>
        <v>0</v>
      </c>
      <c r="AI77" s="410">
        <f t="shared" si="142"/>
        <v>0</v>
      </c>
      <c r="AJ77" s="410">
        <f t="shared" si="142"/>
        <v>0</v>
      </c>
      <c r="AK77" s="410">
        <f t="shared" si="142"/>
        <v>0</v>
      </c>
      <c r="AL77" s="410">
        <f t="shared" si="142"/>
        <v>0</v>
      </c>
      <c r="AM77" s="305"/>
    </row>
    <row r="78" spans="1:39" outlineLevel="1">
      <c r="B78" s="516"/>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18">
        <v>14</v>
      </c>
      <c r="B80" s="314" t="s">
        <v>108</v>
      </c>
      <c r="C80" s="290" t="s">
        <v>25</v>
      </c>
      <c r="D80" s="294">
        <v>6158</v>
      </c>
      <c r="E80" s="294">
        <v>5066</v>
      </c>
      <c r="F80" s="294">
        <v>4873</v>
      </c>
      <c r="G80" s="294">
        <v>4680</v>
      </c>
      <c r="H80" s="294">
        <v>4680</v>
      </c>
      <c r="I80" s="294">
        <v>4680</v>
      </c>
      <c r="J80" s="294">
        <v>4564</v>
      </c>
      <c r="K80" s="294">
        <v>4564</v>
      </c>
      <c r="L80" s="294">
        <v>2929</v>
      </c>
      <c r="M80" s="294">
        <v>2929</v>
      </c>
      <c r="N80" s="294">
        <v>12</v>
      </c>
      <c r="O80" s="294">
        <v>1</v>
      </c>
      <c r="P80" s="294">
        <v>0</v>
      </c>
      <c r="Q80" s="294">
        <v>0</v>
      </c>
      <c r="R80" s="294">
        <v>0</v>
      </c>
      <c r="S80" s="294">
        <v>0</v>
      </c>
      <c r="T80" s="294">
        <v>0</v>
      </c>
      <c r="U80" s="294">
        <v>0</v>
      </c>
      <c r="V80" s="294">
        <v>0</v>
      </c>
      <c r="W80" s="294">
        <v>0</v>
      </c>
      <c r="X80" s="294">
        <v>0</v>
      </c>
      <c r="Y80" s="529">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v>4214</v>
      </c>
      <c r="E81" s="294">
        <v>3992</v>
      </c>
      <c r="F81" s="294">
        <v>3960</v>
      </c>
      <c r="G81" s="294">
        <v>3927</v>
      </c>
      <c r="H81" s="294">
        <v>3927</v>
      </c>
      <c r="I81" s="294">
        <v>3927</v>
      </c>
      <c r="J81" s="294">
        <v>3927</v>
      </c>
      <c r="K81" s="294">
        <v>3927</v>
      </c>
      <c r="L81" s="294">
        <v>3577</v>
      </c>
      <c r="M81" s="294">
        <v>3577</v>
      </c>
      <c r="N81" s="294">
        <f>N80</f>
        <v>12</v>
      </c>
      <c r="O81" s="294">
        <v>1</v>
      </c>
      <c r="P81" s="294">
        <v>1</v>
      </c>
      <c r="Q81" s="294">
        <v>1</v>
      </c>
      <c r="R81" s="294">
        <v>1</v>
      </c>
      <c r="S81" s="294">
        <v>1</v>
      </c>
      <c r="T81" s="294">
        <v>1</v>
      </c>
      <c r="U81" s="294">
        <v>1</v>
      </c>
      <c r="V81" s="294">
        <v>1</v>
      </c>
      <c r="W81" s="294">
        <v>1</v>
      </c>
      <c r="X81" s="294">
        <v>1</v>
      </c>
      <c r="Y81" s="410">
        <f>Y80</f>
        <v>1</v>
      </c>
      <c r="Z81" s="410">
        <f t="shared" ref="Z81" si="143">Z80</f>
        <v>0</v>
      </c>
      <c r="AA81" s="410">
        <f t="shared" ref="AA81" si="144">AA80</f>
        <v>0</v>
      </c>
      <c r="AB81" s="410">
        <f t="shared" ref="AB81" si="145">AB80</f>
        <v>0</v>
      </c>
      <c r="AC81" s="410">
        <f t="shared" ref="AC81" si="146">AC80</f>
        <v>0</v>
      </c>
      <c r="AD81" s="410">
        <f>AD80</f>
        <v>0</v>
      </c>
      <c r="AE81" s="410">
        <f t="shared" ref="AE81" si="147">AE80</f>
        <v>0</v>
      </c>
      <c r="AF81" s="410">
        <f t="shared" ref="AF81" si="148">AF80</f>
        <v>0</v>
      </c>
      <c r="AG81" s="410">
        <f t="shared" ref="AG81" si="149">AG80</f>
        <v>0</v>
      </c>
      <c r="AH81" s="410">
        <f t="shared" ref="AH81" si="150">AH80</f>
        <v>0</v>
      </c>
      <c r="AI81" s="410">
        <f t="shared" ref="AI81" si="151">AI80</f>
        <v>0</v>
      </c>
      <c r="AJ81" s="410">
        <f t="shared" ref="AJ81" si="152">AJ80</f>
        <v>0</v>
      </c>
      <c r="AK81" s="410">
        <f t="shared" ref="AK81" si="153">AK80</f>
        <v>0</v>
      </c>
      <c r="AL81" s="410">
        <f t="shared" ref="AL81" si="154">AL80</f>
        <v>0</v>
      </c>
      <c r="AM81" s="296"/>
    </row>
    <row r="82" spans="1:40" s="511" customFormat="1" outlineLevel="1">
      <c r="A82" s="519"/>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2"/>
      <c r="AN82" s="625"/>
    </row>
    <row r="83" spans="1:40" s="308" customFormat="1" ht="15.75" hidden="1" outlineLevel="1">
      <c r="A83" s="519"/>
      <c r="B83" s="287" t="s">
        <v>489</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3"/>
      <c r="AN83" s="626"/>
    </row>
    <row r="84" spans="1:40" hidden="1" outlineLevel="1">
      <c r="A84" s="518">
        <v>15</v>
      </c>
      <c r="B84" s="293" t="s">
        <v>494</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hidden="1"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5">Z84</f>
        <v>0</v>
      </c>
      <c r="AA85" s="410">
        <f t="shared" si="155"/>
        <v>0</v>
      </c>
      <c r="AB85" s="410">
        <f t="shared" si="155"/>
        <v>0</v>
      </c>
      <c r="AC85" s="410">
        <f t="shared" si="155"/>
        <v>0</v>
      </c>
      <c r="AD85" s="410">
        <f>AD84</f>
        <v>0</v>
      </c>
      <c r="AE85" s="410">
        <f t="shared" ref="AE85:AL85" si="156">AE84</f>
        <v>0</v>
      </c>
      <c r="AF85" s="410">
        <f t="shared" si="156"/>
        <v>0</v>
      </c>
      <c r="AG85" s="410">
        <f t="shared" si="156"/>
        <v>0</v>
      </c>
      <c r="AH85" s="410">
        <f t="shared" si="156"/>
        <v>0</v>
      </c>
      <c r="AI85" s="410">
        <f t="shared" si="156"/>
        <v>0</v>
      </c>
      <c r="AJ85" s="410">
        <f t="shared" si="156"/>
        <v>0</v>
      </c>
      <c r="AK85" s="410">
        <f t="shared" si="156"/>
        <v>0</v>
      </c>
      <c r="AL85" s="410">
        <f t="shared" si="156"/>
        <v>0</v>
      </c>
      <c r="AM85" s="296"/>
    </row>
    <row r="86" spans="1:40" hidden="1"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hidden="1" outlineLevel="1">
      <c r="A87" s="518">
        <v>16</v>
      </c>
      <c r="B87" s="323" t="s">
        <v>490</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hidden="1" outlineLevel="1">
      <c r="A88" s="518"/>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7">Z87</f>
        <v>0</v>
      </c>
      <c r="AA88" s="410">
        <f t="shared" si="157"/>
        <v>0</v>
      </c>
      <c r="AB88" s="410">
        <f t="shared" si="157"/>
        <v>0</v>
      </c>
      <c r="AC88" s="410">
        <f t="shared" si="157"/>
        <v>0</v>
      </c>
      <c r="AD88" s="410">
        <f>AD87</f>
        <v>0</v>
      </c>
      <c r="AE88" s="410">
        <f t="shared" ref="AE88:AL88" si="158">AE87</f>
        <v>0</v>
      </c>
      <c r="AF88" s="410">
        <f t="shared" si="158"/>
        <v>0</v>
      </c>
      <c r="AG88" s="410">
        <f t="shared" si="158"/>
        <v>0</v>
      </c>
      <c r="AH88" s="410">
        <f t="shared" si="158"/>
        <v>0</v>
      </c>
      <c r="AI88" s="410">
        <f t="shared" si="158"/>
        <v>0</v>
      </c>
      <c r="AJ88" s="410">
        <f t="shared" si="158"/>
        <v>0</v>
      </c>
      <c r="AK88" s="410">
        <f t="shared" si="158"/>
        <v>0</v>
      </c>
      <c r="AL88" s="410">
        <f t="shared" si="158"/>
        <v>0</v>
      </c>
      <c r="AM88" s="296"/>
    </row>
    <row r="89" spans="1:40" s="282" customFormat="1" hidden="1" outlineLevel="1">
      <c r="A89" s="518"/>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hidden="1" outlineLevel="1">
      <c r="B90" s="515" t="s">
        <v>495</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hidden="1" outlineLevel="1">
      <c r="A91" s="518">
        <v>17</v>
      </c>
      <c r="B91" s="516"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hidden="1"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59">Z91</f>
        <v>0</v>
      </c>
      <c r="AA92" s="410">
        <f t="shared" si="159"/>
        <v>0</v>
      </c>
      <c r="AB92" s="410">
        <f t="shared" si="159"/>
        <v>0</v>
      </c>
      <c r="AC92" s="410">
        <f t="shared" si="159"/>
        <v>0</v>
      </c>
      <c r="AD92" s="410">
        <f t="shared" si="159"/>
        <v>0</v>
      </c>
      <c r="AE92" s="410">
        <f t="shared" si="159"/>
        <v>0</v>
      </c>
      <c r="AF92" s="410">
        <f t="shared" si="159"/>
        <v>0</v>
      </c>
      <c r="AG92" s="410">
        <f t="shared" si="159"/>
        <v>0</v>
      </c>
      <c r="AH92" s="410">
        <f t="shared" si="159"/>
        <v>0</v>
      </c>
      <c r="AI92" s="410">
        <f t="shared" si="159"/>
        <v>0</v>
      </c>
      <c r="AJ92" s="410">
        <f t="shared" si="159"/>
        <v>0</v>
      </c>
      <c r="AK92" s="410">
        <f t="shared" si="159"/>
        <v>0</v>
      </c>
      <c r="AL92" s="410">
        <f t="shared" si="159"/>
        <v>0</v>
      </c>
      <c r="AM92" s="305"/>
    </row>
    <row r="93" spans="1:40"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hidden="1" outlineLevel="1">
      <c r="A94" s="518">
        <v>18</v>
      </c>
      <c r="B94" s="516"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hidden="1"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0">Z94</f>
        <v>0</v>
      </c>
      <c r="AA95" s="410">
        <f t="shared" ref="AA95" si="161">AA94</f>
        <v>0</v>
      </c>
      <c r="AB95" s="410">
        <f t="shared" ref="AB95" si="162">AB94</f>
        <v>0</v>
      </c>
      <c r="AC95" s="410">
        <f t="shared" ref="AC95" si="163">AC94</f>
        <v>0</v>
      </c>
      <c r="AD95" s="410">
        <f t="shared" ref="AD95" si="164">AD94</f>
        <v>0</v>
      </c>
      <c r="AE95" s="410">
        <f t="shared" ref="AE95" si="165">AE94</f>
        <v>0</v>
      </c>
      <c r="AF95" s="410">
        <f t="shared" ref="AF95" si="166">AF94</f>
        <v>0</v>
      </c>
      <c r="AG95" s="410">
        <f t="shared" ref="AG95" si="167">AG94</f>
        <v>0</v>
      </c>
      <c r="AH95" s="410">
        <f t="shared" ref="AH95" si="168">AH94</f>
        <v>0</v>
      </c>
      <c r="AI95" s="410">
        <f t="shared" ref="AI95" si="169">AI94</f>
        <v>0</v>
      </c>
      <c r="AJ95" s="410">
        <f t="shared" ref="AJ95" si="170">AJ94</f>
        <v>0</v>
      </c>
      <c r="AK95" s="410">
        <f t="shared" ref="AK95" si="171">AK94</f>
        <v>0</v>
      </c>
      <c r="AL95" s="410">
        <f t="shared" ref="AL95" si="172">AL94</f>
        <v>0</v>
      </c>
      <c r="AM95" s="305"/>
    </row>
    <row r="96" spans="1:40" hidden="1"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hidden="1" outlineLevel="1">
      <c r="A97" s="518">
        <v>19</v>
      </c>
      <c r="B97" s="516"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hidden="1"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3">Z97</f>
        <v>0</v>
      </c>
      <c r="AA98" s="410">
        <f t="shared" si="173"/>
        <v>0</v>
      </c>
      <c r="AB98" s="410">
        <f t="shared" si="173"/>
        <v>0</v>
      </c>
      <c r="AC98" s="410">
        <f t="shared" si="173"/>
        <v>0</v>
      </c>
      <c r="AD98" s="410">
        <f t="shared" si="173"/>
        <v>0</v>
      </c>
      <c r="AE98" s="410">
        <f t="shared" si="173"/>
        <v>0</v>
      </c>
      <c r="AF98" s="410">
        <f t="shared" si="173"/>
        <v>0</v>
      </c>
      <c r="AG98" s="410">
        <f t="shared" si="173"/>
        <v>0</v>
      </c>
      <c r="AH98" s="410">
        <f t="shared" si="173"/>
        <v>0</v>
      </c>
      <c r="AI98" s="410">
        <f t="shared" si="173"/>
        <v>0</v>
      </c>
      <c r="AJ98" s="410">
        <f t="shared" si="173"/>
        <v>0</v>
      </c>
      <c r="AK98" s="410">
        <f t="shared" si="173"/>
        <v>0</v>
      </c>
      <c r="AL98" s="410">
        <f t="shared" si="173"/>
        <v>0</v>
      </c>
      <c r="AM98" s="296"/>
    </row>
    <row r="99" spans="1:39"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hidden="1" outlineLevel="1">
      <c r="A100" s="518">
        <v>20</v>
      </c>
      <c r="B100" s="516"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hidden="1"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4">Y100</f>
        <v>0</v>
      </c>
      <c r="Z101" s="410">
        <f t="shared" si="174"/>
        <v>0</v>
      </c>
      <c r="AA101" s="410">
        <f t="shared" si="174"/>
        <v>0</v>
      </c>
      <c r="AB101" s="410">
        <f t="shared" si="174"/>
        <v>0</v>
      </c>
      <c r="AC101" s="410">
        <f t="shared" si="174"/>
        <v>0</v>
      </c>
      <c r="AD101" s="410">
        <f t="shared" si="174"/>
        <v>0</v>
      </c>
      <c r="AE101" s="410">
        <f t="shared" si="174"/>
        <v>0</v>
      </c>
      <c r="AF101" s="410">
        <f t="shared" si="174"/>
        <v>0</v>
      </c>
      <c r="AG101" s="410">
        <f t="shared" si="174"/>
        <v>0</v>
      </c>
      <c r="AH101" s="410">
        <f t="shared" si="174"/>
        <v>0</v>
      </c>
      <c r="AI101" s="410">
        <f t="shared" si="174"/>
        <v>0</v>
      </c>
      <c r="AJ101" s="410">
        <f t="shared" si="174"/>
        <v>0</v>
      </c>
      <c r="AK101" s="410">
        <f t="shared" si="174"/>
        <v>0</v>
      </c>
      <c r="AL101" s="410">
        <f t="shared" si="174"/>
        <v>0</v>
      </c>
      <c r="AM101" s="305"/>
    </row>
    <row r="102" spans="1:39" ht="15.75" hidden="1"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hidden="1" outlineLevel="1">
      <c r="B103" s="514" t="s">
        <v>502</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hidden="1" outlineLevel="1">
      <c r="B104" s="287" t="s">
        <v>498</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hidden="1" outlineLevel="1">
      <c r="A105" s="518">
        <v>21</v>
      </c>
      <c r="B105" s="516"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29"/>
      <c r="Z105" s="409"/>
      <c r="AA105" s="409"/>
      <c r="AB105" s="409"/>
      <c r="AC105" s="409"/>
      <c r="AD105" s="409"/>
      <c r="AE105" s="409"/>
      <c r="AF105" s="409"/>
      <c r="AG105" s="409"/>
      <c r="AH105" s="409"/>
      <c r="AI105" s="409"/>
      <c r="AJ105" s="409"/>
      <c r="AK105" s="409"/>
      <c r="AL105" s="409"/>
      <c r="AM105" s="295">
        <f>SUM(Y105:AL105)</f>
        <v>0</v>
      </c>
    </row>
    <row r="106" spans="1:39" hidden="1"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5">Z105</f>
        <v>0</v>
      </c>
      <c r="AA106" s="410">
        <f t="shared" ref="AA106" si="176">AA105</f>
        <v>0</v>
      </c>
      <c r="AB106" s="410">
        <f t="shared" ref="AB106" si="177">AB105</f>
        <v>0</v>
      </c>
      <c r="AC106" s="410">
        <f t="shared" ref="AC106" si="178">AC105</f>
        <v>0</v>
      </c>
      <c r="AD106" s="410">
        <f t="shared" ref="AD106" si="179">AD105</f>
        <v>0</v>
      </c>
      <c r="AE106" s="410">
        <f t="shared" ref="AE106" si="180">AE105</f>
        <v>0</v>
      </c>
      <c r="AF106" s="410">
        <f t="shared" ref="AF106" si="181">AF105</f>
        <v>0</v>
      </c>
      <c r="AG106" s="410">
        <f t="shared" ref="AG106" si="182">AG105</f>
        <v>0</v>
      </c>
      <c r="AH106" s="410">
        <f t="shared" ref="AH106" si="183">AH105</f>
        <v>0</v>
      </c>
      <c r="AI106" s="410">
        <f t="shared" ref="AI106" si="184">AI105</f>
        <v>0</v>
      </c>
      <c r="AJ106" s="410">
        <f t="shared" ref="AJ106" si="185">AJ105</f>
        <v>0</v>
      </c>
      <c r="AK106" s="410">
        <f t="shared" ref="AK106" si="186">AK105</f>
        <v>0</v>
      </c>
      <c r="AL106" s="410">
        <f t="shared" ref="AL106" si="187">AL105</f>
        <v>0</v>
      </c>
      <c r="AM106" s="305"/>
    </row>
    <row r="107" spans="1:39" hidden="1"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hidden="1" outlineLevel="1">
      <c r="A108" s="518">
        <v>22</v>
      </c>
      <c r="B108" s="516"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29"/>
      <c r="Z108" s="409"/>
      <c r="AA108" s="409"/>
      <c r="AB108" s="409"/>
      <c r="AC108" s="409"/>
      <c r="AD108" s="409"/>
      <c r="AE108" s="409"/>
      <c r="AF108" s="409"/>
      <c r="AG108" s="409"/>
      <c r="AH108" s="409"/>
      <c r="AI108" s="409"/>
      <c r="AJ108" s="409"/>
      <c r="AK108" s="409"/>
      <c r="AL108" s="409"/>
      <c r="AM108" s="295">
        <f>SUM(Y108:AL108)</f>
        <v>0</v>
      </c>
    </row>
    <row r="109" spans="1:39" hidden="1"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8">Z108</f>
        <v>0</v>
      </c>
      <c r="AA109" s="410">
        <f t="shared" ref="AA109" si="189">AA108</f>
        <v>0</v>
      </c>
      <c r="AB109" s="410">
        <f t="shared" ref="AB109" si="190">AB108</f>
        <v>0</v>
      </c>
      <c r="AC109" s="410">
        <f t="shared" ref="AC109" si="191">AC108</f>
        <v>0</v>
      </c>
      <c r="AD109" s="410">
        <f t="shared" ref="AD109" si="192">AD108</f>
        <v>0</v>
      </c>
      <c r="AE109" s="410">
        <f t="shared" ref="AE109" si="193">AE108</f>
        <v>0</v>
      </c>
      <c r="AF109" s="410">
        <f t="shared" ref="AF109" si="194">AF108</f>
        <v>0</v>
      </c>
      <c r="AG109" s="410">
        <f t="shared" ref="AG109" si="195">AG108</f>
        <v>0</v>
      </c>
      <c r="AH109" s="410">
        <f t="shared" ref="AH109" si="196">AH108</f>
        <v>0</v>
      </c>
      <c r="AI109" s="410">
        <f t="shared" ref="AI109" si="197">AI108</f>
        <v>0</v>
      </c>
      <c r="AJ109" s="410">
        <f t="shared" ref="AJ109" si="198">AJ108</f>
        <v>0</v>
      </c>
      <c r="AK109" s="410">
        <f t="shared" ref="AK109" si="199">AK108</f>
        <v>0</v>
      </c>
      <c r="AL109" s="410">
        <f t="shared" ref="AL109" si="200">AL108</f>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hidden="1" outlineLevel="1">
      <c r="A111" s="518">
        <v>23</v>
      </c>
      <c r="B111" s="516"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hidden="1"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1">Z111</f>
        <v>0</v>
      </c>
      <c r="AA112" s="410">
        <f t="shared" ref="AA112" si="202">AA111</f>
        <v>0</v>
      </c>
      <c r="AB112" s="410">
        <f t="shared" ref="AB112" si="203">AB111</f>
        <v>0</v>
      </c>
      <c r="AC112" s="410">
        <f t="shared" ref="AC112" si="204">AC111</f>
        <v>0</v>
      </c>
      <c r="AD112" s="410">
        <f t="shared" ref="AD112" si="205">AD111</f>
        <v>0</v>
      </c>
      <c r="AE112" s="410">
        <f t="shared" ref="AE112" si="206">AE111</f>
        <v>0</v>
      </c>
      <c r="AF112" s="410">
        <f t="shared" ref="AF112" si="207">AF111</f>
        <v>0</v>
      </c>
      <c r="AG112" s="410">
        <f t="shared" ref="AG112" si="208">AG111</f>
        <v>0</v>
      </c>
      <c r="AH112" s="410">
        <f t="shared" ref="AH112" si="209">AH111</f>
        <v>0</v>
      </c>
      <c r="AI112" s="410">
        <f t="shared" ref="AI112" si="210">AI111</f>
        <v>0</v>
      </c>
      <c r="AJ112" s="410">
        <f t="shared" ref="AJ112" si="211">AJ111</f>
        <v>0</v>
      </c>
      <c r="AK112" s="410">
        <f t="shared" ref="AK112" si="212">AK111</f>
        <v>0</v>
      </c>
      <c r="AL112" s="410">
        <f t="shared" ref="AL112" si="213">AL111</f>
        <v>0</v>
      </c>
      <c r="AM112" s="305"/>
    </row>
    <row r="113" spans="1:39" hidden="1"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hidden="1" outlineLevel="1">
      <c r="A114" s="518">
        <v>24</v>
      </c>
      <c r="B114" s="516"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4">Z114</f>
        <v>0</v>
      </c>
      <c r="AA115" s="410">
        <f t="shared" ref="AA115" si="215">AA114</f>
        <v>0</v>
      </c>
      <c r="AB115" s="410">
        <f t="shared" ref="AB115" si="216">AB114</f>
        <v>0</v>
      </c>
      <c r="AC115" s="410">
        <f t="shared" ref="AC115" si="217">AC114</f>
        <v>0</v>
      </c>
      <c r="AD115" s="410">
        <f t="shared" ref="AD115" si="218">AD114</f>
        <v>0</v>
      </c>
      <c r="AE115" s="410">
        <f t="shared" ref="AE115" si="219">AE114</f>
        <v>0</v>
      </c>
      <c r="AF115" s="410">
        <f t="shared" ref="AF115" si="220">AF114</f>
        <v>0</v>
      </c>
      <c r="AG115" s="410">
        <f t="shared" ref="AG115" si="221">AG114</f>
        <v>0</v>
      </c>
      <c r="AH115" s="410">
        <f t="shared" ref="AH115" si="222">AH114</f>
        <v>0</v>
      </c>
      <c r="AI115" s="410">
        <f t="shared" ref="AI115" si="223">AI114</f>
        <v>0</v>
      </c>
      <c r="AJ115" s="410">
        <f t="shared" ref="AJ115" si="224">AJ114</f>
        <v>0</v>
      </c>
      <c r="AK115" s="410">
        <f t="shared" ref="AK115" si="225">AK114</f>
        <v>0</v>
      </c>
      <c r="AL115" s="410">
        <f t="shared" ref="AL115" si="226">AL114</f>
        <v>0</v>
      </c>
      <c r="AM115" s="305"/>
    </row>
    <row r="116" spans="1:39" hidden="1"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hidden="1" outlineLevel="1">
      <c r="B117" s="287" t="s">
        <v>499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hidden="1" outlineLevel="1">
      <c r="A118" s="518">
        <v>25</v>
      </c>
      <c r="B118" s="516"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hidden="1"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7">Z118</f>
        <v>0</v>
      </c>
      <c r="AA119" s="410">
        <f t="shared" ref="AA119" si="228">AA118</f>
        <v>0</v>
      </c>
      <c r="AB119" s="410">
        <f t="shared" ref="AB119" si="229">AB118</f>
        <v>0</v>
      </c>
      <c r="AC119" s="410">
        <f t="shared" ref="AC119" si="230">AC118</f>
        <v>0</v>
      </c>
      <c r="AD119" s="410">
        <f t="shared" ref="AD119" si="231">AD118</f>
        <v>0</v>
      </c>
      <c r="AE119" s="410">
        <f t="shared" ref="AE119" si="232">AE118</f>
        <v>0</v>
      </c>
      <c r="AF119" s="410">
        <f t="shared" ref="AF119" si="233">AF118</f>
        <v>0</v>
      </c>
      <c r="AG119" s="410">
        <f t="shared" ref="AG119" si="234">AG118</f>
        <v>0</v>
      </c>
      <c r="AH119" s="410">
        <f t="shared" ref="AH119" si="235">AH118</f>
        <v>0</v>
      </c>
      <c r="AI119" s="410">
        <f t="shared" ref="AI119" si="236">AI118</f>
        <v>0</v>
      </c>
      <c r="AJ119" s="410">
        <f t="shared" ref="AJ119" si="237">AJ118</f>
        <v>0</v>
      </c>
      <c r="AK119" s="410">
        <f t="shared" ref="AK119" si="238">AK118</f>
        <v>0</v>
      </c>
      <c r="AL119" s="410">
        <f t="shared" ref="AL119" si="239">AL118</f>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hidden="1" outlineLevel="1">
      <c r="A121" s="518">
        <v>26</v>
      </c>
      <c r="B121" s="516"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29"/>
      <c r="AA121" s="529"/>
      <c r="AB121" s="409"/>
      <c r="AC121" s="529"/>
      <c r="AD121" s="409"/>
      <c r="AE121" s="409"/>
      <c r="AF121" s="414"/>
      <c r="AG121" s="414"/>
      <c r="AH121" s="414"/>
      <c r="AI121" s="414"/>
      <c r="AJ121" s="414"/>
      <c r="AK121" s="414"/>
      <c r="AL121" s="414"/>
      <c r="AM121" s="295">
        <f>SUM(Y121:AL121)</f>
        <v>0</v>
      </c>
    </row>
    <row r="122" spans="1:39" hidden="1"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0">Z121</f>
        <v>0</v>
      </c>
      <c r="AA122" s="410">
        <f t="shared" ref="AA122" si="241">AA121</f>
        <v>0</v>
      </c>
      <c r="AB122" s="410">
        <f t="shared" ref="AB122" si="242">AB121</f>
        <v>0</v>
      </c>
      <c r="AC122" s="410">
        <f t="shared" ref="AC122" si="243">AC121</f>
        <v>0</v>
      </c>
      <c r="AD122" s="410">
        <f t="shared" ref="AD122" si="244">AD121</f>
        <v>0</v>
      </c>
      <c r="AE122" s="410">
        <f t="shared" ref="AE122" si="245">AE121</f>
        <v>0</v>
      </c>
      <c r="AF122" s="410">
        <f t="shared" ref="AF122" si="246">AF121</f>
        <v>0</v>
      </c>
      <c r="AG122" s="410">
        <f t="shared" ref="AG122" si="247">AG121</f>
        <v>0</v>
      </c>
      <c r="AH122" s="410">
        <f t="shared" ref="AH122" si="248">AH121</f>
        <v>0</v>
      </c>
      <c r="AI122" s="410">
        <f t="shared" ref="AI122" si="249">AI121</f>
        <v>0</v>
      </c>
      <c r="AJ122" s="410">
        <f t="shared" ref="AJ122" si="250">AJ121</f>
        <v>0</v>
      </c>
      <c r="AK122" s="410">
        <f t="shared" ref="AK122" si="251">AK121</f>
        <v>0</v>
      </c>
      <c r="AL122" s="410">
        <f t="shared" ref="AL122" si="252">AL121</f>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hidden="1" outlineLevel="1">
      <c r="A124" s="518">
        <v>27</v>
      </c>
      <c r="B124" s="516"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hidden="1"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3">Z124</f>
        <v>0</v>
      </c>
      <c r="AA125" s="410">
        <f t="shared" ref="AA125" si="254">AA124</f>
        <v>0</v>
      </c>
      <c r="AB125" s="410">
        <f t="shared" ref="AB125" si="255">AB124</f>
        <v>0</v>
      </c>
      <c r="AC125" s="410">
        <f t="shared" ref="AC125" si="256">AC124</f>
        <v>0</v>
      </c>
      <c r="AD125" s="410">
        <f t="shared" ref="AD125" si="257">AD124</f>
        <v>0</v>
      </c>
      <c r="AE125" s="410">
        <f t="shared" ref="AE125" si="258">AE124</f>
        <v>0</v>
      </c>
      <c r="AF125" s="410">
        <f t="shared" ref="AF125" si="259">AF124</f>
        <v>0</v>
      </c>
      <c r="AG125" s="410">
        <f t="shared" ref="AG125" si="260">AG124</f>
        <v>0</v>
      </c>
      <c r="AH125" s="410">
        <f t="shared" ref="AH125" si="261">AH124</f>
        <v>0</v>
      </c>
      <c r="AI125" s="410">
        <f t="shared" ref="AI125" si="262">AI124</f>
        <v>0</v>
      </c>
      <c r="AJ125" s="410">
        <f t="shared" ref="AJ125" si="263">AJ124</f>
        <v>0</v>
      </c>
      <c r="AK125" s="410">
        <f t="shared" ref="AK125" si="264">AK124</f>
        <v>0</v>
      </c>
      <c r="AL125" s="410">
        <f t="shared" ref="AL125" si="265">AL124</f>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hidden="1" outlineLevel="1">
      <c r="A127" s="518">
        <v>28</v>
      </c>
      <c r="B127" s="516"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hidden="1"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6">Z127</f>
        <v>0</v>
      </c>
      <c r="AA128" s="410">
        <f t="shared" ref="AA128" si="267">AA127</f>
        <v>0</v>
      </c>
      <c r="AB128" s="410">
        <f t="shared" ref="AB128" si="268">AB127</f>
        <v>0</v>
      </c>
      <c r="AC128" s="410">
        <f t="shared" ref="AC128" si="269">AC127</f>
        <v>0</v>
      </c>
      <c r="AD128" s="410">
        <f t="shared" ref="AD128" si="270">AD127</f>
        <v>0</v>
      </c>
      <c r="AE128" s="410">
        <f t="shared" ref="AE128" si="271">AE127</f>
        <v>0</v>
      </c>
      <c r="AF128" s="410">
        <f t="shared" ref="AF128" si="272">AF127</f>
        <v>0</v>
      </c>
      <c r="AG128" s="410">
        <f t="shared" ref="AG128" si="273">AG127</f>
        <v>0</v>
      </c>
      <c r="AH128" s="410">
        <f t="shared" ref="AH128" si="274">AH127</f>
        <v>0</v>
      </c>
      <c r="AI128" s="410">
        <f t="shared" ref="AI128" si="275">AI127</f>
        <v>0</v>
      </c>
      <c r="AJ128" s="410">
        <f t="shared" ref="AJ128" si="276">AJ127</f>
        <v>0</v>
      </c>
      <c r="AK128" s="410">
        <f t="shared" ref="AK128" si="277">AK127</f>
        <v>0</v>
      </c>
      <c r="AL128" s="410">
        <f t="shared" ref="AL128" si="278">AL127</f>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hidden="1" outlineLevel="1">
      <c r="A130" s="518">
        <v>29</v>
      </c>
      <c r="B130" s="516"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hidden="1"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79">Z130</f>
        <v>0</v>
      </c>
      <c r="AA131" s="410">
        <f t="shared" ref="AA131" si="280">AA130</f>
        <v>0</v>
      </c>
      <c r="AB131" s="410">
        <f t="shared" ref="AB131" si="281">AB130</f>
        <v>0</v>
      </c>
      <c r="AC131" s="410">
        <f t="shared" ref="AC131" si="282">AC130</f>
        <v>0</v>
      </c>
      <c r="AD131" s="410">
        <f t="shared" ref="AD131" si="283">AD130</f>
        <v>0</v>
      </c>
      <c r="AE131" s="410">
        <f t="shared" ref="AE131" si="284">AE130</f>
        <v>0</v>
      </c>
      <c r="AF131" s="410">
        <f t="shared" ref="AF131" si="285">AF130</f>
        <v>0</v>
      </c>
      <c r="AG131" s="410">
        <f t="shared" ref="AG131" si="286">AG130</f>
        <v>0</v>
      </c>
      <c r="AH131" s="410">
        <f t="shared" ref="AH131" si="287">AH130</f>
        <v>0</v>
      </c>
      <c r="AI131" s="410">
        <f t="shared" ref="AI131" si="288">AI130</f>
        <v>0</v>
      </c>
      <c r="AJ131" s="410">
        <f t="shared" ref="AJ131" si="289">AJ130</f>
        <v>0</v>
      </c>
      <c r="AK131" s="410">
        <f t="shared" ref="AK131" si="290">AK130</f>
        <v>0</v>
      </c>
      <c r="AL131" s="410">
        <f t="shared" ref="AL131" si="291">AL130</f>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hidden="1" outlineLevel="1">
      <c r="A133" s="518">
        <v>30</v>
      </c>
      <c r="B133" s="516"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hidden="1"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2">Z133</f>
        <v>0</v>
      </c>
      <c r="AA134" s="410">
        <f t="shared" ref="AA134" si="293">AA133</f>
        <v>0</v>
      </c>
      <c r="AB134" s="410">
        <f t="shared" ref="AB134" si="294">AB133</f>
        <v>0</v>
      </c>
      <c r="AC134" s="410">
        <f t="shared" ref="AC134" si="295">AC133</f>
        <v>0</v>
      </c>
      <c r="AD134" s="410">
        <f t="shared" ref="AD134" si="296">AD133</f>
        <v>0</v>
      </c>
      <c r="AE134" s="410">
        <f t="shared" ref="AE134" si="297">AE133</f>
        <v>0</v>
      </c>
      <c r="AF134" s="410">
        <f t="shared" ref="AF134" si="298">AF133</f>
        <v>0</v>
      </c>
      <c r="AG134" s="410">
        <f t="shared" ref="AG134" si="299">AG133</f>
        <v>0</v>
      </c>
      <c r="AH134" s="410">
        <f t="shared" ref="AH134" si="300">AH133</f>
        <v>0</v>
      </c>
      <c r="AI134" s="410">
        <f t="shared" ref="AI134" si="301">AI133</f>
        <v>0</v>
      </c>
      <c r="AJ134" s="410">
        <f t="shared" ref="AJ134" si="302">AJ133</f>
        <v>0</v>
      </c>
      <c r="AK134" s="410">
        <f t="shared" ref="AK134" si="303">AK133</f>
        <v>0</v>
      </c>
      <c r="AL134" s="410">
        <f t="shared" ref="AL134" si="304">AL133</f>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hidden="1" outlineLevel="1">
      <c r="A136" s="518">
        <v>31</v>
      </c>
      <c r="B136" s="516"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hidden="1"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5">Z136</f>
        <v>0</v>
      </c>
      <c r="AA137" s="410">
        <f t="shared" ref="AA137" si="306">AA136</f>
        <v>0</v>
      </c>
      <c r="AB137" s="410">
        <f t="shared" ref="AB137" si="307">AB136</f>
        <v>0</v>
      </c>
      <c r="AC137" s="410">
        <f t="shared" ref="AC137" si="308">AC136</f>
        <v>0</v>
      </c>
      <c r="AD137" s="410">
        <f t="shared" ref="AD137" si="309">AD136</f>
        <v>0</v>
      </c>
      <c r="AE137" s="410">
        <f t="shared" ref="AE137" si="310">AE136</f>
        <v>0</v>
      </c>
      <c r="AF137" s="410">
        <f t="shared" ref="AF137" si="311">AF136</f>
        <v>0</v>
      </c>
      <c r="AG137" s="410">
        <f t="shared" ref="AG137" si="312">AG136</f>
        <v>0</v>
      </c>
      <c r="AH137" s="410">
        <f t="shared" ref="AH137" si="313">AH136</f>
        <v>0</v>
      </c>
      <c r="AI137" s="410">
        <f t="shared" ref="AI137" si="314">AI136</f>
        <v>0</v>
      </c>
      <c r="AJ137" s="410">
        <f t="shared" ref="AJ137" si="315">AJ136</f>
        <v>0</v>
      </c>
      <c r="AK137" s="410">
        <f t="shared" ref="AK137" si="316">AK136</f>
        <v>0</v>
      </c>
      <c r="AL137" s="410">
        <f t="shared" ref="AL137" si="317">AL136</f>
        <v>0</v>
      </c>
      <c r="AM137" s="305"/>
    </row>
    <row r="138" spans="1:39" hidden="1" outlineLevel="1">
      <c r="B138" s="516"/>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hidden="1" customHeight="1" outlineLevel="1">
      <c r="A139" s="518">
        <v>32</v>
      </c>
      <c r="B139" s="516"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hidden="1"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8">Z139</f>
        <v>0</v>
      </c>
      <c r="AA140" s="410">
        <f t="shared" ref="AA140" si="319">AA139</f>
        <v>0</v>
      </c>
      <c r="AB140" s="410">
        <f t="shared" ref="AB140" si="320">AB139</f>
        <v>0</v>
      </c>
      <c r="AC140" s="410">
        <f t="shared" ref="AC140" si="321">AC139</f>
        <v>0</v>
      </c>
      <c r="AD140" s="410">
        <f t="shared" ref="AD140" si="322">AD139</f>
        <v>0</v>
      </c>
      <c r="AE140" s="410">
        <f t="shared" ref="AE140" si="323">AE139</f>
        <v>0</v>
      </c>
      <c r="AF140" s="410">
        <f t="shared" ref="AF140" si="324">AF139</f>
        <v>0</v>
      </c>
      <c r="AG140" s="410">
        <f t="shared" ref="AG140" si="325">AG139</f>
        <v>0</v>
      </c>
      <c r="AH140" s="410">
        <f t="shared" ref="AH140" si="326">AH139</f>
        <v>0</v>
      </c>
      <c r="AI140" s="410">
        <f t="shared" ref="AI140" si="327">AI139</f>
        <v>0</v>
      </c>
      <c r="AJ140" s="410">
        <f t="shared" ref="AJ140" si="328">AJ139</f>
        <v>0</v>
      </c>
      <c r="AK140" s="410">
        <f t="shared" ref="AK140" si="329">AK139</f>
        <v>0</v>
      </c>
      <c r="AL140" s="410">
        <f t="shared" ref="AL140" si="330">AL139</f>
        <v>0</v>
      </c>
      <c r="AM140" s="305"/>
    </row>
    <row r="141" spans="1:39" hidden="1" outlineLevel="1">
      <c r="B141" s="516"/>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hidden="1" outlineLevel="1">
      <c r="B142" s="287" t="s">
        <v>500</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hidden="1" outlineLevel="1">
      <c r="A143" s="518">
        <v>33</v>
      </c>
      <c r="B143" s="516"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hidden="1"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1">Z143</f>
        <v>0</v>
      </c>
      <c r="AA144" s="410">
        <f t="shared" ref="AA144" si="332">AA143</f>
        <v>0</v>
      </c>
      <c r="AB144" s="410">
        <f t="shared" ref="AB144" si="333">AB143</f>
        <v>0</v>
      </c>
      <c r="AC144" s="410">
        <f t="shared" ref="AC144" si="334">AC143</f>
        <v>0</v>
      </c>
      <c r="AD144" s="410">
        <f t="shared" ref="AD144" si="335">AD143</f>
        <v>0</v>
      </c>
      <c r="AE144" s="410">
        <f t="shared" ref="AE144" si="336">AE143</f>
        <v>0</v>
      </c>
      <c r="AF144" s="410">
        <f t="shared" ref="AF144" si="337">AF143</f>
        <v>0</v>
      </c>
      <c r="AG144" s="410">
        <f t="shared" ref="AG144" si="338">AG143</f>
        <v>0</v>
      </c>
      <c r="AH144" s="410">
        <f t="shared" ref="AH144" si="339">AH143</f>
        <v>0</v>
      </c>
      <c r="AI144" s="410">
        <f t="shared" ref="AI144" si="340">AI143</f>
        <v>0</v>
      </c>
      <c r="AJ144" s="410">
        <f t="shared" ref="AJ144" si="341">AJ143</f>
        <v>0</v>
      </c>
      <c r="AK144" s="410">
        <f t="shared" ref="AK144" si="342">AK143</f>
        <v>0</v>
      </c>
      <c r="AL144" s="410">
        <f t="shared" ref="AL144" si="343">AL143</f>
        <v>0</v>
      </c>
      <c r="AM144" s="305"/>
    </row>
    <row r="145" spans="1:39" hidden="1" outlineLevel="1">
      <c r="B145" s="516"/>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hidden="1" outlineLevel="1">
      <c r="A146" s="518">
        <v>34</v>
      </c>
      <c r="B146" s="516"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hidden="1"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4">Z146</f>
        <v>0</v>
      </c>
      <c r="AA147" s="410">
        <f t="shared" ref="AA147" si="345">AA146</f>
        <v>0</v>
      </c>
      <c r="AB147" s="410">
        <f t="shared" ref="AB147" si="346">AB146</f>
        <v>0</v>
      </c>
      <c r="AC147" s="410">
        <f t="shared" ref="AC147" si="347">AC146</f>
        <v>0</v>
      </c>
      <c r="AD147" s="410">
        <f t="shared" ref="AD147" si="348">AD146</f>
        <v>0</v>
      </c>
      <c r="AE147" s="410">
        <f t="shared" ref="AE147" si="349">AE146</f>
        <v>0</v>
      </c>
      <c r="AF147" s="410">
        <f t="shared" ref="AF147" si="350">AF146</f>
        <v>0</v>
      </c>
      <c r="AG147" s="410">
        <f t="shared" ref="AG147" si="351">AG146</f>
        <v>0</v>
      </c>
      <c r="AH147" s="410">
        <f t="shared" ref="AH147" si="352">AH146</f>
        <v>0</v>
      </c>
      <c r="AI147" s="410">
        <f t="shared" ref="AI147" si="353">AI146</f>
        <v>0</v>
      </c>
      <c r="AJ147" s="410">
        <f t="shared" ref="AJ147" si="354">AJ146</f>
        <v>0</v>
      </c>
      <c r="AK147" s="410">
        <f t="shared" ref="AK147" si="355">AK146</f>
        <v>0</v>
      </c>
      <c r="AL147" s="410">
        <f t="shared" ref="AL147" si="356">AL146</f>
        <v>0</v>
      </c>
      <c r="AM147" s="305"/>
    </row>
    <row r="148" spans="1:39" hidden="1" outlineLevel="1">
      <c r="B148" s="516"/>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hidden="1" outlineLevel="1">
      <c r="A149" s="518">
        <v>35</v>
      </c>
      <c r="B149" s="516"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hidden="1"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7">Z149</f>
        <v>0</v>
      </c>
      <c r="AA150" s="410">
        <f t="shared" ref="AA150" si="358">AA149</f>
        <v>0</v>
      </c>
      <c r="AB150" s="410">
        <f t="shared" ref="AB150" si="359">AB149</f>
        <v>0</v>
      </c>
      <c r="AC150" s="410">
        <f t="shared" ref="AC150" si="360">AC149</f>
        <v>0</v>
      </c>
      <c r="AD150" s="410">
        <f t="shared" ref="AD150" si="361">AD149</f>
        <v>0</v>
      </c>
      <c r="AE150" s="410">
        <f t="shared" ref="AE150" si="362">AE149</f>
        <v>0</v>
      </c>
      <c r="AF150" s="410">
        <f t="shared" ref="AF150" si="363">AF149</f>
        <v>0</v>
      </c>
      <c r="AG150" s="410">
        <f t="shared" ref="AG150" si="364">AG149</f>
        <v>0</v>
      </c>
      <c r="AH150" s="410">
        <f t="shared" ref="AH150" si="365">AH149</f>
        <v>0</v>
      </c>
      <c r="AI150" s="410">
        <f t="shared" ref="AI150" si="366">AI149</f>
        <v>0</v>
      </c>
      <c r="AJ150" s="410">
        <f t="shared" ref="AJ150" si="367">AJ149</f>
        <v>0</v>
      </c>
      <c r="AK150" s="410">
        <f t="shared" ref="AK150" si="368">AK149</f>
        <v>0</v>
      </c>
      <c r="AL150" s="410">
        <f t="shared" ref="AL150" si="369">AL149</f>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hidden="1" outlineLevel="1">
      <c r="B152" s="287" t="s">
        <v>501</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hidden="1" outlineLevel="1">
      <c r="A153" s="518">
        <v>36</v>
      </c>
      <c r="B153" s="516"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hidden="1"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0">Z153</f>
        <v>0</v>
      </c>
      <c r="AA154" s="410">
        <f t="shared" ref="AA154" si="371">AA153</f>
        <v>0</v>
      </c>
      <c r="AB154" s="410">
        <f t="shared" ref="AB154" si="372">AB153</f>
        <v>0</v>
      </c>
      <c r="AC154" s="410">
        <f t="shared" ref="AC154" si="373">AC153</f>
        <v>0</v>
      </c>
      <c r="AD154" s="410">
        <f t="shared" ref="AD154" si="374">AD153</f>
        <v>0</v>
      </c>
      <c r="AE154" s="410">
        <f t="shared" ref="AE154" si="375">AE153</f>
        <v>0</v>
      </c>
      <c r="AF154" s="410">
        <f t="shared" ref="AF154" si="376">AF153</f>
        <v>0</v>
      </c>
      <c r="AG154" s="410">
        <f t="shared" ref="AG154" si="377">AG153</f>
        <v>0</v>
      </c>
      <c r="AH154" s="410">
        <f t="shared" ref="AH154" si="378">AH153</f>
        <v>0</v>
      </c>
      <c r="AI154" s="410">
        <f t="shared" ref="AI154" si="379">AI153</f>
        <v>0</v>
      </c>
      <c r="AJ154" s="410">
        <f t="shared" ref="AJ154" si="380">AJ153</f>
        <v>0</v>
      </c>
      <c r="AK154" s="410">
        <f t="shared" ref="AK154" si="381">AK153</f>
        <v>0</v>
      </c>
      <c r="AL154" s="410">
        <f t="shared" ref="AL154" si="382">AL153</f>
        <v>0</v>
      </c>
      <c r="AM154" s="305"/>
    </row>
    <row r="155" spans="1:39" hidden="1" outlineLevel="1">
      <c r="B155" s="516"/>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hidden="1" outlineLevel="1">
      <c r="A156" s="518">
        <v>37</v>
      </c>
      <c r="B156" s="516"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hidden="1"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3">Z156</f>
        <v>0</v>
      </c>
      <c r="AA157" s="410">
        <f t="shared" ref="AA157" si="384">AA156</f>
        <v>0</v>
      </c>
      <c r="AB157" s="410">
        <f t="shared" ref="AB157" si="385">AB156</f>
        <v>0</v>
      </c>
      <c r="AC157" s="410">
        <f t="shared" ref="AC157" si="386">AC156</f>
        <v>0</v>
      </c>
      <c r="AD157" s="410">
        <f t="shared" ref="AD157" si="387">AD156</f>
        <v>0</v>
      </c>
      <c r="AE157" s="410">
        <f t="shared" ref="AE157" si="388">AE156</f>
        <v>0</v>
      </c>
      <c r="AF157" s="410">
        <f t="shared" ref="AF157" si="389">AF156</f>
        <v>0</v>
      </c>
      <c r="AG157" s="410">
        <f t="shared" ref="AG157" si="390">AG156</f>
        <v>0</v>
      </c>
      <c r="AH157" s="410">
        <f t="shared" ref="AH157" si="391">AH156</f>
        <v>0</v>
      </c>
      <c r="AI157" s="410">
        <f t="shared" ref="AI157" si="392">AI156</f>
        <v>0</v>
      </c>
      <c r="AJ157" s="410">
        <f t="shared" ref="AJ157" si="393">AJ156</f>
        <v>0</v>
      </c>
      <c r="AK157" s="410">
        <f t="shared" ref="AK157" si="394">AK156</f>
        <v>0</v>
      </c>
      <c r="AL157" s="410">
        <f t="shared" ref="AL157" si="395">AL156</f>
        <v>0</v>
      </c>
      <c r="AM157" s="305"/>
    </row>
    <row r="158" spans="1:39" hidden="1" outlineLevel="1">
      <c r="B158" s="516"/>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hidden="1" outlineLevel="1">
      <c r="A159" s="518">
        <v>38</v>
      </c>
      <c r="B159" s="516"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hidden="1"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6">Z159</f>
        <v>0</v>
      </c>
      <c r="AA160" s="410">
        <f t="shared" ref="AA160" si="397">AA159</f>
        <v>0</v>
      </c>
      <c r="AB160" s="410">
        <f t="shared" ref="AB160" si="398">AB159</f>
        <v>0</v>
      </c>
      <c r="AC160" s="410">
        <f t="shared" ref="AC160" si="399">AC159</f>
        <v>0</v>
      </c>
      <c r="AD160" s="410">
        <f t="shared" ref="AD160" si="400">AD159</f>
        <v>0</v>
      </c>
      <c r="AE160" s="410">
        <f t="shared" ref="AE160" si="401">AE159</f>
        <v>0</v>
      </c>
      <c r="AF160" s="410">
        <f t="shared" ref="AF160" si="402">AF159</f>
        <v>0</v>
      </c>
      <c r="AG160" s="410">
        <f t="shared" ref="AG160" si="403">AG159</f>
        <v>0</v>
      </c>
      <c r="AH160" s="410">
        <f t="shared" ref="AH160" si="404">AH159</f>
        <v>0</v>
      </c>
      <c r="AI160" s="410">
        <f t="shared" ref="AI160" si="405">AI159</f>
        <v>0</v>
      </c>
      <c r="AJ160" s="410">
        <f t="shared" ref="AJ160" si="406">AJ159</f>
        <v>0</v>
      </c>
      <c r="AK160" s="410">
        <f t="shared" ref="AK160" si="407">AK159</f>
        <v>0</v>
      </c>
      <c r="AL160" s="410">
        <f t="shared" ref="AL160" si="408">AL159</f>
        <v>0</v>
      </c>
      <c r="AM160" s="305"/>
    </row>
    <row r="161" spans="1:39" hidden="1" outlineLevel="1">
      <c r="B161" s="516"/>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hidden="1" outlineLevel="1">
      <c r="A162" s="518">
        <v>39</v>
      </c>
      <c r="B162" s="516"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hidden="1"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09">Z162</f>
        <v>0</v>
      </c>
      <c r="AA163" s="410">
        <f t="shared" ref="AA163" si="410">AA162</f>
        <v>0</v>
      </c>
      <c r="AB163" s="410">
        <f t="shared" ref="AB163" si="411">AB162</f>
        <v>0</v>
      </c>
      <c r="AC163" s="410">
        <f t="shared" ref="AC163" si="412">AC162</f>
        <v>0</v>
      </c>
      <c r="AD163" s="410">
        <f t="shared" ref="AD163" si="413">AD162</f>
        <v>0</v>
      </c>
      <c r="AE163" s="410">
        <f t="shared" ref="AE163" si="414">AE162</f>
        <v>0</v>
      </c>
      <c r="AF163" s="410">
        <f t="shared" ref="AF163" si="415">AF162</f>
        <v>0</v>
      </c>
      <c r="AG163" s="410">
        <f t="shared" ref="AG163" si="416">AG162</f>
        <v>0</v>
      </c>
      <c r="AH163" s="410">
        <f t="shared" ref="AH163" si="417">AH162</f>
        <v>0</v>
      </c>
      <c r="AI163" s="410">
        <f t="shared" ref="AI163" si="418">AI162</f>
        <v>0</v>
      </c>
      <c r="AJ163" s="410">
        <f t="shared" ref="AJ163" si="419">AJ162</f>
        <v>0</v>
      </c>
      <c r="AK163" s="410">
        <f t="shared" ref="AK163" si="420">AK162</f>
        <v>0</v>
      </c>
      <c r="AL163" s="410">
        <f t="shared" ref="AL163" si="421">AL162</f>
        <v>0</v>
      </c>
      <c r="AM163" s="305"/>
    </row>
    <row r="164" spans="1:39" hidden="1" outlineLevel="1">
      <c r="B164" s="516"/>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hidden="1" outlineLevel="1">
      <c r="A165" s="518">
        <v>40</v>
      </c>
      <c r="B165" s="516"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hidden="1"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2">Z165</f>
        <v>0</v>
      </c>
      <c r="AA166" s="410">
        <f t="shared" ref="AA166" si="423">AA165</f>
        <v>0</v>
      </c>
      <c r="AB166" s="410">
        <f t="shared" ref="AB166" si="424">AB165</f>
        <v>0</v>
      </c>
      <c r="AC166" s="410">
        <f t="shared" ref="AC166" si="425">AC165</f>
        <v>0</v>
      </c>
      <c r="AD166" s="410">
        <f t="shared" ref="AD166" si="426">AD165</f>
        <v>0</v>
      </c>
      <c r="AE166" s="410">
        <f t="shared" ref="AE166" si="427">AE165</f>
        <v>0</v>
      </c>
      <c r="AF166" s="410">
        <f t="shared" ref="AF166" si="428">AF165</f>
        <v>0</v>
      </c>
      <c r="AG166" s="410">
        <f t="shared" ref="AG166" si="429">AG165</f>
        <v>0</v>
      </c>
      <c r="AH166" s="410">
        <f t="shared" ref="AH166" si="430">AH165</f>
        <v>0</v>
      </c>
      <c r="AI166" s="410">
        <f t="shared" ref="AI166" si="431">AI165</f>
        <v>0</v>
      </c>
      <c r="AJ166" s="410">
        <f t="shared" ref="AJ166" si="432">AJ165</f>
        <v>0</v>
      </c>
      <c r="AK166" s="410">
        <f t="shared" ref="AK166" si="433">AK165</f>
        <v>0</v>
      </c>
      <c r="AL166" s="410">
        <f t="shared" ref="AL166" si="434">AL165</f>
        <v>0</v>
      </c>
      <c r="AM166" s="305"/>
    </row>
    <row r="167" spans="1:39" hidden="1" outlineLevel="1">
      <c r="B167" s="516"/>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hidden="1" outlineLevel="1">
      <c r="A168" s="518">
        <v>41</v>
      </c>
      <c r="B168" s="516"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hidden="1"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5">Z168</f>
        <v>0</v>
      </c>
      <c r="AA169" s="410">
        <f t="shared" ref="AA169" si="436">AA168</f>
        <v>0</v>
      </c>
      <c r="AB169" s="410">
        <f t="shared" ref="AB169" si="437">AB168</f>
        <v>0</v>
      </c>
      <c r="AC169" s="410">
        <f t="shared" ref="AC169" si="438">AC168</f>
        <v>0</v>
      </c>
      <c r="AD169" s="410">
        <f t="shared" ref="AD169" si="439">AD168</f>
        <v>0</v>
      </c>
      <c r="AE169" s="410">
        <f t="shared" ref="AE169" si="440">AE168</f>
        <v>0</v>
      </c>
      <c r="AF169" s="410">
        <f t="shared" ref="AF169" si="441">AF168</f>
        <v>0</v>
      </c>
      <c r="AG169" s="410">
        <f t="shared" ref="AG169" si="442">AG168</f>
        <v>0</v>
      </c>
      <c r="AH169" s="410">
        <f t="shared" ref="AH169" si="443">AH168</f>
        <v>0</v>
      </c>
      <c r="AI169" s="410">
        <f t="shared" ref="AI169" si="444">AI168</f>
        <v>0</v>
      </c>
      <c r="AJ169" s="410">
        <f t="shared" ref="AJ169" si="445">AJ168</f>
        <v>0</v>
      </c>
      <c r="AK169" s="410">
        <f t="shared" ref="AK169" si="446">AK168</f>
        <v>0</v>
      </c>
      <c r="AL169" s="410">
        <f t="shared" ref="AL169" si="447">AL168</f>
        <v>0</v>
      </c>
      <c r="AM169" s="305"/>
    </row>
    <row r="170" spans="1:39" hidden="1" outlineLevel="1">
      <c r="B170" s="516"/>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hidden="1" outlineLevel="1">
      <c r="A171" s="518">
        <v>42</v>
      </c>
      <c r="B171" s="516"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hidden="1"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 si="448">Z171</f>
        <v>0</v>
      </c>
      <c r="AA172" s="410">
        <f t="shared" ref="AA172" si="449">AA171</f>
        <v>0</v>
      </c>
      <c r="AB172" s="410">
        <f t="shared" ref="AB172" si="450">AB171</f>
        <v>0</v>
      </c>
      <c r="AC172" s="410">
        <f t="shared" ref="AC172" si="451">AC171</f>
        <v>0</v>
      </c>
      <c r="AD172" s="410">
        <f t="shared" ref="AD172" si="452">AD171</f>
        <v>0</v>
      </c>
      <c r="AE172" s="410">
        <f t="shared" ref="AE172" si="453">AE171</f>
        <v>0</v>
      </c>
      <c r="AF172" s="410">
        <f t="shared" ref="AF172" si="454">AF171</f>
        <v>0</v>
      </c>
      <c r="AG172" s="410">
        <f t="shared" ref="AG172" si="455">AG171</f>
        <v>0</v>
      </c>
      <c r="AH172" s="410">
        <f t="shared" ref="AH172" si="456">AH171</f>
        <v>0</v>
      </c>
      <c r="AI172" s="410">
        <f t="shared" ref="AI172" si="457">AI171</f>
        <v>0</v>
      </c>
      <c r="AJ172" s="410">
        <f t="shared" ref="AJ172" si="458">AJ171</f>
        <v>0</v>
      </c>
      <c r="AK172" s="410">
        <f t="shared" ref="AK172" si="459">AK171</f>
        <v>0</v>
      </c>
      <c r="AL172" s="410">
        <f t="shared" ref="AL172" si="460">AL171</f>
        <v>0</v>
      </c>
      <c r="AM172" s="305"/>
    </row>
    <row r="173" spans="1:39" hidden="1" outlineLevel="1">
      <c r="B173" s="516"/>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hidden="1" outlineLevel="1">
      <c r="A174" s="518">
        <v>43</v>
      </c>
      <c r="B174" s="516"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hidden="1"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1">Z174</f>
        <v>0</v>
      </c>
      <c r="AA175" s="410">
        <f t="shared" ref="AA175" si="462">AA174</f>
        <v>0</v>
      </c>
      <c r="AB175" s="410">
        <f t="shared" ref="AB175" si="463">AB174</f>
        <v>0</v>
      </c>
      <c r="AC175" s="410">
        <f t="shared" ref="AC175" si="464">AC174</f>
        <v>0</v>
      </c>
      <c r="AD175" s="410">
        <f t="shared" ref="AD175" si="465">AD174</f>
        <v>0</v>
      </c>
      <c r="AE175" s="410">
        <f t="shared" ref="AE175" si="466">AE174</f>
        <v>0</v>
      </c>
      <c r="AF175" s="410">
        <f t="shared" ref="AF175" si="467">AF174</f>
        <v>0</v>
      </c>
      <c r="AG175" s="410">
        <f t="shared" ref="AG175" si="468">AG174</f>
        <v>0</v>
      </c>
      <c r="AH175" s="410">
        <f t="shared" ref="AH175" si="469">AH174</f>
        <v>0</v>
      </c>
      <c r="AI175" s="410">
        <f t="shared" ref="AI175" si="470">AI174</f>
        <v>0</v>
      </c>
      <c r="AJ175" s="410">
        <f t="shared" ref="AJ175" si="471">AJ174</f>
        <v>0</v>
      </c>
      <c r="AK175" s="410">
        <f t="shared" ref="AK175" si="472">AK174</f>
        <v>0</v>
      </c>
      <c r="AL175" s="410">
        <f t="shared" ref="AL175" si="473">AL174</f>
        <v>0</v>
      </c>
      <c r="AM175" s="305"/>
    </row>
    <row r="176" spans="1:39" hidden="1" outlineLevel="1">
      <c r="B176" s="516"/>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hidden="1" outlineLevel="1">
      <c r="A177" s="518">
        <v>44</v>
      </c>
      <c r="B177" s="516"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hidden="1"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4">Z177</f>
        <v>0</v>
      </c>
      <c r="AA178" s="410">
        <f t="shared" ref="AA178" si="475">AA177</f>
        <v>0</v>
      </c>
      <c r="AB178" s="410">
        <f t="shared" ref="AB178" si="476">AB177</f>
        <v>0</v>
      </c>
      <c r="AC178" s="410">
        <f t="shared" ref="AC178" si="477">AC177</f>
        <v>0</v>
      </c>
      <c r="AD178" s="410">
        <f t="shared" ref="AD178" si="478">AD177</f>
        <v>0</v>
      </c>
      <c r="AE178" s="410">
        <f t="shared" ref="AE178" si="479">AE177</f>
        <v>0</v>
      </c>
      <c r="AF178" s="410">
        <f t="shared" ref="AF178" si="480">AF177</f>
        <v>0</v>
      </c>
      <c r="AG178" s="410">
        <f t="shared" ref="AG178" si="481">AG177</f>
        <v>0</v>
      </c>
      <c r="AH178" s="410">
        <f t="shared" ref="AH178" si="482">AH177</f>
        <v>0</v>
      </c>
      <c r="AI178" s="410">
        <f t="shared" ref="AI178" si="483">AI177</f>
        <v>0</v>
      </c>
      <c r="AJ178" s="410">
        <f t="shared" ref="AJ178" si="484">AJ177</f>
        <v>0</v>
      </c>
      <c r="AK178" s="410">
        <f t="shared" ref="AK178" si="485">AK177</f>
        <v>0</v>
      </c>
      <c r="AL178" s="410">
        <f t="shared" ref="AL178" si="486">AL177</f>
        <v>0</v>
      </c>
      <c r="AM178" s="305"/>
    </row>
    <row r="179" spans="1:39" hidden="1" outlineLevel="1">
      <c r="B179" s="516"/>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hidden="1" outlineLevel="1">
      <c r="A180" s="518">
        <v>45</v>
      </c>
      <c r="B180" s="516"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hidden="1"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7">Z180</f>
        <v>0</v>
      </c>
      <c r="AA181" s="410">
        <f t="shared" ref="AA181" si="488">AA180</f>
        <v>0</v>
      </c>
      <c r="AB181" s="410">
        <f t="shared" ref="AB181" si="489">AB180</f>
        <v>0</v>
      </c>
      <c r="AC181" s="410">
        <f t="shared" ref="AC181" si="490">AC180</f>
        <v>0</v>
      </c>
      <c r="AD181" s="410">
        <f t="shared" ref="AD181" si="491">AD180</f>
        <v>0</v>
      </c>
      <c r="AE181" s="410">
        <f t="shared" ref="AE181" si="492">AE180</f>
        <v>0</v>
      </c>
      <c r="AF181" s="410">
        <f t="shared" ref="AF181" si="493">AF180</f>
        <v>0</v>
      </c>
      <c r="AG181" s="410">
        <f t="shared" ref="AG181" si="494">AG180</f>
        <v>0</v>
      </c>
      <c r="AH181" s="410">
        <f t="shared" ref="AH181" si="495">AH180</f>
        <v>0</v>
      </c>
      <c r="AI181" s="410">
        <f t="shared" ref="AI181" si="496">AI180</f>
        <v>0</v>
      </c>
      <c r="AJ181" s="410">
        <f t="shared" ref="AJ181" si="497">AJ180</f>
        <v>0</v>
      </c>
      <c r="AK181" s="410">
        <f t="shared" ref="AK181" si="498">AK180</f>
        <v>0</v>
      </c>
      <c r="AL181" s="410">
        <f t="shared" ref="AL181" si="499">AL180</f>
        <v>0</v>
      </c>
      <c r="AM181" s="305"/>
    </row>
    <row r="182" spans="1:39" hidden="1" outlineLevel="1">
      <c r="B182" s="516"/>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hidden="1" outlineLevel="1">
      <c r="A183" s="518">
        <v>46</v>
      </c>
      <c r="B183" s="516"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hidden="1"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0">Z183</f>
        <v>0</v>
      </c>
      <c r="AA184" s="410">
        <f t="shared" ref="AA184" si="501">AA183</f>
        <v>0</v>
      </c>
      <c r="AB184" s="410">
        <f t="shared" ref="AB184" si="502">AB183</f>
        <v>0</v>
      </c>
      <c r="AC184" s="410">
        <f t="shared" ref="AC184" si="503">AC183</f>
        <v>0</v>
      </c>
      <c r="AD184" s="410">
        <f t="shared" ref="AD184" si="504">AD183</f>
        <v>0</v>
      </c>
      <c r="AE184" s="410">
        <f t="shared" ref="AE184" si="505">AE183</f>
        <v>0</v>
      </c>
      <c r="AF184" s="410">
        <f t="shared" ref="AF184" si="506">AF183</f>
        <v>0</v>
      </c>
      <c r="AG184" s="410">
        <f t="shared" ref="AG184" si="507">AG183</f>
        <v>0</v>
      </c>
      <c r="AH184" s="410">
        <f t="shared" ref="AH184" si="508">AH183</f>
        <v>0</v>
      </c>
      <c r="AI184" s="410">
        <f t="shared" ref="AI184" si="509">AI183</f>
        <v>0</v>
      </c>
      <c r="AJ184" s="410">
        <f t="shared" ref="AJ184" si="510">AJ183</f>
        <v>0</v>
      </c>
      <c r="AK184" s="410">
        <f t="shared" ref="AK184" si="511">AK183</f>
        <v>0</v>
      </c>
      <c r="AL184" s="410">
        <f t="shared" ref="AL184" si="512">AL183</f>
        <v>0</v>
      </c>
      <c r="AM184" s="305"/>
    </row>
    <row r="185" spans="1:39" hidden="1" outlineLevel="1">
      <c r="B185" s="516"/>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hidden="1" outlineLevel="1">
      <c r="A186" s="518">
        <v>47</v>
      </c>
      <c r="B186" s="516"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hidden="1"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3">Z186</f>
        <v>0</v>
      </c>
      <c r="AA187" s="410">
        <f t="shared" ref="AA187" si="514">AA186</f>
        <v>0</v>
      </c>
      <c r="AB187" s="410">
        <f t="shared" ref="AB187" si="515">AB186</f>
        <v>0</v>
      </c>
      <c r="AC187" s="410">
        <f t="shared" ref="AC187" si="516">AC186</f>
        <v>0</v>
      </c>
      <c r="AD187" s="410">
        <f t="shared" ref="AD187" si="517">AD186</f>
        <v>0</v>
      </c>
      <c r="AE187" s="410">
        <f t="shared" ref="AE187" si="518">AE186</f>
        <v>0</v>
      </c>
      <c r="AF187" s="410">
        <f t="shared" ref="AF187" si="519">AF186</f>
        <v>0</v>
      </c>
      <c r="AG187" s="410">
        <f t="shared" ref="AG187" si="520">AG186</f>
        <v>0</v>
      </c>
      <c r="AH187" s="410">
        <f t="shared" ref="AH187" si="521">AH186</f>
        <v>0</v>
      </c>
      <c r="AI187" s="410">
        <f t="shared" ref="AI187" si="522">AI186</f>
        <v>0</v>
      </c>
      <c r="AJ187" s="410">
        <f t="shared" ref="AJ187" si="523">AJ186</f>
        <v>0</v>
      </c>
      <c r="AK187" s="410">
        <f t="shared" ref="AK187" si="524">AK186</f>
        <v>0</v>
      </c>
      <c r="AL187" s="410">
        <f t="shared" ref="AL187" si="525">AL186</f>
        <v>0</v>
      </c>
      <c r="AM187" s="305"/>
    </row>
    <row r="188" spans="1:39" hidden="1" outlineLevel="1">
      <c r="B188" s="516"/>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hidden="1" outlineLevel="1">
      <c r="A189" s="518">
        <v>48</v>
      </c>
      <c r="B189" s="516"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hidden="1"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6">Z189</f>
        <v>0</v>
      </c>
      <c r="AA190" s="410">
        <f t="shared" ref="AA190" si="527">AA189</f>
        <v>0</v>
      </c>
      <c r="AB190" s="410">
        <f t="shared" ref="AB190" si="528">AB189</f>
        <v>0</v>
      </c>
      <c r="AC190" s="410">
        <f t="shared" ref="AC190" si="529">AC189</f>
        <v>0</v>
      </c>
      <c r="AD190" s="410">
        <f t="shared" ref="AD190" si="530">AD189</f>
        <v>0</v>
      </c>
      <c r="AE190" s="410">
        <f t="shared" ref="AE190" si="531">AE189</f>
        <v>0</v>
      </c>
      <c r="AF190" s="410">
        <f t="shared" ref="AF190" si="532">AF189</f>
        <v>0</v>
      </c>
      <c r="AG190" s="410">
        <f t="shared" ref="AG190" si="533">AG189</f>
        <v>0</v>
      </c>
      <c r="AH190" s="410">
        <f t="shared" ref="AH190" si="534">AH189</f>
        <v>0</v>
      </c>
      <c r="AI190" s="410">
        <f t="shared" ref="AI190" si="535">AI189</f>
        <v>0</v>
      </c>
      <c r="AJ190" s="410">
        <f t="shared" ref="AJ190" si="536">AJ189</f>
        <v>0</v>
      </c>
      <c r="AK190" s="410">
        <f t="shared" ref="AK190" si="537">AK189</f>
        <v>0</v>
      </c>
      <c r="AL190" s="410">
        <f t="shared" ref="AL190" si="538">AL189</f>
        <v>0</v>
      </c>
      <c r="AM190" s="305"/>
    </row>
    <row r="191" spans="1:39" hidden="1" outlineLevel="1">
      <c r="B191" s="516"/>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hidden="1" outlineLevel="1">
      <c r="A192" s="518">
        <v>49</v>
      </c>
      <c r="B192" s="516"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hidden="1"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39">Z192</f>
        <v>0</v>
      </c>
      <c r="AA193" s="410">
        <f t="shared" ref="AA193" si="540">AA192</f>
        <v>0</v>
      </c>
      <c r="AB193" s="410">
        <f t="shared" ref="AB193" si="541">AB192</f>
        <v>0</v>
      </c>
      <c r="AC193" s="410">
        <f t="shared" ref="AC193" si="542">AC192</f>
        <v>0</v>
      </c>
      <c r="AD193" s="410">
        <f t="shared" ref="AD193" si="543">AD192</f>
        <v>0</v>
      </c>
      <c r="AE193" s="410">
        <f t="shared" ref="AE193" si="544">AE192</f>
        <v>0</v>
      </c>
      <c r="AF193" s="410">
        <f t="shared" ref="AF193" si="545">AF192</f>
        <v>0</v>
      </c>
      <c r="AG193" s="410">
        <f t="shared" ref="AG193" si="546">AG192</f>
        <v>0</v>
      </c>
      <c r="AH193" s="410">
        <f t="shared" ref="AH193" si="547">AH192</f>
        <v>0</v>
      </c>
      <c r="AI193" s="410">
        <f t="shared" ref="AI193" si="548">AI192</f>
        <v>0</v>
      </c>
      <c r="AJ193" s="410">
        <f t="shared" ref="AJ193" si="549">AJ192</f>
        <v>0</v>
      </c>
      <c r="AK193" s="410">
        <f t="shared" ref="AK193" si="550">AK192</f>
        <v>0</v>
      </c>
      <c r="AL193" s="410">
        <f t="shared" ref="AL193" si="551">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2543858</v>
      </c>
      <c r="E195" s="328"/>
      <c r="F195" s="328"/>
      <c r="G195" s="328"/>
      <c r="H195" s="328"/>
      <c r="I195" s="328"/>
      <c r="J195" s="328"/>
      <c r="K195" s="328"/>
      <c r="L195" s="328"/>
      <c r="M195" s="328"/>
      <c r="N195" s="328"/>
      <c r="O195" s="328">
        <f>SUM(O38:O193)</f>
        <v>192</v>
      </c>
      <c r="P195" s="328"/>
      <c r="Q195" s="328"/>
      <c r="R195" s="328"/>
      <c r="S195" s="328"/>
      <c r="T195" s="328"/>
      <c r="U195" s="328"/>
      <c r="V195" s="328"/>
      <c r="W195" s="328"/>
      <c r="X195" s="328"/>
      <c r="Y195" s="328">
        <f>IF(Y36="kWh",SUMPRODUCT(D38:D193,Y38:Y193))</f>
        <v>405718</v>
      </c>
      <c r="Z195" s="328">
        <f>IF(Z36="kWh",SUMPRODUCT(D38:D193,Z38:Z193))</f>
        <v>132991.7536</v>
      </c>
      <c r="AA195" s="328">
        <f>IF(AA36="kw",SUMPRODUCT(N38:N193,O38:O193,AA38:AA193),SUMPRODUCT(D38:D193,AA38:AA193))</f>
        <v>1045.7796000000001</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559287</v>
      </c>
      <c r="Z196" s="391">
        <f>HLOOKUP(Z35,'2. LRAMVA Threshold'!$B$42:$Q$53,7,FALSE)</f>
        <v>115015</v>
      </c>
      <c r="AA196" s="391">
        <f>HLOOKUP(AA35,'2. LRAMVA Threshold'!$B$42:$Q$53,7,FALSE)</f>
        <v>291</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17"/>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1.43E-2</v>
      </c>
      <c r="Z198" s="340">
        <f>HLOOKUP(Z$35,'3.  Distribution Rates'!$C$122:$P$133,7,FALSE)</f>
        <v>1.3599999999999999E-2</v>
      </c>
      <c r="AA198" s="340">
        <f>HLOOKUP(AA$35,'3.  Distribution Rates'!$C$122:$P$133,7,FALSE)</f>
        <v>4.6871</v>
      </c>
      <c r="AB198" s="340">
        <f>HLOOKUP(AB$35,'3.  Distribution Rates'!$C$122:$P$133,7,FALSE)</f>
        <v>0.87519999999999998</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idden="1">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4">
        <f>SUM(Y199:AL199)</f>
        <v>0</v>
      </c>
    </row>
    <row r="200" spans="2:39" hidden="1">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4">
        <f>SUM(Y200:AL200)</f>
        <v>0</v>
      </c>
    </row>
    <row r="201" spans="2:39" hidden="1">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4">
        <f>SUM(Y201:AL201)</f>
        <v>0</v>
      </c>
    </row>
    <row r="202" spans="2:39" hidden="1">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4">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5801.7673999999997</v>
      </c>
      <c r="Z203" s="377">
        <f>Z195*Z198</f>
        <v>1808.6878489599999</v>
      </c>
      <c r="AA203" s="377">
        <f>AA195*AA198</f>
        <v>4901.6735631600004</v>
      </c>
      <c r="AB203" s="377">
        <f t="shared" ref="AB203:AL203" si="552">AB195*AB198</f>
        <v>0</v>
      </c>
      <c r="AC203" s="377">
        <f t="shared" si="552"/>
        <v>0</v>
      </c>
      <c r="AD203" s="377">
        <f t="shared" si="552"/>
        <v>0</v>
      </c>
      <c r="AE203" s="377">
        <f t="shared" si="552"/>
        <v>0</v>
      </c>
      <c r="AF203" s="377">
        <f t="shared" si="552"/>
        <v>0</v>
      </c>
      <c r="AG203" s="377">
        <f t="shared" si="552"/>
        <v>0</v>
      </c>
      <c r="AH203" s="377">
        <f t="shared" si="552"/>
        <v>0</v>
      </c>
      <c r="AI203" s="377">
        <f t="shared" si="552"/>
        <v>0</v>
      </c>
      <c r="AJ203" s="377">
        <f t="shared" si="552"/>
        <v>0</v>
      </c>
      <c r="AK203" s="377">
        <f t="shared" si="552"/>
        <v>0</v>
      </c>
      <c r="AL203" s="377">
        <f t="shared" si="552"/>
        <v>0</v>
      </c>
      <c r="AM203" s="624">
        <f>SUM(Y203:AL203)</f>
        <v>12512.12881212</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5801.7673999999997</v>
      </c>
      <c r="Z204" s="345">
        <f>SUM(Z199:Z203)</f>
        <v>1808.6878489599999</v>
      </c>
      <c r="AA204" s="345">
        <f t="shared" ref="AA204:AE204" si="553">SUM(AA199:AA203)</f>
        <v>4901.6735631600004</v>
      </c>
      <c r="AB204" s="345">
        <f t="shared" si="553"/>
        <v>0</v>
      </c>
      <c r="AC204" s="345">
        <f t="shared" si="553"/>
        <v>0</v>
      </c>
      <c r="AD204" s="345">
        <f t="shared" si="553"/>
        <v>0</v>
      </c>
      <c r="AE204" s="345">
        <f t="shared" si="553"/>
        <v>0</v>
      </c>
      <c r="AF204" s="345">
        <f>SUM(AF199:AF203)</f>
        <v>0</v>
      </c>
      <c r="AG204" s="345">
        <f>SUM(AG199:AG203)</f>
        <v>0</v>
      </c>
      <c r="AH204" s="345">
        <f t="shared" ref="AH204:AL204" si="554">SUM(AH199:AH203)</f>
        <v>0</v>
      </c>
      <c r="AI204" s="345">
        <f t="shared" si="554"/>
        <v>0</v>
      </c>
      <c r="AJ204" s="345">
        <f t="shared" si="554"/>
        <v>0</v>
      </c>
      <c r="AK204" s="345">
        <f t="shared" si="554"/>
        <v>0</v>
      </c>
      <c r="AL204" s="345">
        <f t="shared" si="554"/>
        <v>0</v>
      </c>
      <c r="AM204" s="406">
        <f>SUM(AM199:AM203)</f>
        <v>12512.12881212</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7997.8041000000003</v>
      </c>
      <c r="Z205" s="346">
        <f t="shared" ref="Z205:AE205" si="555">Z196*Z198</f>
        <v>1564.204</v>
      </c>
      <c r="AA205" s="346">
        <f t="shared" si="555"/>
        <v>1363.9461000000001</v>
      </c>
      <c r="AB205" s="346">
        <f t="shared" si="555"/>
        <v>0</v>
      </c>
      <c r="AC205" s="346">
        <f t="shared" si="555"/>
        <v>0</v>
      </c>
      <c r="AD205" s="346">
        <f t="shared" si="555"/>
        <v>0</v>
      </c>
      <c r="AE205" s="346">
        <f t="shared" si="555"/>
        <v>0</v>
      </c>
      <c r="AF205" s="346">
        <f>AF196*AF198</f>
        <v>0</v>
      </c>
      <c r="AG205" s="346">
        <f t="shared" ref="AG205:AL205" si="556">AG196*AG198</f>
        <v>0</v>
      </c>
      <c r="AH205" s="346">
        <f t="shared" si="556"/>
        <v>0</v>
      </c>
      <c r="AI205" s="346">
        <f t="shared" si="556"/>
        <v>0</v>
      </c>
      <c r="AJ205" s="346">
        <f t="shared" si="556"/>
        <v>0</v>
      </c>
      <c r="AK205" s="346">
        <f t="shared" si="556"/>
        <v>0</v>
      </c>
      <c r="AL205" s="346">
        <f t="shared" si="556"/>
        <v>0</v>
      </c>
      <c r="AM205" s="406">
        <f>SUM(Y205:AL205)</f>
        <v>10925.9542</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1586.1746121199994</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400394</v>
      </c>
      <c r="Z208" s="290">
        <f>SUMPRODUCT(E38:E193,Z38:Z193)</f>
        <v>132991.7536</v>
      </c>
      <c r="AA208" s="290">
        <f>IF(AA36="kw",SUMPRODUCT(N38:N193,P38:P193,AA38:AA193),SUMPRODUCT(E38:E193,AA38:AA193))</f>
        <v>1045.7796000000001</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400169</v>
      </c>
      <c r="Z209" s="290">
        <f>SUMPRODUCT(F38:F193,Z38:Z193)</f>
        <v>132992.7536</v>
      </c>
      <c r="AA209" s="290">
        <f>IF(AA36="kw",SUMPRODUCT(N38:N193,Q38:Q193,AA38:AA193),SUMPRODUCT(F38:F193,AA38:AA193))</f>
        <v>1045.7796000000001</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399943</v>
      </c>
      <c r="Z210" s="290">
        <f>SUMPRODUCT(G38:G193,Z38:Z193)</f>
        <v>137899.7536</v>
      </c>
      <c r="AA210" s="290">
        <f>IF(AA36="kw",SUMPRODUCT(N38:N193,R38:R193,AA38:AA193),SUMPRODUCT(G38:G193,AA38:AA193))</f>
        <v>1045.7796000000001</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399943</v>
      </c>
      <c r="Z211" s="290">
        <f>SUMPRODUCT(H38:H193,Z38:Z193)</f>
        <v>137899.7536</v>
      </c>
      <c r="AA211" s="290">
        <f>IF(AA36="kw",SUMPRODUCT(N38:N193,S38:S193,AA38:AA193),SUMPRODUCT(H38:H193,AA38:AA193))</f>
        <v>1045.7796000000001</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398722</v>
      </c>
      <c r="Z212" s="325">
        <f>SUMPRODUCT(I38:I193,Z38:Z193)</f>
        <v>137899.7536</v>
      </c>
      <c r="AA212" s="325">
        <f>IF(AA36="kw",SUMPRODUCT(N38:N193,T38:T193,AA38:AA193),SUMPRODUCT(I38:I193,AA38:AA193))</f>
        <v>1045.7796000000001</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589</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5" t="s">
        <v>525</v>
      </c>
      <c r="E216" s="252"/>
      <c r="F216" s="585"/>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988" t="s">
        <v>211</v>
      </c>
      <c r="C217" s="990" t="s">
        <v>33</v>
      </c>
      <c r="D217" s="283" t="s">
        <v>421</v>
      </c>
      <c r="E217" s="992" t="s">
        <v>209</v>
      </c>
      <c r="F217" s="993"/>
      <c r="G217" s="993"/>
      <c r="H217" s="993"/>
      <c r="I217" s="993"/>
      <c r="J217" s="993"/>
      <c r="K217" s="993"/>
      <c r="L217" s="993"/>
      <c r="M217" s="994"/>
      <c r="N217" s="998" t="s">
        <v>213</v>
      </c>
      <c r="O217" s="283" t="s">
        <v>422</v>
      </c>
      <c r="P217" s="992" t="s">
        <v>212</v>
      </c>
      <c r="Q217" s="993"/>
      <c r="R217" s="993"/>
      <c r="S217" s="993"/>
      <c r="T217" s="993"/>
      <c r="U217" s="993"/>
      <c r="V217" s="993"/>
      <c r="W217" s="993"/>
      <c r="X217" s="994"/>
      <c r="Y217" s="995" t="s">
        <v>243</v>
      </c>
      <c r="Z217" s="996"/>
      <c r="AA217" s="996"/>
      <c r="AB217" s="996"/>
      <c r="AC217" s="996"/>
      <c r="AD217" s="996"/>
      <c r="AE217" s="996"/>
      <c r="AF217" s="996"/>
      <c r="AG217" s="996"/>
      <c r="AH217" s="996"/>
      <c r="AI217" s="996"/>
      <c r="AJ217" s="996"/>
      <c r="AK217" s="996"/>
      <c r="AL217" s="996"/>
      <c r="AM217" s="997"/>
    </row>
    <row r="218" spans="1:39" ht="60.75" customHeight="1">
      <c r="B218" s="989"/>
      <c r="C218" s="991"/>
      <c r="D218" s="284">
        <v>2016</v>
      </c>
      <c r="E218" s="284">
        <v>2017</v>
      </c>
      <c r="F218" s="284">
        <v>2018</v>
      </c>
      <c r="G218" s="284">
        <v>2019</v>
      </c>
      <c r="H218" s="284">
        <v>2020</v>
      </c>
      <c r="I218" s="284">
        <v>2021</v>
      </c>
      <c r="J218" s="284">
        <v>2022</v>
      </c>
      <c r="K218" s="284">
        <v>2023</v>
      </c>
      <c r="L218" s="284">
        <v>2024</v>
      </c>
      <c r="M218" s="284">
        <v>2025</v>
      </c>
      <c r="N218" s="999"/>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v>
      </c>
      <c r="AC218" s="284" t="str">
        <f>'1.  LRAMVA Summary'!H52</f>
        <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hidden="1" customHeight="1">
      <c r="B219" s="514" t="s">
        <v>503</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f>'1.  LRAMVA Summary'!H53</f>
        <v>0</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hidden="1" outlineLevel="1">
      <c r="B220" s="287" t="s">
        <v>496</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8">
        <v>1</v>
      </c>
      <c r="B221" s="516"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hidden="1"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557">Z221</f>
        <v>0</v>
      </c>
      <c r="AA222" s="410">
        <f t="shared" ref="AA222" si="558">AA221</f>
        <v>0</v>
      </c>
      <c r="AB222" s="410">
        <f t="shared" ref="AB222" si="559">AB221</f>
        <v>0</v>
      </c>
      <c r="AC222" s="410">
        <f t="shared" ref="AC222" si="560">AC221</f>
        <v>0</v>
      </c>
      <c r="AD222" s="410">
        <f t="shared" ref="AD222" si="561">AD221</f>
        <v>0</v>
      </c>
      <c r="AE222" s="410">
        <f t="shared" ref="AE222" si="562">AE221</f>
        <v>0</v>
      </c>
      <c r="AF222" s="410">
        <f t="shared" ref="AF222" si="563">AF221</f>
        <v>0</v>
      </c>
      <c r="AG222" s="410">
        <f t="shared" ref="AG222" si="564">AG221</f>
        <v>0</v>
      </c>
      <c r="AH222" s="410">
        <f t="shared" ref="AH222" si="565">AH221</f>
        <v>0</v>
      </c>
      <c r="AI222" s="410">
        <f t="shared" ref="AI222" si="566">AI221</f>
        <v>0</v>
      </c>
      <c r="AJ222" s="410">
        <f t="shared" ref="AJ222" si="567">AJ221</f>
        <v>0</v>
      </c>
      <c r="AK222" s="410">
        <f t="shared" ref="AK222" si="568">AK221</f>
        <v>0</v>
      </c>
      <c r="AL222" s="410">
        <f t="shared" ref="AL222" si="569">AL221</f>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hidden="1" outlineLevel="1">
      <c r="A224" s="518">
        <v>2</v>
      </c>
      <c r="B224" s="516"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hidden="1"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570">Z224</f>
        <v>0</v>
      </c>
      <c r="AA225" s="410">
        <f t="shared" ref="AA225" si="571">AA224</f>
        <v>0</v>
      </c>
      <c r="AB225" s="410">
        <f t="shared" ref="AB225" si="572">AB224</f>
        <v>0</v>
      </c>
      <c r="AC225" s="410">
        <f t="shared" ref="AC225" si="573">AC224</f>
        <v>0</v>
      </c>
      <c r="AD225" s="410">
        <f t="shared" ref="AD225" si="574">AD224</f>
        <v>0</v>
      </c>
      <c r="AE225" s="410">
        <f t="shared" ref="AE225" si="575">AE224</f>
        <v>0</v>
      </c>
      <c r="AF225" s="410">
        <f t="shared" ref="AF225" si="576">AF224</f>
        <v>0</v>
      </c>
      <c r="AG225" s="410">
        <f t="shared" ref="AG225" si="577">AG224</f>
        <v>0</v>
      </c>
      <c r="AH225" s="410">
        <f t="shared" ref="AH225" si="578">AH224</f>
        <v>0</v>
      </c>
      <c r="AI225" s="410">
        <f t="shared" ref="AI225" si="579">AI224</f>
        <v>0</v>
      </c>
      <c r="AJ225" s="410">
        <f t="shared" ref="AJ225" si="580">AJ224</f>
        <v>0</v>
      </c>
      <c r="AK225" s="410">
        <f t="shared" ref="AK225" si="581">AK224</f>
        <v>0</v>
      </c>
      <c r="AL225" s="410">
        <f t="shared" ref="AL225" si="582">AL224</f>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hidden="1" outlineLevel="1">
      <c r="A227" s="518">
        <v>3</v>
      </c>
      <c r="B227" s="516"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hidden="1"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583">Z227</f>
        <v>0</v>
      </c>
      <c r="AA228" s="410">
        <f t="shared" ref="AA228" si="584">AA227</f>
        <v>0</v>
      </c>
      <c r="AB228" s="410">
        <f t="shared" ref="AB228" si="585">AB227</f>
        <v>0</v>
      </c>
      <c r="AC228" s="410">
        <f t="shared" ref="AC228" si="586">AC227</f>
        <v>0</v>
      </c>
      <c r="AD228" s="410">
        <f t="shared" ref="AD228" si="587">AD227</f>
        <v>0</v>
      </c>
      <c r="AE228" s="410">
        <f t="shared" ref="AE228" si="588">AE227</f>
        <v>0</v>
      </c>
      <c r="AF228" s="410">
        <f t="shared" ref="AF228" si="589">AF227</f>
        <v>0</v>
      </c>
      <c r="AG228" s="410">
        <f t="shared" ref="AG228" si="590">AG227</f>
        <v>0</v>
      </c>
      <c r="AH228" s="410">
        <f t="shared" ref="AH228" si="591">AH227</f>
        <v>0</v>
      </c>
      <c r="AI228" s="410">
        <f t="shared" ref="AI228" si="592">AI227</f>
        <v>0</v>
      </c>
      <c r="AJ228" s="410">
        <f t="shared" ref="AJ228" si="593">AJ227</f>
        <v>0</v>
      </c>
      <c r="AK228" s="410">
        <f t="shared" ref="AK228" si="594">AK227</f>
        <v>0</v>
      </c>
      <c r="AL228" s="410">
        <f t="shared" ref="AL228" si="595">AL227</f>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hidden="1" outlineLevel="1">
      <c r="A230" s="518">
        <v>4</v>
      </c>
      <c r="B230" s="516" t="s">
        <v>679</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hidden="1"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596">Z230</f>
        <v>0</v>
      </c>
      <c r="AA231" s="410">
        <f t="shared" ref="AA231" si="597">AA230</f>
        <v>0</v>
      </c>
      <c r="AB231" s="410">
        <f t="shared" ref="AB231" si="598">AB230</f>
        <v>0</v>
      </c>
      <c r="AC231" s="410">
        <f t="shared" ref="AC231" si="599">AC230</f>
        <v>0</v>
      </c>
      <c r="AD231" s="410">
        <f t="shared" ref="AD231" si="600">AD230</f>
        <v>0</v>
      </c>
      <c r="AE231" s="410">
        <f t="shared" ref="AE231" si="601">AE230</f>
        <v>0</v>
      </c>
      <c r="AF231" s="410">
        <f t="shared" ref="AF231" si="602">AF230</f>
        <v>0</v>
      </c>
      <c r="AG231" s="410">
        <f t="shared" ref="AG231" si="603">AG230</f>
        <v>0</v>
      </c>
      <c r="AH231" s="410">
        <f t="shared" ref="AH231" si="604">AH230</f>
        <v>0</v>
      </c>
      <c r="AI231" s="410">
        <f t="shared" ref="AI231" si="605">AI230</f>
        <v>0</v>
      </c>
      <c r="AJ231" s="410">
        <f t="shared" ref="AJ231" si="606">AJ230</f>
        <v>0</v>
      </c>
      <c r="AK231" s="410">
        <f t="shared" ref="AK231" si="607">AK230</f>
        <v>0</v>
      </c>
      <c r="AL231" s="410">
        <f t="shared" ref="AL231" si="608">AL230</f>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hidden="1" outlineLevel="1">
      <c r="A233" s="518">
        <v>5</v>
      </c>
      <c r="B233" s="516"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hidden="1"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609">Z233</f>
        <v>0</v>
      </c>
      <c r="AA234" s="410">
        <f t="shared" ref="AA234" si="610">AA233</f>
        <v>0</v>
      </c>
      <c r="AB234" s="410">
        <f t="shared" ref="AB234" si="611">AB233</f>
        <v>0</v>
      </c>
      <c r="AC234" s="410">
        <f t="shared" ref="AC234" si="612">AC233</f>
        <v>0</v>
      </c>
      <c r="AD234" s="410">
        <f t="shared" ref="AD234" si="613">AD233</f>
        <v>0</v>
      </c>
      <c r="AE234" s="410">
        <f t="shared" ref="AE234" si="614">AE233</f>
        <v>0</v>
      </c>
      <c r="AF234" s="410">
        <f t="shared" ref="AF234" si="615">AF233</f>
        <v>0</v>
      </c>
      <c r="AG234" s="410">
        <f t="shared" ref="AG234" si="616">AG233</f>
        <v>0</v>
      </c>
      <c r="AH234" s="410">
        <f t="shared" ref="AH234" si="617">AH233</f>
        <v>0</v>
      </c>
      <c r="AI234" s="410">
        <f t="shared" ref="AI234" si="618">AI233</f>
        <v>0</v>
      </c>
      <c r="AJ234" s="410">
        <f t="shared" ref="AJ234" si="619">AJ233</f>
        <v>0</v>
      </c>
      <c r="AK234" s="410">
        <f t="shared" ref="AK234" si="620">AK233</f>
        <v>0</v>
      </c>
      <c r="AL234" s="410">
        <f t="shared" ref="AL234" si="621">AL233</f>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hidden="1" outlineLevel="1">
      <c r="B236" s="318" t="s">
        <v>497</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hidden="1" outlineLevel="1">
      <c r="A237" s="518">
        <v>6</v>
      </c>
      <c r="B237" s="516"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hidden="1"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2">Z237</f>
        <v>0</v>
      </c>
      <c r="AA238" s="410">
        <f t="shared" ref="AA238" si="623">AA237</f>
        <v>0</v>
      </c>
      <c r="AB238" s="410">
        <f t="shared" ref="AB238" si="624">AB237</f>
        <v>0</v>
      </c>
      <c r="AC238" s="410">
        <f t="shared" ref="AC238" si="625">AC237</f>
        <v>0</v>
      </c>
      <c r="AD238" s="410">
        <f t="shared" ref="AD238" si="626">AD237</f>
        <v>0</v>
      </c>
      <c r="AE238" s="410">
        <f t="shared" ref="AE238" si="627">AE237</f>
        <v>0</v>
      </c>
      <c r="AF238" s="410">
        <f t="shared" ref="AF238" si="628">AF237</f>
        <v>0</v>
      </c>
      <c r="AG238" s="410">
        <f t="shared" ref="AG238" si="629">AG237</f>
        <v>0</v>
      </c>
      <c r="AH238" s="410">
        <f t="shared" ref="AH238" si="630">AH237</f>
        <v>0</v>
      </c>
      <c r="AI238" s="410">
        <f t="shared" ref="AI238" si="631">AI237</f>
        <v>0</v>
      </c>
      <c r="AJ238" s="410">
        <f t="shared" ref="AJ238" si="632">AJ237</f>
        <v>0</v>
      </c>
      <c r="AK238" s="410">
        <f t="shared" ref="AK238" si="633">AK237</f>
        <v>0</v>
      </c>
      <c r="AL238" s="410">
        <f t="shared" ref="AL238" si="634">AL237</f>
        <v>0</v>
      </c>
      <c r="AM238" s="310"/>
    </row>
    <row r="239" spans="1:39" hidden="1"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hidden="1" outlineLevel="1">
      <c r="A240" s="518">
        <v>7</v>
      </c>
      <c r="B240" s="516"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hidden="1"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5">Z240</f>
        <v>0</v>
      </c>
      <c r="AA241" s="410">
        <f t="shared" ref="AA241" si="636">AA240</f>
        <v>0</v>
      </c>
      <c r="AB241" s="410">
        <f t="shared" ref="AB241" si="637">AB240</f>
        <v>0</v>
      </c>
      <c r="AC241" s="410">
        <f t="shared" ref="AC241" si="638">AC240</f>
        <v>0</v>
      </c>
      <c r="AD241" s="410">
        <f t="shared" ref="AD241" si="639">AD240</f>
        <v>0</v>
      </c>
      <c r="AE241" s="410">
        <f t="shared" ref="AE241" si="640">AE240</f>
        <v>0</v>
      </c>
      <c r="AF241" s="410">
        <f t="shared" ref="AF241" si="641">AF240</f>
        <v>0</v>
      </c>
      <c r="AG241" s="410">
        <f t="shared" ref="AG241" si="642">AG240</f>
        <v>0</v>
      </c>
      <c r="AH241" s="410">
        <f t="shared" ref="AH241" si="643">AH240</f>
        <v>0</v>
      </c>
      <c r="AI241" s="410">
        <f t="shared" ref="AI241" si="644">AI240</f>
        <v>0</v>
      </c>
      <c r="AJ241" s="410">
        <f t="shared" ref="AJ241" si="645">AJ240</f>
        <v>0</v>
      </c>
      <c r="AK241" s="410">
        <f t="shared" ref="AK241" si="646">AK240</f>
        <v>0</v>
      </c>
      <c r="AL241" s="410">
        <f t="shared" ref="AL241" si="647">AL240</f>
        <v>0</v>
      </c>
      <c r="AM241" s="310"/>
    </row>
    <row r="242" spans="1:39" hidden="1"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hidden="1" outlineLevel="1">
      <c r="A243" s="518">
        <v>8</v>
      </c>
      <c r="B243" s="516"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hidden="1"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48">Z243</f>
        <v>0</v>
      </c>
      <c r="AA244" s="410">
        <f t="shared" ref="AA244" si="649">AA243</f>
        <v>0</v>
      </c>
      <c r="AB244" s="410">
        <f t="shared" ref="AB244" si="650">AB243</f>
        <v>0</v>
      </c>
      <c r="AC244" s="410">
        <f t="shared" ref="AC244" si="651">AC243</f>
        <v>0</v>
      </c>
      <c r="AD244" s="410">
        <f t="shared" ref="AD244" si="652">AD243</f>
        <v>0</v>
      </c>
      <c r="AE244" s="410">
        <f t="shared" ref="AE244" si="653">AE243</f>
        <v>0</v>
      </c>
      <c r="AF244" s="410">
        <f t="shared" ref="AF244" si="654">AF243</f>
        <v>0</v>
      </c>
      <c r="AG244" s="410">
        <f t="shared" ref="AG244" si="655">AG243</f>
        <v>0</v>
      </c>
      <c r="AH244" s="410">
        <f t="shared" ref="AH244" si="656">AH243</f>
        <v>0</v>
      </c>
      <c r="AI244" s="410">
        <f t="shared" ref="AI244" si="657">AI243</f>
        <v>0</v>
      </c>
      <c r="AJ244" s="410">
        <f t="shared" ref="AJ244" si="658">AJ243</f>
        <v>0</v>
      </c>
      <c r="AK244" s="410">
        <f t="shared" ref="AK244" si="659">AK243</f>
        <v>0</v>
      </c>
      <c r="AL244" s="410">
        <f t="shared" ref="AL244" si="660">AL243</f>
        <v>0</v>
      </c>
      <c r="AM244" s="310"/>
    </row>
    <row r="245" spans="1:39" hidden="1"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hidden="1" outlineLevel="1">
      <c r="A246" s="518">
        <v>9</v>
      </c>
      <c r="B246" s="516"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hidden="1"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1">Z246</f>
        <v>0</v>
      </c>
      <c r="AA247" s="410">
        <f t="shared" ref="AA247" si="662">AA246</f>
        <v>0</v>
      </c>
      <c r="AB247" s="410">
        <f t="shared" ref="AB247" si="663">AB246</f>
        <v>0</v>
      </c>
      <c r="AC247" s="410">
        <f t="shared" ref="AC247" si="664">AC246</f>
        <v>0</v>
      </c>
      <c r="AD247" s="410">
        <f t="shared" ref="AD247" si="665">AD246</f>
        <v>0</v>
      </c>
      <c r="AE247" s="410">
        <f t="shared" ref="AE247" si="666">AE246</f>
        <v>0</v>
      </c>
      <c r="AF247" s="410">
        <f t="shared" ref="AF247" si="667">AF246</f>
        <v>0</v>
      </c>
      <c r="AG247" s="410">
        <f t="shared" ref="AG247" si="668">AG246</f>
        <v>0</v>
      </c>
      <c r="AH247" s="410">
        <f t="shared" ref="AH247" si="669">AH246</f>
        <v>0</v>
      </c>
      <c r="AI247" s="410">
        <f t="shared" ref="AI247" si="670">AI246</f>
        <v>0</v>
      </c>
      <c r="AJ247" s="410">
        <f t="shared" ref="AJ247" si="671">AJ246</f>
        <v>0</v>
      </c>
      <c r="AK247" s="410">
        <f t="shared" ref="AK247" si="672">AK246</f>
        <v>0</v>
      </c>
      <c r="AL247" s="410">
        <f t="shared" ref="AL247" si="673">AL246</f>
        <v>0</v>
      </c>
      <c r="AM247" s="310"/>
    </row>
    <row r="248" spans="1:39" hidden="1"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hidden="1" outlineLevel="1">
      <c r="A249" s="518">
        <v>10</v>
      </c>
      <c r="B249" s="516"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hidden="1"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4">Z249</f>
        <v>0</v>
      </c>
      <c r="AA250" s="410">
        <f t="shared" ref="AA250" si="675">AA249</f>
        <v>0</v>
      </c>
      <c r="AB250" s="410">
        <f t="shared" ref="AB250" si="676">AB249</f>
        <v>0</v>
      </c>
      <c r="AC250" s="410">
        <f t="shared" ref="AC250" si="677">AC249</f>
        <v>0</v>
      </c>
      <c r="AD250" s="410">
        <f t="shared" ref="AD250" si="678">AD249</f>
        <v>0</v>
      </c>
      <c r="AE250" s="410">
        <f t="shared" ref="AE250" si="679">AE249</f>
        <v>0</v>
      </c>
      <c r="AF250" s="410">
        <f t="shared" ref="AF250" si="680">AF249</f>
        <v>0</v>
      </c>
      <c r="AG250" s="410">
        <f t="shared" ref="AG250" si="681">AG249</f>
        <v>0</v>
      </c>
      <c r="AH250" s="410">
        <f t="shared" ref="AH250" si="682">AH249</f>
        <v>0</v>
      </c>
      <c r="AI250" s="410">
        <f t="shared" ref="AI250" si="683">AI249</f>
        <v>0</v>
      </c>
      <c r="AJ250" s="410">
        <f t="shared" ref="AJ250" si="684">AJ249</f>
        <v>0</v>
      </c>
      <c r="AK250" s="410">
        <f t="shared" ref="AK250" si="685">AK249</f>
        <v>0</v>
      </c>
      <c r="AL250" s="410">
        <f t="shared" ref="AL250" si="686">AL249</f>
        <v>0</v>
      </c>
      <c r="AM250" s="310"/>
    </row>
    <row r="251" spans="1:39" hidden="1"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hidden="1" outlineLevel="1">
      <c r="A253" s="518">
        <v>11</v>
      </c>
      <c r="B253" s="516"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hidden="1"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87">Z253</f>
        <v>0</v>
      </c>
      <c r="AA254" s="410">
        <f t="shared" ref="AA254" si="688">AA253</f>
        <v>0</v>
      </c>
      <c r="AB254" s="410">
        <f t="shared" ref="AB254" si="689">AB253</f>
        <v>0</v>
      </c>
      <c r="AC254" s="410">
        <f t="shared" ref="AC254" si="690">AC253</f>
        <v>0</v>
      </c>
      <c r="AD254" s="410">
        <f t="shared" ref="AD254" si="691">AD253</f>
        <v>0</v>
      </c>
      <c r="AE254" s="410">
        <f t="shared" ref="AE254" si="692">AE253</f>
        <v>0</v>
      </c>
      <c r="AF254" s="410">
        <f t="shared" ref="AF254" si="693">AF253</f>
        <v>0</v>
      </c>
      <c r="AG254" s="410">
        <f t="shared" ref="AG254" si="694">AG253</f>
        <v>0</v>
      </c>
      <c r="AH254" s="410">
        <f t="shared" ref="AH254" si="695">AH253</f>
        <v>0</v>
      </c>
      <c r="AI254" s="410">
        <f t="shared" ref="AI254" si="696">AI253</f>
        <v>0</v>
      </c>
      <c r="AJ254" s="410">
        <f t="shared" ref="AJ254" si="697">AJ253</f>
        <v>0</v>
      </c>
      <c r="AK254" s="410">
        <f t="shared" ref="AK254" si="698">AK253</f>
        <v>0</v>
      </c>
      <c r="AL254" s="410">
        <f t="shared" ref="AL254" si="699">AL253</f>
        <v>0</v>
      </c>
      <c r="AM254" s="296"/>
    </row>
    <row r="255" spans="1:39" hidden="1"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hidden="1" outlineLevel="1">
      <c r="A256" s="518">
        <v>12</v>
      </c>
      <c r="B256" s="516"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hidden="1"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0">Z256</f>
        <v>0</v>
      </c>
      <c r="AA257" s="410">
        <f t="shared" ref="AA257" si="701">AA256</f>
        <v>0</v>
      </c>
      <c r="AB257" s="410">
        <f t="shared" ref="AB257" si="702">AB256</f>
        <v>0</v>
      </c>
      <c r="AC257" s="410">
        <f t="shared" ref="AC257" si="703">AC256</f>
        <v>0</v>
      </c>
      <c r="AD257" s="410">
        <f t="shared" ref="AD257" si="704">AD256</f>
        <v>0</v>
      </c>
      <c r="AE257" s="410">
        <f t="shared" ref="AE257" si="705">AE256</f>
        <v>0</v>
      </c>
      <c r="AF257" s="410">
        <f t="shared" ref="AF257" si="706">AF256</f>
        <v>0</v>
      </c>
      <c r="AG257" s="410">
        <f t="shared" ref="AG257" si="707">AG256</f>
        <v>0</v>
      </c>
      <c r="AH257" s="410">
        <f t="shared" ref="AH257" si="708">AH256</f>
        <v>0</v>
      </c>
      <c r="AI257" s="410">
        <f t="shared" ref="AI257" si="709">AI256</f>
        <v>0</v>
      </c>
      <c r="AJ257" s="410">
        <f t="shared" ref="AJ257" si="710">AJ256</f>
        <v>0</v>
      </c>
      <c r="AK257" s="410">
        <f t="shared" ref="AK257" si="711">AK256</f>
        <v>0</v>
      </c>
      <c r="AL257" s="410">
        <f t="shared" ref="AL257" si="712">AL256</f>
        <v>0</v>
      </c>
      <c r="AM257" s="296"/>
    </row>
    <row r="258" spans="1:40" hidden="1"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hidden="1" outlineLevel="1">
      <c r="A259" s="518">
        <v>13</v>
      </c>
      <c r="B259" s="516"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hidden="1"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3">Z259</f>
        <v>0</v>
      </c>
      <c r="AA260" s="410">
        <f t="shared" ref="AA260" si="714">AA259</f>
        <v>0</v>
      </c>
      <c r="AB260" s="410">
        <f t="shared" ref="AB260" si="715">AB259</f>
        <v>0</v>
      </c>
      <c r="AC260" s="410">
        <f t="shared" ref="AC260" si="716">AC259</f>
        <v>0</v>
      </c>
      <c r="AD260" s="410">
        <f t="shared" ref="AD260" si="717">AD259</f>
        <v>0</v>
      </c>
      <c r="AE260" s="410">
        <f t="shared" ref="AE260" si="718">AE259</f>
        <v>0</v>
      </c>
      <c r="AF260" s="410">
        <f t="shared" ref="AF260" si="719">AF259</f>
        <v>0</v>
      </c>
      <c r="AG260" s="410">
        <f t="shared" ref="AG260" si="720">AG259</f>
        <v>0</v>
      </c>
      <c r="AH260" s="410">
        <f t="shared" ref="AH260" si="721">AH259</f>
        <v>0</v>
      </c>
      <c r="AI260" s="410">
        <f t="shared" ref="AI260" si="722">AI259</f>
        <v>0</v>
      </c>
      <c r="AJ260" s="410">
        <f t="shared" ref="AJ260" si="723">AJ259</f>
        <v>0</v>
      </c>
      <c r="AK260" s="410">
        <f t="shared" ref="AK260" si="724">AK259</f>
        <v>0</v>
      </c>
      <c r="AL260" s="410">
        <f t="shared" ref="AL260" si="725">AL259</f>
        <v>0</v>
      </c>
      <c r="AM260" s="305"/>
    </row>
    <row r="261" spans="1:40" hidden="1"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hidden="1"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hidden="1" outlineLevel="1">
      <c r="A263" s="518">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6">Z263</f>
        <v>0</v>
      </c>
      <c r="AA264" s="410">
        <f t="shared" ref="AA264" si="727">AA263</f>
        <v>0</v>
      </c>
      <c r="AB264" s="410">
        <f t="shared" ref="AB264" si="728">AB263</f>
        <v>0</v>
      </c>
      <c r="AC264" s="410">
        <f t="shared" ref="AC264" si="729">AC263</f>
        <v>0</v>
      </c>
      <c r="AD264" s="410">
        <f t="shared" ref="AD264" si="730">AD263</f>
        <v>0</v>
      </c>
      <c r="AE264" s="410">
        <f t="shared" ref="AE264" si="731">AE263</f>
        <v>0</v>
      </c>
      <c r="AF264" s="410">
        <f t="shared" ref="AF264" si="732">AF263</f>
        <v>0</v>
      </c>
      <c r="AG264" s="410">
        <f t="shared" ref="AG264" si="733">AG263</f>
        <v>0</v>
      </c>
      <c r="AH264" s="410">
        <f t="shared" ref="AH264" si="734">AH263</f>
        <v>0</v>
      </c>
      <c r="AI264" s="410">
        <f t="shared" ref="AI264" si="735">AI263</f>
        <v>0</v>
      </c>
      <c r="AJ264" s="410">
        <f t="shared" ref="AJ264" si="736">AJ263</f>
        <v>0</v>
      </c>
      <c r="AK264" s="410">
        <f t="shared" ref="AK264" si="737">AK263</f>
        <v>0</v>
      </c>
      <c r="AL264" s="410">
        <f t="shared" ref="AL264" si="738">AL263</f>
        <v>0</v>
      </c>
      <c r="AM264" s="296"/>
    </row>
    <row r="265" spans="1:40" hidden="1" outlineLevel="1">
      <c r="A265" s="519"/>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5"/>
    </row>
    <row r="266" spans="1:40" s="308" customFormat="1" ht="15.75" hidden="1" outlineLevel="1">
      <c r="A266" s="519"/>
      <c r="B266" s="287" t="s">
        <v>489</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3"/>
      <c r="AN266" s="626"/>
    </row>
    <row r="267" spans="1:40" hidden="1" outlineLevel="1">
      <c r="A267" s="518">
        <v>15</v>
      </c>
      <c r="B267" s="293" t="s">
        <v>494</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hidden="1"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39">Z267</f>
        <v>0</v>
      </c>
      <c r="AA268" s="410">
        <f t="shared" si="739"/>
        <v>0</v>
      </c>
      <c r="AB268" s="410">
        <f t="shared" si="739"/>
        <v>0</v>
      </c>
      <c r="AC268" s="410">
        <f t="shared" si="739"/>
        <v>0</v>
      </c>
      <c r="AD268" s="410">
        <f t="shared" si="739"/>
        <v>0</v>
      </c>
      <c r="AE268" s="410">
        <f t="shared" si="739"/>
        <v>0</v>
      </c>
      <c r="AF268" s="410">
        <f t="shared" si="739"/>
        <v>0</v>
      </c>
      <c r="AG268" s="410">
        <f t="shared" si="739"/>
        <v>0</v>
      </c>
      <c r="AH268" s="410">
        <f t="shared" si="739"/>
        <v>0</v>
      </c>
      <c r="AI268" s="410">
        <f t="shared" si="739"/>
        <v>0</v>
      </c>
      <c r="AJ268" s="410">
        <f t="shared" si="739"/>
        <v>0</v>
      </c>
      <c r="AK268" s="410">
        <f t="shared" si="739"/>
        <v>0</v>
      </c>
      <c r="AL268" s="410">
        <f t="shared" si="739"/>
        <v>0</v>
      </c>
      <c r="AM268" s="296"/>
    </row>
    <row r="269" spans="1:40" hidden="1"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hidden="1" outlineLevel="1">
      <c r="A270" s="518">
        <v>16</v>
      </c>
      <c r="B270" s="323" t="s">
        <v>490</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hidden="1" outlineLevel="1">
      <c r="A271" s="518"/>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0">Z270</f>
        <v>0</v>
      </c>
      <c r="AA271" s="410">
        <f t="shared" si="740"/>
        <v>0</v>
      </c>
      <c r="AB271" s="410">
        <f t="shared" si="740"/>
        <v>0</v>
      </c>
      <c r="AC271" s="410">
        <f t="shared" si="740"/>
        <v>0</v>
      </c>
      <c r="AD271" s="410">
        <f t="shared" si="740"/>
        <v>0</v>
      </c>
      <c r="AE271" s="410">
        <f t="shared" si="740"/>
        <v>0</v>
      </c>
      <c r="AF271" s="410">
        <f t="shared" si="740"/>
        <v>0</v>
      </c>
      <c r="AG271" s="410">
        <f t="shared" si="740"/>
        <v>0</v>
      </c>
      <c r="AH271" s="410">
        <f t="shared" si="740"/>
        <v>0</v>
      </c>
      <c r="AI271" s="410">
        <f t="shared" si="740"/>
        <v>0</v>
      </c>
      <c r="AJ271" s="410">
        <f t="shared" si="740"/>
        <v>0</v>
      </c>
      <c r="AK271" s="410">
        <f t="shared" si="740"/>
        <v>0</v>
      </c>
      <c r="AL271" s="410">
        <f t="shared" si="740"/>
        <v>0</v>
      </c>
      <c r="AM271" s="296"/>
    </row>
    <row r="272" spans="1:40" s="282" customFormat="1" hidden="1" outlineLevel="1">
      <c r="A272" s="518"/>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hidden="1" outlineLevel="1">
      <c r="B273" s="515" t="s">
        <v>495</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hidden="1" outlineLevel="1">
      <c r="A274" s="518">
        <v>17</v>
      </c>
      <c r="B274" s="516"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hidden="1"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1">Z274</f>
        <v>0</v>
      </c>
      <c r="AA275" s="410">
        <f t="shared" si="741"/>
        <v>0</v>
      </c>
      <c r="AB275" s="410">
        <f t="shared" si="741"/>
        <v>0</v>
      </c>
      <c r="AC275" s="410">
        <f t="shared" si="741"/>
        <v>0</v>
      </c>
      <c r="AD275" s="410">
        <f t="shared" si="741"/>
        <v>0</v>
      </c>
      <c r="AE275" s="410">
        <f t="shared" si="741"/>
        <v>0</v>
      </c>
      <c r="AF275" s="410">
        <f t="shared" si="741"/>
        <v>0</v>
      </c>
      <c r="AG275" s="410">
        <f t="shared" si="741"/>
        <v>0</v>
      </c>
      <c r="AH275" s="410">
        <f t="shared" si="741"/>
        <v>0</v>
      </c>
      <c r="AI275" s="410">
        <f t="shared" si="741"/>
        <v>0</v>
      </c>
      <c r="AJ275" s="410">
        <f t="shared" si="741"/>
        <v>0</v>
      </c>
      <c r="AK275" s="410">
        <f t="shared" si="741"/>
        <v>0</v>
      </c>
      <c r="AL275" s="410">
        <f t="shared" si="741"/>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hidden="1" outlineLevel="1">
      <c r="A277" s="518">
        <v>18</v>
      </c>
      <c r="B277" s="516"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hidden="1"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2">Z277</f>
        <v>0</v>
      </c>
      <c r="AA278" s="410">
        <f t="shared" si="742"/>
        <v>0</v>
      </c>
      <c r="AB278" s="410">
        <f t="shared" si="742"/>
        <v>0</v>
      </c>
      <c r="AC278" s="410">
        <f t="shared" si="742"/>
        <v>0</v>
      </c>
      <c r="AD278" s="410">
        <f t="shared" si="742"/>
        <v>0</v>
      </c>
      <c r="AE278" s="410">
        <f t="shared" si="742"/>
        <v>0</v>
      </c>
      <c r="AF278" s="410">
        <f t="shared" si="742"/>
        <v>0</v>
      </c>
      <c r="AG278" s="410">
        <f t="shared" si="742"/>
        <v>0</v>
      </c>
      <c r="AH278" s="410">
        <f t="shared" si="742"/>
        <v>0</v>
      </c>
      <c r="AI278" s="410">
        <f t="shared" si="742"/>
        <v>0</v>
      </c>
      <c r="AJ278" s="410">
        <f t="shared" si="742"/>
        <v>0</v>
      </c>
      <c r="AK278" s="410">
        <f t="shared" si="742"/>
        <v>0</v>
      </c>
      <c r="AL278" s="410">
        <f t="shared" si="742"/>
        <v>0</v>
      </c>
      <c r="AM278" s="305"/>
    </row>
    <row r="279" spans="1:39" hidden="1"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hidden="1" outlineLevel="1">
      <c r="A280" s="518">
        <v>19</v>
      </c>
      <c r="B280" s="516"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hidden="1"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3">Z280</f>
        <v>0</v>
      </c>
      <c r="AA281" s="410">
        <f t="shared" si="743"/>
        <v>0</v>
      </c>
      <c r="AB281" s="410">
        <f t="shared" si="743"/>
        <v>0</v>
      </c>
      <c r="AC281" s="410">
        <f t="shared" si="743"/>
        <v>0</v>
      </c>
      <c r="AD281" s="410">
        <f t="shared" si="743"/>
        <v>0</v>
      </c>
      <c r="AE281" s="410">
        <f t="shared" si="743"/>
        <v>0</v>
      </c>
      <c r="AF281" s="410">
        <f t="shared" si="743"/>
        <v>0</v>
      </c>
      <c r="AG281" s="410">
        <f t="shared" si="743"/>
        <v>0</v>
      </c>
      <c r="AH281" s="410">
        <f t="shared" si="743"/>
        <v>0</v>
      </c>
      <c r="AI281" s="410">
        <f t="shared" si="743"/>
        <v>0</v>
      </c>
      <c r="AJ281" s="410">
        <f t="shared" si="743"/>
        <v>0</v>
      </c>
      <c r="AK281" s="410">
        <f t="shared" si="743"/>
        <v>0</v>
      </c>
      <c r="AL281" s="410">
        <f t="shared" si="743"/>
        <v>0</v>
      </c>
      <c r="AM281" s="296"/>
    </row>
    <row r="282" spans="1:39" hidden="1"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hidden="1" outlineLevel="1">
      <c r="A283" s="518">
        <v>20</v>
      </c>
      <c r="B283" s="516"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hidden="1"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4">Y283</f>
        <v>0</v>
      </c>
      <c r="Z284" s="410">
        <f t="shared" si="744"/>
        <v>0</v>
      </c>
      <c r="AA284" s="410">
        <f t="shared" si="744"/>
        <v>0</v>
      </c>
      <c r="AB284" s="410">
        <f t="shared" si="744"/>
        <v>0</v>
      </c>
      <c r="AC284" s="410">
        <f t="shared" si="744"/>
        <v>0</v>
      </c>
      <c r="AD284" s="410">
        <f t="shared" si="744"/>
        <v>0</v>
      </c>
      <c r="AE284" s="410">
        <f t="shared" si="744"/>
        <v>0</v>
      </c>
      <c r="AF284" s="410">
        <f t="shared" si="744"/>
        <v>0</v>
      </c>
      <c r="AG284" s="410">
        <f t="shared" si="744"/>
        <v>0</v>
      </c>
      <c r="AH284" s="410">
        <f t="shared" si="744"/>
        <v>0</v>
      </c>
      <c r="AI284" s="410">
        <f t="shared" si="744"/>
        <v>0</v>
      </c>
      <c r="AJ284" s="410">
        <f t="shared" si="744"/>
        <v>0</v>
      </c>
      <c r="AK284" s="410">
        <f t="shared" si="744"/>
        <v>0</v>
      </c>
      <c r="AL284" s="410">
        <f t="shared" si="744"/>
        <v>0</v>
      </c>
      <c r="AM284" s="305"/>
    </row>
    <row r="285" spans="1:39" ht="15.75" hidden="1"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4" t="s">
        <v>502</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498</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18">
        <v>21</v>
      </c>
      <c r="B288" s="516" t="s">
        <v>113</v>
      </c>
      <c r="C288" s="290" t="s">
        <v>25</v>
      </c>
      <c r="D288" s="294">
        <v>739893</v>
      </c>
      <c r="E288" s="294">
        <v>739893</v>
      </c>
      <c r="F288" s="294">
        <v>739893</v>
      </c>
      <c r="G288" s="294">
        <v>739893</v>
      </c>
      <c r="H288" s="294">
        <v>739893</v>
      </c>
      <c r="I288" s="294">
        <v>739893</v>
      </c>
      <c r="J288" s="294">
        <v>739893</v>
      </c>
      <c r="K288" s="294">
        <v>739783</v>
      </c>
      <c r="L288" s="294">
        <v>739783</v>
      </c>
      <c r="M288" s="294">
        <v>736468</v>
      </c>
      <c r="N288" s="290"/>
      <c r="O288" s="294">
        <v>48</v>
      </c>
      <c r="P288" s="294">
        <v>48</v>
      </c>
      <c r="Q288" s="294">
        <v>48</v>
      </c>
      <c r="R288" s="294">
        <v>48</v>
      </c>
      <c r="S288" s="294">
        <v>48</v>
      </c>
      <c r="T288" s="294">
        <v>48</v>
      </c>
      <c r="U288" s="294">
        <v>48</v>
      </c>
      <c r="V288" s="294">
        <v>48</v>
      </c>
      <c r="W288" s="294">
        <v>48</v>
      </c>
      <c r="X288" s="294">
        <v>48</v>
      </c>
      <c r="Y288" s="409">
        <v>1</v>
      </c>
      <c r="Z288" s="409">
        <v>0</v>
      </c>
      <c r="AA288" s="409">
        <v>0</v>
      </c>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v>82671</v>
      </c>
      <c r="E289" s="294">
        <v>82671</v>
      </c>
      <c r="F289" s="294">
        <v>82671</v>
      </c>
      <c r="G289" s="294">
        <v>82671</v>
      </c>
      <c r="H289" s="294">
        <v>82671</v>
      </c>
      <c r="I289" s="294">
        <v>82671</v>
      </c>
      <c r="J289" s="294">
        <v>82671</v>
      </c>
      <c r="K289" s="294">
        <v>82665</v>
      </c>
      <c r="L289" s="294">
        <v>82665</v>
      </c>
      <c r="M289" s="294">
        <v>82788</v>
      </c>
      <c r="N289" s="290"/>
      <c r="O289" s="294">
        <v>5</v>
      </c>
      <c r="P289" s="294">
        <v>5</v>
      </c>
      <c r="Q289" s="294">
        <v>5</v>
      </c>
      <c r="R289" s="294">
        <v>5</v>
      </c>
      <c r="S289" s="294">
        <v>5</v>
      </c>
      <c r="T289" s="294">
        <v>5</v>
      </c>
      <c r="U289" s="294">
        <v>5</v>
      </c>
      <c r="V289" s="294">
        <v>5</v>
      </c>
      <c r="W289" s="294">
        <v>5</v>
      </c>
      <c r="X289" s="294">
        <v>5</v>
      </c>
      <c r="Y289" s="410">
        <f>Y288</f>
        <v>1</v>
      </c>
      <c r="Z289" s="410">
        <f t="shared" ref="Z289" si="745">Z288</f>
        <v>0</v>
      </c>
      <c r="AA289" s="410">
        <f t="shared" ref="AA289" si="746">AA288</f>
        <v>0</v>
      </c>
      <c r="AB289" s="410">
        <f t="shared" ref="AB289" si="747">AB288</f>
        <v>0</v>
      </c>
      <c r="AC289" s="410">
        <f t="shared" ref="AC289" si="748">AC288</f>
        <v>0</v>
      </c>
      <c r="AD289" s="410">
        <f t="shared" ref="AD289" si="749">AD288</f>
        <v>0</v>
      </c>
      <c r="AE289" s="410">
        <f t="shared" ref="AE289" si="750">AE288</f>
        <v>0</v>
      </c>
      <c r="AF289" s="410">
        <f t="shared" ref="AF289" si="751">AF288</f>
        <v>0</v>
      </c>
      <c r="AG289" s="410">
        <f t="shared" ref="AG289" si="752">AG288</f>
        <v>0</v>
      </c>
      <c r="AH289" s="410">
        <f t="shared" ref="AH289" si="753">AH288</f>
        <v>0</v>
      </c>
      <c r="AI289" s="410">
        <f t="shared" ref="AI289" si="754">AI288</f>
        <v>0</v>
      </c>
      <c r="AJ289" s="410">
        <f t="shared" ref="AJ289" si="755">AJ288</f>
        <v>0</v>
      </c>
      <c r="AK289" s="410">
        <f t="shared" ref="AK289" si="756">AK288</f>
        <v>0</v>
      </c>
      <c r="AL289" s="410">
        <f t="shared" ref="AL289" si="757">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18">
        <v>22</v>
      </c>
      <c r="B291" s="516" t="s">
        <v>114</v>
      </c>
      <c r="C291" s="290" t="s">
        <v>25</v>
      </c>
      <c r="D291" s="294">
        <v>155155</v>
      </c>
      <c r="E291" s="294">
        <v>155155</v>
      </c>
      <c r="F291" s="294">
        <v>155155</v>
      </c>
      <c r="G291" s="294">
        <v>155155</v>
      </c>
      <c r="H291" s="294">
        <v>155155</v>
      </c>
      <c r="I291" s="294">
        <v>155155</v>
      </c>
      <c r="J291" s="294">
        <v>155155</v>
      </c>
      <c r="K291" s="294">
        <v>155155</v>
      </c>
      <c r="L291" s="294">
        <v>155155</v>
      </c>
      <c r="M291" s="294">
        <v>155155</v>
      </c>
      <c r="N291" s="290"/>
      <c r="O291" s="294">
        <v>45</v>
      </c>
      <c r="P291" s="294">
        <v>45</v>
      </c>
      <c r="Q291" s="294">
        <v>45</v>
      </c>
      <c r="R291" s="294">
        <v>45</v>
      </c>
      <c r="S291" s="294">
        <v>45</v>
      </c>
      <c r="T291" s="294">
        <v>45</v>
      </c>
      <c r="U291" s="294">
        <v>45</v>
      </c>
      <c r="V291" s="294">
        <v>45</v>
      </c>
      <c r="W291" s="294">
        <v>45</v>
      </c>
      <c r="X291" s="294">
        <v>45</v>
      </c>
      <c r="Y291" s="409">
        <v>1</v>
      </c>
      <c r="Z291" s="409">
        <v>0</v>
      </c>
      <c r="AA291" s="409">
        <v>0</v>
      </c>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v>3859</v>
      </c>
      <c r="E292" s="294">
        <v>3859</v>
      </c>
      <c r="F292" s="294">
        <v>3859</v>
      </c>
      <c r="G292" s="294">
        <v>3859</v>
      </c>
      <c r="H292" s="294">
        <v>3859</v>
      </c>
      <c r="I292" s="294">
        <v>3859</v>
      </c>
      <c r="J292" s="294">
        <v>3859</v>
      </c>
      <c r="K292" s="294">
        <v>3859</v>
      </c>
      <c r="L292" s="294">
        <v>3859</v>
      </c>
      <c r="M292" s="294">
        <v>3859</v>
      </c>
      <c r="N292" s="290"/>
      <c r="O292" s="294">
        <v>1</v>
      </c>
      <c r="P292" s="294">
        <v>1</v>
      </c>
      <c r="Q292" s="294">
        <v>1</v>
      </c>
      <c r="R292" s="294">
        <v>1</v>
      </c>
      <c r="S292" s="294">
        <v>1</v>
      </c>
      <c r="T292" s="294">
        <v>1</v>
      </c>
      <c r="U292" s="294">
        <v>1</v>
      </c>
      <c r="V292" s="294">
        <v>1</v>
      </c>
      <c r="W292" s="294">
        <v>1</v>
      </c>
      <c r="X292" s="294">
        <v>1</v>
      </c>
      <c r="Y292" s="410">
        <f>Y291</f>
        <v>1</v>
      </c>
      <c r="Z292" s="410">
        <f t="shared" ref="Z292" si="758">Z291</f>
        <v>0</v>
      </c>
      <c r="AA292" s="410">
        <f t="shared" ref="AA292" si="759">AA291</f>
        <v>0</v>
      </c>
      <c r="AB292" s="410">
        <f t="shared" ref="AB292" si="760">AB291</f>
        <v>0</v>
      </c>
      <c r="AC292" s="410">
        <f t="shared" ref="AC292" si="761">AC291</f>
        <v>0</v>
      </c>
      <c r="AD292" s="410">
        <f t="shared" ref="AD292" si="762">AD291</f>
        <v>0</v>
      </c>
      <c r="AE292" s="410">
        <f t="shared" ref="AE292" si="763">AE291</f>
        <v>0</v>
      </c>
      <c r="AF292" s="410">
        <f t="shared" ref="AF292" si="764">AF291</f>
        <v>0</v>
      </c>
      <c r="AG292" s="410">
        <f t="shared" ref="AG292" si="765">AG291</f>
        <v>0</v>
      </c>
      <c r="AH292" s="410">
        <f t="shared" ref="AH292" si="766">AH291</f>
        <v>0</v>
      </c>
      <c r="AI292" s="410">
        <f t="shared" ref="AI292" si="767">AI291</f>
        <v>0</v>
      </c>
      <c r="AJ292" s="410">
        <f t="shared" ref="AJ292" si="768">AJ291</f>
        <v>0</v>
      </c>
      <c r="AK292" s="410">
        <f t="shared" ref="AK292" si="769">AK291</f>
        <v>0</v>
      </c>
      <c r="AL292" s="410">
        <f t="shared" ref="AL292" si="770">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hidden="1" outlineLevel="1">
      <c r="A294" s="518">
        <v>23</v>
      </c>
      <c r="B294" s="516"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idden="1"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1">Z294</f>
        <v>0</v>
      </c>
      <c r="AA295" s="410">
        <f t="shared" ref="AA295" si="772">AA294</f>
        <v>0</v>
      </c>
      <c r="AB295" s="410">
        <f t="shared" ref="AB295" si="773">AB294</f>
        <v>0</v>
      </c>
      <c r="AC295" s="410">
        <f t="shared" ref="AC295" si="774">AC294</f>
        <v>0</v>
      </c>
      <c r="AD295" s="410">
        <f t="shared" ref="AD295" si="775">AD294</f>
        <v>0</v>
      </c>
      <c r="AE295" s="410">
        <f t="shared" ref="AE295" si="776">AE294</f>
        <v>0</v>
      </c>
      <c r="AF295" s="410">
        <f t="shared" ref="AF295" si="777">AF294</f>
        <v>0</v>
      </c>
      <c r="AG295" s="410">
        <f t="shared" ref="AG295" si="778">AG294</f>
        <v>0</v>
      </c>
      <c r="AH295" s="410">
        <f t="shared" ref="AH295" si="779">AH294</f>
        <v>0</v>
      </c>
      <c r="AI295" s="410">
        <f t="shared" ref="AI295" si="780">AI294</f>
        <v>0</v>
      </c>
      <c r="AJ295" s="410">
        <f t="shared" ref="AJ295" si="781">AJ294</f>
        <v>0</v>
      </c>
      <c r="AK295" s="410">
        <f t="shared" ref="AK295" si="782">AK294</f>
        <v>0</v>
      </c>
      <c r="AL295" s="410">
        <f t="shared" ref="AL295" si="783">AL294</f>
        <v>0</v>
      </c>
      <c r="AM295" s="305"/>
    </row>
    <row r="296" spans="1:39" hidden="1"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hidden="1" outlineLevel="1">
      <c r="A297" s="518">
        <v>24</v>
      </c>
      <c r="B297" s="516"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idden="1"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4">Z297</f>
        <v>0</v>
      </c>
      <c r="AA298" s="410">
        <f t="shared" ref="AA298" si="785">AA297</f>
        <v>0</v>
      </c>
      <c r="AB298" s="410">
        <f t="shared" ref="AB298" si="786">AB297</f>
        <v>0</v>
      </c>
      <c r="AC298" s="410">
        <f t="shared" ref="AC298" si="787">AC297</f>
        <v>0</v>
      </c>
      <c r="AD298" s="410">
        <f t="shared" ref="AD298" si="788">AD297</f>
        <v>0</v>
      </c>
      <c r="AE298" s="410">
        <f t="shared" ref="AE298" si="789">AE297</f>
        <v>0</v>
      </c>
      <c r="AF298" s="410">
        <f t="shared" ref="AF298" si="790">AF297</f>
        <v>0</v>
      </c>
      <c r="AG298" s="410">
        <f t="shared" ref="AG298" si="791">AG297</f>
        <v>0</v>
      </c>
      <c r="AH298" s="410">
        <f t="shared" ref="AH298" si="792">AH297</f>
        <v>0</v>
      </c>
      <c r="AI298" s="410">
        <f t="shared" ref="AI298" si="793">AI297</f>
        <v>0</v>
      </c>
      <c r="AJ298" s="410">
        <f t="shared" ref="AJ298" si="794">AJ297</f>
        <v>0</v>
      </c>
      <c r="AK298" s="410">
        <f t="shared" ref="AK298" si="795">AK297</f>
        <v>0</v>
      </c>
      <c r="AL298" s="410">
        <f t="shared" ref="AL298" si="796">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499</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hidden="1" outlineLevel="1">
      <c r="A301" s="518">
        <v>25</v>
      </c>
      <c r="B301" s="516"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hidden="1"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797">Z301</f>
        <v>0</v>
      </c>
      <c r="AA302" s="410">
        <f t="shared" ref="AA302" si="798">AA301</f>
        <v>0</v>
      </c>
      <c r="AB302" s="410">
        <f t="shared" ref="AB302" si="799">AB301</f>
        <v>0</v>
      </c>
      <c r="AC302" s="410">
        <f t="shared" ref="AC302" si="800">AC301</f>
        <v>0</v>
      </c>
      <c r="AD302" s="410">
        <f t="shared" ref="AD302" si="801">AD301</f>
        <v>0</v>
      </c>
      <c r="AE302" s="410">
        <f t="shared" ref="AE302" si="802">AE301</f>
        <v>0</v>
      </c>
      <c r="AF302" s="410">
        <f t="shared" ref="AF302" si="803">AF301</f>
        <v>0</v>
      </c>
      <c r="AG302" s="410">
        <f t="shared" ref="AG302" si="804">AG301</f>
        <v>0</v>
      </c>
      <c r="AH302" s="410">
        <f t="shared" ref="AH302" si="805">AH301</f>
        <v>0</v>
      </c>
      <c r="AI302" s="410">
        <f t="shared" ref="AI302" si="806">AI301</f>
        <v>0</v>
      </c>
      <c r="AJ302" s="410">
        <f t="shared" ref="AJ302" si="807">AJ301</f>
        <v>0</v>
      </c>
      <c r="AK302" s="410">
        <f t="shared" ref="AK302" si="808">AK301</f>
        <v>0</v>
      </c>
      <c r="AL302" s="410">
        <f t="shared" ref="AL302" si="809">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18">
        <v>26</v>
      </c>
      <c r="B304" s="516" t="s">
        <v>118</v>
      </c>
      <c r="C304" s="290" t="s">
        <v>25</v>
      </c>
      <c r="D304" s="294">
        <v>228096</v>
      </c>
      <c r="E304" s="294">
        <v>221803</v>
      </c>
      <c r="F304" s="294">
        <v>221803</v>
      </c>
      <c r="G304" s="294">
        <v>221803</v>
      </c>
      <c r="H304" s="294">
        <v>221803</v>
      </c>
      <c r="I304" s="294">
        <v>221803</v>
      </c>
      <c r="J304" s="294">
        <v>221803</v>
      </c>
      <c r="K304" s="294">
        <v>221803</v>
      </c>
      <c r="L304" s="294">
        <v>221803</v>
      </c>
      <c r="M304" s="294">
        <v>221803</v>
      </c>
      <c r="N304" s="294">
        <v>12</v>
      </c>
      <c r="O304" s="294">
        <v>28</v>
      </c>
      <c r="P304" s="294">
        <v>27</v>
      </c>
      <c r="Q304" s="294">
        <v>27</v>
      </c>
      <c r="R304" s="294">
        <v>27</v>
      </c>
      <c r="S304" s="294">
        <v>27</v>
      </c>
      <c r="T304" s="294">
        <v>27</v>
      </c>
      <c r="U304" s="294">
        <v>27</v>
      </c>
      <c r="V304" s="294">
        <v>27</v>
      </c>
      <c r="W304" s="294">
        <v>27</v>
      </c>
      <c r="X304" s="294">
        <v>27</v>
      </c>
      <c r="Y304" s="425">
        <v>0</v>
      </c>
      <c r="Z304" s="409">
        <v>6.8900000000000003E-2</v>
      </c>
      <c r="AA304" s="409">
        <v>0.76549999999999996</v>
      </c>
      <c r="AB304" s="409"/>
      <c r="AC304" s="409"/>
      <c r="AD304" s="409"/>
      <c r="AE304" s="409"/>
      <c r="AF304" s="409"/>
      <c r="AG304" s="414"/>
      <c r="AH304" s="414"/>
      <c r="AI304" s="414"/>
      <c r="AJ304" s="414"/>
      <c r="AK304" s="414"/>
      <c r="AL304" s="414"/>
      <c r="AM304" s="295">
        <f>SUM(Y304:AL304)</f>
        <v>0.83439999999999992</v>
      </c>
    </row>
    <row r="305" spans="1:39" outlineLevel="1">
      <c r="B305" s="293" t="s">
        <v>289</v>
      </c>
      <c r="C305" s="290" t="s">
        <v>163</v>
      </c>
      <c r="D305" s="294">
        <v>291392</v>
      </c>
      <c r="E305" s="294">
        <v>297685</v>
      </c>
      <c r="F305" s="294">
        <v>297796</v>
      </c>
      <c r="G305" s="294">
        <v>297796</v>
      </c>
      <c r="H305" s="294">
        <v>297796</v>
      </c>
      <c r="I305" s="294">
        <v>297796</v>
      </c>
      <c r="J305" s="294">
        <v>297796</v>
      </c>
      <c r="K305" s="294">
        <v>297796</v>
      </c>
      <c r="L305" s="294">
        <v>297796</v>
      </c>
      <c r="M305" s="294">
        <v>297796</v>
      </c>
      <c r="N305" s="294">
        <v>12</v>
      </c>
      <c r="O305" s="294">
        <v>4</v>
      </c>
      <c r="P305" s="294">
        <v>5</v>
      </c>
      <c r="Q305" s="294">
        <v>5</v>
      </c>
      <c r="R305" s="294">
        <v>5</v>
      </c>
      <c r="S305" s="294">
        <v>5</v>
      </c>
      <c r="T305" s="294">
        <v>5</v>
      </c>
      <c r="U305" s="294">
        <v>5</v>
      </c>
      <c r="V305" s="294">
        <v>5</v>
      </c>
      <c r="W305" s="294">
        <v>5</v>
      </c>
      <c r="X305" s="294">
        <v>5</v>
      </c>
      <c r="Y305" s="410">
        <f>Y304</f>
        <v>0</v>
      </c>
      <c r="Z305" s="410">
        <f t="shared" ref="Z305" si="810">Z304</f>
        <v>6.8900000000000003E-2</v>
      </c>
      <c r="AA305" s="410">
        <f t="shared" ref="AA305" si="811">AA304</f>
        <v>0.76549999999999996</v>
      </c>
      <c r="AB305" s="410">
        <f t="shared" ref="AB305" si="812">AB304</f>
        <v>0</v>
      </c>
      <c r="AC305" s="410">
        <f t="shared" ref="AC305" si="813">AC304</f>
        <v>0</v>
      </c>
      <c r="AD305" s="410">
        <f t="shared" ref="AD305" si="814">AD304</f>
        <v>0</v>
      </c>
      <c r="AE305" s="410">
        <f t="shared" ref="AE305" si="815">AE304</f>
        <v>0</v>
      </c>
      <c r="AF305" s="410">
        <f t="shared" ref="AF305" si="816">AF304</f>
        <v>0</v>
      </c>
      <c r="AG305" s="410">
        <f t="shared" ref="AG305" si="817">AG304</f>
        <v>0</v>
      </c>
      <c r="AH305" s="410">
        <f t="shared" ref="AH305" si="818">AH304</f>
        <v>0</v>
      </c>
      <c r="AI305" s="410">
        <f t="shared" ref="AI305" si="819">AI304</f>
        <v>0</v>
      </c>
      <c r="AJ305" s="410">
        <f t="shared" ref="AJ305" si="820">AJ304</f>
        <v>0</v>
      </c>
      <c r="AK305" s="410">
        <f t="shared" ref="AK305" si="821">AK304</f>
        <v>0</v>
      </c>
      <c r="AL305" s="410">
        <f t="shared" ref="AL305" si="822">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18">
        <v>27</v>
      </c>
      <c r="B307" s="516" t="s">
        <v>119</v>
      </c>
      <c r="C307" s="290" t="s">
        <v>25</v>
      </c>
      <c r="D307" s="294">
        <v>48251</v>
      </c>
      <c r="E307" s="294">
        <v>48251</v>
      </c>
      <c r="F307" s="294">
        <v>48251</v>
      </c>
      <c r="G307" s="294">
        <v>48251</v>
      </c>
      <c r="H307" s="294">
        <v>48251</v>
      </c>
      <c r="I307" s="294">
        <v>39054</v>
      </c>
      <c r="J307" s="294">
        <v>17193</v>
      </c>
      <c r="K307" s="294">
        <v>15699</v>
      </c>
      <c r="L307" s="294">
        <v>13403</v>
      </c>
      <c r="M307" s="294">
        <v>7628</v>
      </c>
      <c r="N307" s="294">
        <v>12</v>
      </c>
      <c r="O307" s="294">
        <v>10</v>
      </c>
      <c r="P307" s="294">
        <v>10</v>
      </c>
      <c r="Q307" s="294">
        <v>10</v>
      </c>
      <c r="R307" s="294">
        <v>10</v>
      </c>
      <c r="S307" s="294">
        <v>10</v>
      </c>
      <c r="T307" s="294">
        <v>8</v>
      </c>
      <c r="U307" s="294">
        <v>5</v>
      </c>
      <c r="V307" s="294">
        <v>4</v>
      </c>
      <c r="W307" s="294">
        <v>4</v>
      </c>
      <c r="X307" s="294">
        <v>3</v>
      </c>
      <c r="Y307" s="425">
        <v>0</v>
      </c>
      <c r="Z307" s="409">
        <v>1</v>
      </c>
      <c r="AA307" s="409">
        <v>0</v>
      </c>
      <c r="AB307" s="409"/>
      <c r="AC307" s="409"/>
      <c r="AD307" s="409"/>
      <c r="AE307" s="409"/>
      <c r="AF307" s="409"/>
      <c r="AG307" s="414"/>
      <c r="AH307" s="414"/>
      <c r="AI307" s="414"/>
      <c r="AJ307" s="414"/>
      <c r="AK307" s="414"/>
      <c r="AL307" s="414"/>
      <c r="AM307" s="295">
        <f>SUM(Y307:AL307)</f>
        <v>1</v>
      </c>
    </row>
    <row r="308" spans="1:39" outlineLevel="1">
      <c r="B308" s="293" t="s">
        <v>289</v>
      </c>
      <c r="C308" s="290" t="s">
        <v>163</v>
      </c>
      <c r="D308" s="294">
        <v>19536</v>
      </c>
      <c r="E308" s="294">
        <v>19536</v>
      </c>
      <c r="F308" s="294">
        <v>19536</v>
      </c>
      <c r="G308" s="294">
        <v>19536</v>
      </c>
      <c r="H308" s="294">
        <v>19536</v>
      </c>
      <c r="I308" s="294">
        <v>15409</v>
      </c>
      <c r="J308" s="294">
        <v>5599</v>
      </c>
      <c r="K308" s="294">
        <v>4898</v>
      </c>
      <c r="L308" s="294">
        <v>3822</v>
      </c>
      <c r="M308" s="294">
        <v>2325</v>
      </c>
      <c r="N308" s="294">
        <v>12</v>
      </c>
      <c r="O308" s="294">
        <v>4</v>
      </c>
      <c r="P308" s="294">
        <v>4</v>
      </c>
      <c r="Q308" s="294">
        <v>4</v>
      </c>
      <c r="R308" s="294">
        <v>4</v>
      </c>
      <c r="S308" s="294">
        <v>4</v>
      </c>
      <c r="T308" s="294">
        <v>3</v>
      </c>
      <c r="U308" s="294">
        <v>2</v>
      </c>
      <c r="V308" s="294">
        <v>1</v>
      </c>
      <c r="W308" s="294">
        <v>1</v>
      </c>
      <c r="X308" s="294">
        <v>1</v>
      </c>
      <c r="Y308" s="410">
        <f>Y307</f>
        <v>0</v>
      </c>
      <c r="Z308" s="410">
        <f t="shared" ref="Z308" si="823">Z307</f>
        <v>1</v>
      </c>
      <c r="AA308" s="410">
        <f t="shared" ref="AA308" si="824">AA307</f>
        <v>0</v>
      </c>
      <c r="AB308" s="410">
        <f t="shared" ref="AB308" si="825">AB307</f>
        <v>0</v>
      </c>
      <c r="AC308" s="410">
        <f t="shared" ref="AC308" si="826">AC307</f>
        <v>0</v>
      </c>
      <c r="AD308" s="410">
        <f t="shared" ref="AD308" si="827">AD307</f>
        <v>0</v>
      </c>
      <c r="AE308" s="410">
        <f t="shared" ref="AE308" si="828">AE307</f>
        <v>0</v>
      </c>
      <c r="AF308" s="410">
        <f t="shared" ref="AF308" si="829">AF307</f>
        <v>0</v>
      </c>
      <c r="AG308" s="410">
        <f t="shared" ref="AG308" si="830">AG307</f>
        <v>0</v>
      </c>
      <c r="AH308" s="410">
        <f t="shared" ref="AH308" si="831">AH307</f>
        <v>0</v>
      </c>
      <c r="AI308" s="410">
        <f t="shared" ref="AI308" si="832">AI307</f>
        <v>0</v>
      </c>
      <c r="AJ308" s="410">
        <f t="shared" ref="AJ308" si="833">AJ307</f>
        <v>0</v>
      </c>
      <c r="AK308" s="410">
        <f t="shared" ref="AK308" si="834">AK307</f>
        <v>0</v>
      </c>
      <c r="AL308" s="410">
        <f t="shared" ref="AL308" si="835">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1.5" outlineLevel="1">
      <c r="A310" s="518">
        <v>28</v>
      </c>
      <c r="B310" s="763" t="s">
        <v>763</v>
      </c>
      <c r="C310" s="290" t="s">
        <v>25</v>
      </c>
      <c r="D310" s="294"/>
      <c r="E310" s="294"/>
      <c r="F310" s="294"/>
      <c r="G310" s="294"/>
      <c r="H310" s="294"/>
      <c r="I310" s="294"/>
      <c r="J310" s="294"/>
      <c r="K310" s="294"/>
      <c r="L310" s="294"/>
      <c r="M310" s="294"/>
      <c r="N310" s="294">
        <v>12</v>
      </c>
      <c r="O310" s="294">
        <f>+'8.  Streetlighting'!$K$86</f>
        <v>307.78800000000012</v>
      </c>
      <c r="P310" s="294">
        <f>+'8.  Streetlighting'!$K$86</f>
        <v>307.78800000000012</v>
      </c>
      <c r="Q310" s="294">
        <f>+'8.  Streetlighting'!$K$86</f>
        <v>307.78800000000012</v>
      </c>
      <c r="R310" s="294">
        <f>+'8.  Streetlighting'!$K$86</f>
        <v>307.78800000000012</v>
      </c>
      <c r="S310" s="294">
        <f>+'8.  Streetlighting'!$K$86</f>
        <v>307.78800000000012</v>
      </c>
      <c r="T310" s="294">
        <f>+'8.  Streetlighting'!$K$86</f>
        <v>307.78800000000012</v>
      </c>
      <c r="U310" s="294">
        <f>+'8.  Streetlighting'!$K$86</f>
        <v>307.78800000000012</v>
      </c>
      <c r="V310" s="294">
        <f>+'8.  Streetlighting'!$K$86</f>
        <v>307.78800000000012</v>
      </c>
      <c r="W310" s="294">
        <f>+'8.  Streetlighting'!$K$86</f>
        <v>307.78800000000012</v>
      </c>
      <c r="X310" s="294">
        <f>+'8.  Streetlighting'!$K$86</f>
        <v>307.78800000000012</v>
      </c>
      <c r="Y310" s="425">
        <v>0</v>
      </c>
      <c r="Z310" s="409">
        <v>0</v>
      </c>
      <c r="AA310" s="409">
        <v>0</v>
      </c>
      <c r="AB310" s="409">
        <v>1</v>
      </c>
      <c r="AC310" s="409"/>
      <c r="AD310" s="409"/>
      <c r="AE310" s="409"/>
      <c r="AF310" s="409"/>
      <c r="AG310" s="414"/>
      <c r="AH310" s="414"/>
      <c r="AI310" s="414"/>
      <c r="AJ310" s="414"/>
      <c r="AK310" s="414"/>
      <c r="AL310" s="414"/>
      <c r="AM310" s="295">
        <f>SUM(Y310:AL310)</f>
        <v>1</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6">Z310</f>
        <v>0</v>
      </c>
      <c r="AA311" s="410">
        <f t="shared" ref="AA311" si="837">AA310</f>
        <v>0</v>
      </c>
      <c r="AB311" s="410">
        <f t="shared" ref="AB311" si="838">AB310</f>
        <v>1</v>
      </c>
      <c r="AC311" s="410">
        <f t="shared" ref="AC311" si="839">AC310</f>
        <v>0</v>
      </c>
      <c r="AD311" s="410">
        <f t="shared" ref="AD311" si="840">AD310</f>
        <v>0</v>
      </c>
      <c r="AE311" s="410">
        <f t="shared" ref="AE311" si="841">AE310</f>
        <v>0</v>
      </c>
      <c r="AF311" s="410">
        <f t="shared" ref="AF311" si="842">AF310</f>
        <v>0</v>
      </c>
      <c r="AG311" s="410">
        <f t="shared" ref="AG311" si="843">AG310</f>
        <v>0</v>
      </c>
      <c r="AH311" s="410">
        <f t="shared" ref="AH311" si="844">AH310</f>
        <v>0</v>
      </c>
      <c r="AI311" s="410">
        <f t="shared" ref="AI311" si="845">AI310</f>
        <v>0</v>
      </c>
      <c r="AJ311" s="410">
        <f t="shared" ref="AJ311" si="846">AJ310</f>
        <v>0</v>
      </c>
      <c r="AK311" s="410">
        <f t="shared" ref="AK311" si="847">AK310</f>
        <v>0</v>
      </c>
      <c r="AL311" s="410">
        <f t="shared" ref="AL311" si="848">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hidden="1" outlineLevel="1">
      <c r="A313" s="518">
        <v>29</v>
      </c>
      <c r="B313" s="516"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hidden="1"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49">Z313</f>
        <v>0</v>
      </c>
      <c r="AA314" s="410">
        <f t="shared" ref="AA314" si="850">AA313</f>
        <v>0</v>
      </c>
      <c r="AB314" s="410">
        <f t="shared" ref="AB314" si="851">AB313</f>
        <v>0</v>
      </c>
      <c r="AC314" s="410">
        <f t="shared" ref="AC314" si="852">AC313</f>
        <v>0</v>
      </c>
      <c r="AD314" s="410">
        <f t="shared" ref="AD314" si="853">AD313</f>
        <v>0</v>
      </c>
      <c r="AE314" s="410">
        <f t="shared" ref="AE314" si="854">AE313</f>
        <v>0</v>
      </c>
      <c r="AF314" s="410">
        <f t="shared" ref="AF314" si="855">AF313</f>
        <v>0</v>
      </c>
      <c r="AG314" s="410">
        <f t="shared" ref="AG314" si="856">AG313</f>
        <v>0</v>
      </c>
      <c r="AH314" s="410">
        <f t="shared" ref="AH314" si="857">AH313</f>
        <v>0</v>
      </c>
      <c r="AI314" s="410">
        <f t="shared" ref="AI314" si="858">AI313</f>
        <v>0</v>
      </c>
      <c r="AJ314" s="410">
        <f t="shared" ref="AJ314" si="859">AJ313</f>
        <v>0</v>
      </c>
      <c r="AK314" s="410">
        <f t="shared" ref="AK314" si="860">AK313</f>
        <v>0</v>
      </c>
      <c r="AL314" s="410">
        <f t="shared" ref="AL314" si="861">AL313</f>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hidden="1" outlineLevel="1">
      <c r="A316" s="518">
        <v>30</v>
      </c>
      <c r="B316" s="516"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hidden="1"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2">Z316</f>
        <v>0</v>
      </c>
      <c r="AA317" s="410">
        <f t="shared" ref="AA317" si="863">AA316</f>
        <v>0</v>
      </c>
      <c r="AB317" s="410">
        <f t="shared" ref="AB317" si="864">AB316</f>
        <v>0</v>
      </c>
      <c r="AC317" s="410">
        <f t="shared" ref="AC317" si="865">AC316</f>
        <v>0</v>
      </c>
      <c r="AD317" s="410">
        <f t="shared" ref="AD317" si="866">AD316</f>
        <v>0</v>
      </c>
      <c r="AE317" s="410">
        <f t="shared" ref="AE317" si="867">AE316</f>
        <v>0</v>
      </c>
      <c r="AF317" s="410">
        <f t="shared" ref="AF317" si="868">AF316</f>
        <v>0</v>
      </c>
      <c r="AG317" s="410">
        <f t="shared" ref="AG317" si="869">AG316</f>
        <v>0</v>
      </c>
      <c r="AH317" s="410">
        <f t="shared" ref="AH317" si="870">AH316</f>
        <v>0</v>
      </c>
      <c r="AI317" s="410">
        <f t="shared" ref="AI317" si="871">AI316</f>
        <v>0</v>
      </c>
      <c r="AJ317" s="410">
        <f t="shared" ref="AJ317" si="872">AJ316</f>
        <v>0</v>
      </c>
      <c r="AK317" s="410">
        <f t="shared" ref="AK317" si="873">AK316</f>
        <v>0</v>
      </c>
      <c r="AL317" s="410">
        <f t="shared" ref="AL317" si="874">AL316</f>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hidden="1" outlineLevel="1">
      <c r="A319" s="518">
        <v>31</v>
      </c>
      <c r="B319" s="516"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5">Z319</f>
        <v>0</v>
      </c>
      <c r="AA320" s="410">
        <f t="shared" ref="AA320" si="876">AA319</f>
        <v>0</v>
      </c>
      <c r="AB320" s="410">
        <f t="shared" ref="AB320" si="877">AB319</f>
        <v>0</v>
      </c>
      <c r="AC320" s="410">
        <f t="shared" ref="AC320" si="878">AC319</f>
        <v>0</v>
      </c>
      <c r="AD320" s="410">
        <f t="shared" ref="AD320" si="879">AD319</f>
        <v>0</v>
      </c>
      <c r="AE320" s="410">
        <f t="shared" ref="AE320" si="880">AE319</f>
        <v>0</v>
      </c>
      <c r="AF320" s="410">
        <f t="shared" ref="AF320" si="881">AF319</f>
        <v>0</v>
      </c>
      <c r="AG320" s="410">
        <f t="shared" ref="AG320" si="882">AG319</f>
        <v>0</v>
      </c>
      <c r="AH320" s="410">
        <f t="shared" ref="AH320" si="883">AH319</f>
        <v>0</v>
      </c>
      <c r="AI320" s="410">
        <f t="shared" ref="AI320" si="884">AI319</f>
        <v>0</v>
      </c>
      <c r="AJ320" s="410">
        <f t="shared" ref="AJ320" si="885">AJ319</f>
        <v>0</v>
      </c>
      <c r="AK320" s="410">
        <f t="shared" ref="AK320" si="886">AK319</f>
        <v>0</v>
      </c>
      <c r="AL320" s="410">
        <f t="shared" ref="AL320" si="887">AL319</f>
        <v>0</v>
      </c>
      <c r="AM320" s="305"/>
    </row>
    <row r="321" spans="1:39" hidden="1" outlineLevel="1">
      <c r="B321" s="516"/>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hidden="1" outlineLevel="1">
      <c r="A322" s="518">
        <v>32</v>
      </c>
      <c r="B322" s="516"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88">Z322</f>
        <v>0</v>
      </c>
      <c r="AA323" s="410">
        <f t="shared" ref="AA323" si="889">AA322</f>
        <v>0</v>
      </c>
      <c r="AB323" s="410">
        <f t="shared" ref="AB323" si="890">AB322</f>
        <v>0</v>
      </c>
      <c r="AC323" s="410">
        <f t="shared" ref="AC323" si="891">AC322</f>
        <v>0</v>
      </c>
      <c r="AD323" s="410">
        <f t="shared" ref="AD323" si="892">AD322</f>
        <v>0</v>
      </c>
      <c r="AE323" s="410">
        <f t="shared" ref="AE323" si="893">AE322</f>
        <v>0</v>
      </c>
      <c r="AF323" s="410">
        <f t="shared" ref="AF323" si="894">AF322</f>
        <v>0</v>
      </c>
      <c r="AG323" s="410">
        <f t="shared" ref="AG323" si="895">AG322</f>
        <v>0</v>
      </c>
      <c r="AH323" s="410">
        <f t="shared" ref="AH323" si="896">AH322</f>
        <v>0</v>
      </c>
      <c r="AI323" s="410">
        <f t="shared" ref="AI323" si="897">AI322</f>
        <v>0</v>
      </c>
      <c r="AJ323" s="410">
        <f t="shared" ref="AJ323" si="898">AJ322</f>
        <v>0</v>
      </c>
      <c r="AK323" s="410">
        <f t="shared" ref="AK323" si="899">AK322</f>
        <v>0</v>
      </c>
      <c r="AL323" s="410">
        <f t="shared" ref="AL323" si="900">AL322</f>
        <v>0</v>
      </c>
      <c r="AM323" s="305"/>
    </row>
    <row r="324" spans="1:39" hidden="1" outlineLevel="1">
      <c r="B324" s="516"/>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hidden="1" outlineLevel="1">
      <c r="B325" s="287" t="s">
        <v>500</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hidden="1" outlineLevel="1">
      <c r="A326" s="518">
        <v>33</v>
      </c>
      <c r="B326" s="516"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hidden="1"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1">Z326</f>
        <v>0</v>
      </c>
      <c r="AA327" s="410">
        <f t="shared" ref="AA327" si="902">AA326</f>
        <v>0</v>
      </c>
      <c r="AB327" s="410">
        <f t="shared" ref="AB327" si="903">AB326</f>
        <v>0</v>
      </c>
      <c r="AC327" s="410">
        <f t="shared" ref="AC327" si="904">AC326</f>
        <v>0</v>
      </c>
      <c r="AD327" s="410">
        <f t="shared" ref="AD327" si="905">AD326</f>
        <v>0</v>
      </c>
      <c r="AE327" s="410">
        <f t="shared" ref="AE327" si="906">AE326</f>
        <v>0</v>
      </c>
      <c r="AF327" s="410">
        <f t="shared" ref="AF327" si="907">AF326</f>
        <v>0</v>
      </c>
      <c r="AG327" s="410">
        <f t="shared" ref="AG327" si="908">AG326</f>
        <v>0</v>
      </c>
      <c r="AH327" s="410">
        <f t="shared" ref="AH327" si="909">AH326</f>
        <v>0</v>
      </c>
      <c r="AI327" s="410">
        <f t="shared" ref="AI327" si="910">AI326</f>
        <v>0</v>
      </c>
      <c r="AJ327" s="410">
        <f t="shared" ref="AJ327" si="911">AJ326</f>
        <v>0</v>
      </c>
      <c r="AK327" s="410">
        <f t="shared" ref="AK327" si="912">AK326</f>
        <v>0</v>
      </c>
      <c r="AL327" s="410">
        <f t="shared" ref="AL327" si="913">AL326</f>
        <v>0</v>
      </c>
      <c r="AM327" s="305"/>
    </row>
    <row r="328" spans="1:39" hidden="1" outlineLevel="1">
      <c r="B328" s="516"/>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hidden="1" outlineLevel="1">
      <c r="A329" s="518">
        <v>34</v>
      </c>
      <c r="B329" s="516"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hidden="1"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4">Z329</f>
        <v>0</v>
      </c>
      <c r="AA330" s="410">
        <f t="shared" ref="AA330" si="915">AA329</f>
        <v>0</v>
      </c>
      <c r="AB330" s="410">
        <f t="shared" ref="AB330" si="916">AB329</f>
        <v>0</v>
      </c>
      <c r="AC330" s="410">
        <f t="shared" ref="AC330" si="917">AC329</f>
        <v>0</v>
      </c>
      <c r="AD330" s="410">
        <f t="shared" ref="AD330" si="918">AD329</f>
        <v>0</v>
      </c>
      <c r="AE330" s="410">
        <f t="shared" ref="AE330" si="919">AE329</f>
        <v>0</v>
      </c>
      <c r="AF330" s="410">
        <f t="shared" ref="AF330" si="920">AF329</f>
        <v>0</v>
      </c>
      <c r="AG330" s="410">
        <f t="shared" ref="AG330" si="921">AG329</f>
        <v>0</v>
      </c>
      <c r="AH330" s="410">
        <f t="shared" ref="AH330" si="922">AH329</f>
        <v>0</v>
      </c>
      <c r="AI330" s="410">
        <f t="shared" ref="AI330" si="923">AI329</f>
        <v>0</v>
      </c>
      <c r="AJ330" s="410">
        <f t="shared" ref="AJ330" si="924">AJ329</f>
        <v>0</v>
      </c>
      <c r="AK330" s="410">
        <f t="shared" ref="AK330" si="925">AK329</f>
        <v>0</v>
      </c>
      <c r="AL330" s="410">
        <f t="shared" ref="AL330" si="926">AL329</f>
        <v>0</v>
      </c>
      <c r="AM330" s="305"/>
    </row>
    <row r="331" spans="1:39" hidden="1" outlineLevel="1">
      <c r="B331" s="516"/>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hidden="1" outlineLevel="1">
      <c r="A332" s="518">
        <v>35</v>
      </c>
      <c r="B332" s="516"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27">Z332</f>
        <v>0</v>
      </c>
      <c r="AA333" s="410">
        <f t="shared" ref="AA333" si="928">AA332</f>
        <v>0</v>
      </c>
      <c r="AB333" s="410">
        <f t="shared" ref="AB333" si="929">AB332</f>
        <v>0</v>
      </c>
      <c r="AC333" s="410">
        <f t="shared" ref="AC333" si="930">AC332</f>
        <v>0</v>
      </c>
      <c r="AD333" s="410">
        <f t="shared" ref="AD333" si="931">AD332</f>
        <v>0</v>
      </c>
      <c r="AE333" s="410">
        <f t="shared" ref="AE333" si="932">AE332</f>
        <v>0</v>
      </c>
      <c r="AF333" s="410">
        <f t="shared" ref="AF333" si="933">AF332</f>
        <v>0</v>
      </c>
      <c r="AG333" s="410">
        <f t="shared" ref="AG333" si="934">AG332</f>
        <v>0</v>
      </c>
      <c r="AH333" s="410">
        <f t="shared" ref="AH333" si="935">AH332</f>
        <v>0</v>
      </c>
      <c r="AI333" s="410">
        <f t="shared" ref="AI333" si="936">AI332</f>
        <v>0</v>
      </c>
      <c r="AJ333" s="410">
        <f t="shared" ref="AJ333" si="937">AJ332</f>
        <v>0</v>
      </c>
      <c r="AK333" s="410">
        <f t="shared" ref="AK333" si="938">AK332</f>
        <v>0</v>
      </c>
      <c r="AL333" s="410">
        <f t="shared" ref="AL333" si="939">AL332</f>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hidden="1" outlineLevel="1">
      <c r="B335" s="287" t="s">
        <v>501</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hidden="1" outlineLevel="1">
      <c r="A336" s="518">
        <v>36</v>
      </c>
      <c r="B336" s="516"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hidden="1"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0">Z336</f>
        <v>0</v>
      </c>
      <c r="AA337" s="410">
        <f t="shared" ref="AA337" si="941">AA336</f>
        <v>0</v>
      </c>
      <c r="AB337" s="410">
        <f t="shared" ref="AB337" si="942">AB336</f>
        <v>0</v>
      </c>
      <c r="AC337" s="410">
        <f t="shared" ref="AC337" si="943">AC336</f>
        <v>0</v>
      </c>
      <c r="AD337" s="410">
        <f t="shared" ref="AD337" si="944">AD336</f>
        <v>0</v>
      </c>
      <c r="AE337" s="410">
        <f t="shared" ref="AE337" si="945">AE336</f>
        <v>0</v>
      </c>
      <c r="AF337" s="410">
        <f t="shared" ref="AF337" si="946">AF336</f>
        <v>0</v>
      </c>
      <c r="AG337" s="410">
        <f t="shared" ref="AG337" si="947">AG336</f>
        <v>0</v>
      </c>
      <c r="AH337" s="410">
        <f t="shared" ref="AH337" si="948">AH336</f>
        <v>0</v>
      </c>
      <c r="AI337" s="410">
        <f t="shared" ref="AI337" si="949">AI336</f>
        <v>0</v>
      </c>
      <c r="AJ337" s="410">
        <f t="shared" ref="AJ337" si="950">AJ336</f>
        <v>0</v>
      </c>
      <c r="AK337" s="410">
        <f t="shared" ref="AK337" si="951">AK336</f>
        <v>0</v>
      </c>
      <c r="AL337" s="410">
        <f t="shared" ref="AL337" si="952">AL336</f>
        <v>0</v>
      </c>
      <c r="AM337" s="305"/>
    </row>
    <row r="338" spans="1:39" hidden="1" outlineLevel="1">
      <c r="B338" s="516"/>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hidden="1" outlineLevel="1">
      <c r="A339" s="518">
        <v>37</v>
      </c>
      <c r="B339" s="516"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3">Z339</f>
        <v>0</v>
      </c>
      <c r="AA340" s="410">
        <f t="shared" ref="AA340" si="954">AA339</f>
        <v>0</v>
      </c>
      <c r="AB340" s="410">
        <f t="shared" ref="AB340" si="955">AB339</f>
        <v>0</v>
      </c>
      <c r="AC340" s="410">
        <f t="shared" ref="AC340" si="956">AC339</f>
        <v>0</v>
      </c>
      <c r="AD340" s="410">
        <f t="shared" ref="AD340" si="957">AD339</f>
        <v>0</v>
      </c>
      <c r="AE340" s="410">
        <f t="shared" ref="AE340" si="958">AE339</f>
        <v>0</v>
      </c>
      <c r="AF340" s="410">
        <f t="shared" ref="AF340" si="959">AF339</f>
        <v>0</v>
      </c>
      <c r="AG340" s="410">
        <f t="shared" ref="AG340" si="960">AG339</f>
        <v>0</v>
      </c>
      <c r="AH340" s="410">
        <f t="shared" ref="AH340" si="961">AH339</f>
        <v>0</v>
      </c>
      <c r="AI340" s="410">
        <f t="shared" ref="AI340" si="962">AI339</f>
        <v>0</v>
      </c>
      <c r="AJ340" s="410">
        <f t="shared" ref="AJ340" si="963">AJ339</f>
        <v>0</v>
      </c>
      <c r="AK340" s="410">
        <f t="shared" ref="AK340" si="964">AK339</f>
        <v>0</v>
      </c>
      <c r="AL340" s="410">
        <f t="shared" ref="AL340" si="965">AL339</f>
        <v>0</v>
      </c>
      <c r="AM340" s="305"/>
    </row>
    <row r="341" spans="1:39" hidden="1" outlineLevel="1">
      <c r="B341" s="516"/>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hidden="1" outlineLevel="1">
      <c r="A342" s="518">
        <v>38</v>
      </c>
      <c r="B342" s="516"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6">Z342</f>
        <v>0</v>
      </c>
      <c r="AA343" s="410">
        <f t="shared" ref="AA343" si="967">AA342</f>
        <v>0</v>
      </c>
      <c r="AB343" s="410">
        <f t="shared" ref="AB343" si="968">AB342</f>
        <v>0</v>
      </c>
      <c r="AC343" s="410">
        <f t="shared" ref="AC343" si="969">AC342</f>
        <v>0</v>
      </c>
      <c r="AD343" s="410">
        <f t="shared" ref="AD343" si="970">AD342</f>
        <v>0</v>
      </c>
      <c r="AE343" s="410">
        <f t="shared" ref="AE343" si="971">AE342</f>
        <v>0</v>
      </c>
      <c r="AF343" s="410">
        <f t="shared" ref="AF343" si="972">AF342</f>
        <v>0</v>
      </c>
      <c r="AG343" s="410">
        <f t="shared" ref="AG343" si="973">AG342</f>
        <v>0</v>
      </c>
      <c r="AH343" s="410">
        <f t="shared" ref="AH343" si="974">AH342</f>
        <v>0</v>
      </c>
      <c r="AI343" s="410">
        <f t="shared" ref="AI343" si="975">AI342</f>
        <v>0</v>
      </c>
      <c r="AJ343" s="410">
        <f t="shared" ref="AJ343" si="976">AJ342</f>
        <v>0</v>
      </c>
      <c r="AK343" s="410">
        <f t="shared" ref="AK343" si="977">AK342</f>
        <v>0</v>
      </c>
      <c r="AL343" s="410">
        <f t="shared" ref="AL343" si="978">AL342</f>
        <v>0</v>
      </c>
      <c r="AM343" s="305"/>
    </row>
    <row r="344" spans="1:39" hidden="1" outlineLevel="1">
      <c r="B344" s="516"/>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hidden="1" outlineLevel="1">
      <c r="A345" s="518">
        <v>39</v>
      </c>
      <c r="B345" s="516"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79">Z345</f>
        <v>0</v>
      </c>
      <c r="AA346" s="410">
        <f t="shared" ref="AA346" si="980">AA345</f>
        <v>0</v>
      </c>
      <c r="AB346" s="410">
        <f t="shared" ref="AB346" si="981">AB345</f>
        <v>0</v>
      </c>
      <c r="AC346" s="410">
        <f t="shared" ref="AC346" si="982">AC345</f>
        <v>0</v>
      </c>
      <c r="AD346" s="410">
        <f t="shared" ref="AD346" si="983">AD345</f>
        <v>0</v>
      </c>
      <c r="AE346" s="410">
        <f t="shared" ref="AE346" si="984">AE345</f>
        <v>0</v>
      </c>
      <c r="AF346" s="410">
        <f t="shared" ref="AF346" si="985">AF345</f>
        <v>0</v>
      </c>
      <c r="AG346" s="410">
        <f t="shared" ref="AG346" si="986">AG345</f>
        <v>0</v>
      </c>
      <c r="AH346" s="410">
        <f t="shared" ref="AH346" si="987">AH345</f>
        <v>0</v>
      </c>
      <c r="AI346" s="410">
        <f t="shared" ref="AI346" si="988">AI345</f>
        <v>0</v>
      </c>
      <c r="AJ346" s="410">
        <f t="shared" ref="AJ346" si="989">AJ345</f>
        <v>0</v>
      </c>
      <c r="AK346" s="410">
        <f t="shared" ref="AK346" si="990">AK345</f>
        <v>0</v>
      </c>
      <c r="AL346" s="410">
        <f t="shared" ref="AL346" si="991">AL345</f>
        <v>0</v>
      </c>
      <c r="AM346" s="305"/>
    </row>
    <row r="347" spans="1:39" hidden="1" outlineLevel="1">
      <c r="B347" s="516"/>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hidden="1" outlineLevel="1">
      <c r="A348" s="518">
        <v>40</v>
      </c>
      <c r="B348" s="516"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2">Z348</f>
        <v>0</v>
      </c>
      <c r="AA349" s="410">
        <f t="shared" ref="AA349" si="993">AA348</f>
        <v>0</v>
      </c>
      <c r="AB349" s="410">
        <f t="shared" ref="AB349" si="994">AB348</f>
        <v>0</v>
      </c>
      <c r="AC349" s="410">
        <f t="shared" ref="AC349" si="995">AC348</f>
        <v>0</v>
      </c>
      <c r="AD349" s="410">
        <f t="shared" ref="AD349" si="996">AD348</f>
        <v>0</v>
      </c>
      <c r="AE349" s="410">
        <f t="shared" ref="AE349" si="997">AE348</f>
        <v>0</v>
      </c>
      <c r="AF349" s="410">
        <f t="shared" ref="AF349" si="998">AF348</f>
        <v>0</v>
      </c>
      <c r="AG349" s="410">
        <f t="shared" ref="AG349" si="999">AG348</f>
        <v>0</v>
      </c>
      <c r="AH349" s="410">
        <f t="shared" ref="AH349" si="1000">AH348</f>
        <v>0</v>
      </c>
      <c r="AI349" s="410">
        <f t="shared" ref="AI349" si="1001">AI348</f>
        <v>0</v>
      </c>
      <c r="AJ349" s="410">
        <f t="shared" ref="AJ349" si="1002">AJ348</f>
        <v>0</v>
      </c>
      <c r="AK349" s="410">
        <f t="shared" ref="AK349" si="1003">AK348</f>
        <v>0</v>
      </c>
      <c r="AL349" s="410">
        <f t="shared" ref="AL349" si="1004">AL348</f>
        <v>0</v>
      </c>
      <c r="AM349" s="305"/>
    </row>
    <row r="350" spans="1:39" hidden="1" outlineLevel="1">
      <c r="B350" s="516"/>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hidden="1" outlineLevel="1">
      <c r="A351" s="518">
        <v>41</v>
      </c>
      <c r="B351" s="516"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5">Z351</f>
        <v>0</v>
      </c>
      <c r="AA352" s="410">
        <f t="shared" ref="AA352" si="1006">AA351</f>
        <v>0</v>
      </c>
      <c r="AB352" s="410">
        <f t="shared" ref="AB352" si="1007">AB351</f>
        <v>0</v>
      </c>
      <c r="AC352" s="410">
        <f t="shared" ref="AC352" si="1008">AC351</f>
        <v>0</v>
      </c>
      <c r="AD352" s="410">
        <f t="shared" ref="AD352" si="1009">AD351</f>
        <v>0</v>
      </c>
      <c r="AE352" s="410">
        <f t="shared" ref="AE352" si="1010">AE351</f>
        <v>0</v>
      </c>
      <c r="AF352" s="410">
        <f t="shared" ref="AF352" si="1011">AF351</f>
        <v>0</v>
      </c>
      <c r="AG352" s="410">
        <f t="shared" ref="AG352" si="1012">AG351</f>
        <v>0</v>
      </c>
      <c r="AH352" s="410">
        <f t="shared" ref="AH352" si="1013">AH351</f>
        <v>0</v>
      </c>
      <c r="AI352" s="410">
        <f t="shared" ref="AI352" si="1014">AI351</f>
        <v>0</v>
      </c>
      <c r="AJ352" s="410">
        <f t="shared" ref="AJ352" si="1015">AJ351</f>
        <v>0</v>
      </c>
      <c r="AK352" s="410">
        <f t="shared" ref="AK352" si="1016">AK351</f>
        <v>0</v>
      </c>
      <c r="AL352" s="410">
        <f t="shared" ref="AL352" si="1017">AL351</f>
        <v>0</v>
      </c>
      <c r="AM352" s="305"/>
    </row>
    <row r="353" spans="1:39" hidden="1" outlineLevel="1">
      <c r="B353" s="516"/>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hidden="1" outlineLevel="1">
      <c r="A354" s="518">
        <v>42</v>
      </c>
      <c r="B354" s="516"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hidden="1"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 si="1018">Z354</f>
        <v>0</v>
      </c>
      <c r="AA355" s="410">
        <f t="shared" ref="AA355" si="1019">AA354</f>
        <v>0</v>
      </c>
      <c r="AB355" s="410">
        <f t="shared" ref="AB355" si="1020">AB354</f>
        <v>0</v>
      </c>
      <c r="AC355" s="410">
        <f t="shared" ref="AC355" si="1021">AC354</f>
        <v>0</v>
      </c>
      <c r="AD355" s="410">
        <f t="shared" ref="AD355" si="1022">AD354</f>
        <v>0</v>
      </c>
      <c r="AE355" s="410">
        <f t="shared" ref="AE355" si="1023">AE354</f>
        <v>0</v>
      </c>
      <c r="AF355" s="410">
        <f t="shared" ref="AF355" si="1024">AF354</f>
        <v>0</v>
      </c>
      <c r="AG355" s="410">
        <f t="shared" ref="AG355" si="1025">AG354</f>
        <v>0</v>
      </c>
      <c r="AH355" s="410">
        <f t="shared" ref="AH355" si="1026">AH354</f>
        <v>0</v>
      </c>
      <c r="AI355" s="410">
        <f t="shared" ref="AI355" si="1027">AI354</f>
        <v>0</v>
      </c>
      <c r="AJ355" s="410">
        <f t="shared" ref="AJ355" si="1028">AJ354</f>
        <v>0</v>
      </c>
      <c r="AK355" s="410">
        <f t="shared" ref="AK355" si="1029">AK354</f>
        <v>0</v>
      </c>
      <c r="AL355" s="410">
        <f t="shared" ref="AL355" si="1030">AL354</f>
        <v>0</v>
      </c>
      <c r="AM355" s="305"/>
    </row>
    <row r="356" spans="1:39" hidden="1" outlineLevel="1">
      <c r="B356" s="516"/>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hidden="1" outlineLevel="1">
      <c r="A357" s="518">
        <v>43</v>
      </c>
      <c r="B357" s="516"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1">Z357</f>
        <v>0</v>
      </c>
      <c r="AA358" s="410">
        <f t="shared" ref="AA358" si="1032">AA357</f>
        <v>0</v>
      </c>
      <c r="AB358" s="410">
        <f t="shared" ref="AB358" si="1033">AB357</f>
        <v>0</v>
      </c>
      <c r="AC358" s="410">
        <f t="shared" ref="AC358" si="1034">AC357</f>
        <v>0</v>
      </c>
      <c r="AD358" s="410">
        <f t="shared" ref="AD358" si="1035">AD357</f>
        <v>0</v>
      </c>
      <c r="AE358" s="410">
        <f t="shared" ref="AE358" si="1036">AE357</f>
        <v>0</v>
      </c>
      <c r="AF358" s="410">
        <f t="shared" ref="AF358" si="1037">AF357</f>
        <v>0</v>
      </c>
      <c r="AG358" s="410">
        <f t="shared" ref="AG358" si="1038">AG357</f>
        <v>0</v>
      </c>
      <c r="AH358" s="410">
        <f t="shared" ref="AH358" si="1039">AH357</f>
        <v>0</v>
      </c>
      <c r="AI358" s="410">
        <f t="shared" ref="AI358" si="1040">AI357</f>
        <v>0</v>
      </c>
      <c r="AJ358" s="410">
        <f t="shared" ref="AJ358" si="1041">AJ357</f>
        <v>0</v>
      </c>
      <c r="AK358" s="410">
        <f t="shared" ref="AK358" si="1042">AK357</f>
        <v>0</v>
      </c>
      <c r="AL358" s="410">
        <f t="shared" ref="AL358" si="1043">AL357</f>
        <v>0</v>
      </c>
      <c r="AM358" s="305"/>
    </row>
    <row r="359" spans="1:39" hidden="1" outlineLevel="1">
      <c r="B359" s="516"/>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hidden="1" outlineLevel="1">
      <c r="A360" s="518">
        <v>44</v>
      </c>
      <c r="B360" s="516"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4">Z360</f>
        <v>0</v>
      </c>
      <c r="AA361" s="410">
        <f t="shared" ref="AA361" si="1045">AA360</f>
        <v>0</v>
      </c>
      <c r="AB361" s="410">
        <f t="shared" ref="AB361" si="1046">AB360</f>
        <v>0</v>
      </c>
      <c r="AC361" s="410">
        <f t="shared" ref="AC361" si="1047">AC360</f>
        <v>0</v>
      </c>
      <c r="AD361" s="410">
        <f t="shared" ref="AD361" si="1048">AD360</f>
        <v>0</v>
      </c>
      <c r="AE361" s="410">
        <f t="shared" ref="AE361" si="1049">AE360</f>
        <v>0</v>
      </c>
      <c r="AF361" s="410">
        <f t="shared" ref="AF361" si="1050">AF360</f>
        <v>0</v>
      </c>
      <c r="AG361" s="410">
        <f t="shared" ref="AG361" si="1051">AG360</f>
        <v>0</v>
      </c>
      <c r="AH361" s="410">
        <f t="shared" ref="AH361" si="1052">AH360</f>
        <v>0</v>
      </c>
      <c r="AI361" s="410">
        <f t="shared" ref="AI361" si="1053">AI360</f>
        <v>0</v>
      </c>
      <c r="AJ361" s="410">
        <f t="shared" ref="AJ361" si="1054">AJ360</f>
        <v>0</v>
      </c>
      <c r="AK361" s="410">
        <f t="shared" ref="AK361" si="1055">AK360</f>
        <v>0</v>
      </c>
      <c r="AL361" s="410">
        <f t="shared" ref="AL361" si="1056">AL360</f>
        <v>0</v>
      </c>
      <c r="AM361" s="305"/>
    </row>
    <row r="362" spans="1:39" hidden="1" outlineLevel="1">
      <c r="B362" s="516"/>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hidden="1" outlineLevel="1">
      <c r="A363" s="518">
        <v>45</v>
      </c>
      <c r="B363" s="516"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57">Z363</f>
        <v>0</v>
      </c>
      <c r="AA364" s="410">
        <f t="shared" ref="AA364" si="1058">AA363</f>
        <v>0</v>
      </c>
      <c r="AB364" s="410">
        <f t="shared" ref="AB364" si="1059">AB363</f>
        <v>0</v>
      </c>
      <c r="AC364" s="410">
        <f t="shared" ref="AC364" si="1060">AC363</f>
        <v>0</v>
      </c>
      <c r="AD364" s="410">
        <f t="shared" ref="AD364" si="1061">AD363</f>
        <v>0</v>
      </c>
      <c r="AE364" s="410">
        <f t="shared" ref="AE364" si="1062">AE363</f>
        <v>0</v>
      </c>
      <c r="AF364" s="410">
        <f t="shared" ref="AF364" si="1063">AF363</f>
        <v>0</v>
      </c>
      <c r="AG364" s="410">
        <f t="shared" ref="AG364" si="1064">AG363</f>
        <v>0</v>
      </c>
      <c r="AH364" s="410">
        <f t="shared" ref="AH364" si="1065">AH363</f>
        <v>0</v>
      </c>
      <c r="AI364" s="410">
        <f t="shared" ref="AI364" si="1066">AI363</f>
        <v>0</v>
      </c>
      <c r="AJ364" s="410">
        <f t="shared" ref="AJ364" si="1067">AJ363</f>
        <v>0</v>
      </c>
      <c r="AK364" s="410">
        <f t="shared" ref="AK364" si="1068">AK363</f>
        <v>0</v>
      </c>
      <c r="AL364" s="410">
        <f t="shared" ref="AL364" si="1069">AL363</f>
        <v>0</v>
      </c>
      <c r="AM364" s="305"/>
    </row>
    <row r="365" spans="1:39" hidden="1" outlineLevel="1">
      <c r="B365" s="516"/>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hidden="1" outlineLevel="1">
      <c r="A366" s="518">
        <v>46</v>
      </c>
      <c r="B366" s="516"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0">Z366</f>
        <v>0</v>
      </c>
      <c r="AA367" s="410">
        <f t="shared" ref="AA367" si="1071">AA366</f>
        <v>0</v>
      </c>
      <c r="AB367" s="410">
        <f t="shared" ref="AB367" si="1072">AB366</f>
        <v>0</v>
      </c>
      <c r="AC367" s="410">
        <f t="shared" ref="AC367" si="1073">AC366</f>
        <v>0</v>
      </c>
      <c r="AD367" s="410">
        <f t="shared" ref="AD367" si="1074">AD366</f>
        <v>0</v>
      </c>
      <c r="AE367" s="410">
        <f t="shared" ref="AE367" si="1075">AE366</f>
        <v>0</v>
      </c>
      <c r="AF367" s="410">
        <f t="shared" ref="AF367" si="1076">AF366</f>
        <v>0</v>
      </c>
      <c r="AG367" s="410">
        <f t="shared" ref="AG367" si="1077">AG366</f>
        <v>0</v>
      </c>
      <c r="AH367" s="410">
        <f t="shared" ref="AH367" si="1078">AH366</f>
        <v>0</v>
      </c>
      <c r="AI367" s="410">
        <f t="shared" ref="AI367" si="1079">AI366</f>
        <v>0</v>
      </c>
      <c r="AJ367" s="410">
        <f t="shared" ref="AJ367" si="1080">AJ366</f>
        <v>0</v>
      </c>
      <c r="AK367" s="410">
        <f t="shared" ref="AK367" si="1081">AK366</f>
        <v>0</v>
      </c>
      <c r="AL367" s="410">
        <f t="shared" ref="AL367" si="1082">AL366</f>
        <v>0</v>
      </c>
      <c r="AM367" s="305"/>
    </row>
    <row r="368" spans="1:39" hidden="1" outlineLevel="1">
      <c r="B368" s="516"/>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hidden="1" outlineLevel="1">
      <c r="A369" s="518">
        <v>47</v>
      </c>
      <c r="B369" s="516"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3">Z369</f>
        <v>0</v>
      </c>
      <c r="AA370" s="410">
        <f t="shared" ref="AA370" si="1084">AA369</f>
        <v>0</v>
      </c>
      <c r="AB370" s="410">
        <f t="shared" ref="AB370" si="1085">AB369</f>
        <v>0</v>
      </c>
      <c r="AC370" s="410">
        <f t="shared" ref="AC370" si="1086">AC369</f>
        <v>0</v>
      </c>
      <c r="AD370" s="410">
        <f t="shared" ref="AD370" si="1087">AD369</f>
        <v>0</v>
      </c>
      <c r="AE370" s="410">
        <f t="shared" ref="AE370" si="1088">AE369</f>
        <v>0</v>
      </c>
      <c r="AF370" s="410">
        <f t="shared" ref="AF370" si="1089">AF369</f>
        <v>0</v>
      </c>
      <c r="AG370" s="410">
        <f t="shared" ref="AG370" si="1090">AG369</f>
        <v>0</v>
      </c>
      <c r="AH370" s="410">
        <f t="shared" ref="AH370" si="1091">AH369</f>
        <v>0</v>
      </c>
      <c r="AI370" s="410">
        <f t="shared" ref="AI370" si="1092">AI369</f>
        <v>0</v>
      </c>
      <c r="AJ370" s="410">
        <f t="shared" ref="AJ370" si="1093">AJ369</f>
        <v>0</v>
      </c>
      <c r="AK370" s="410">
        <f t="shared" ref="AK370" si="1094">AK369</f>
        <v>0</v>
      </c>
      <c r="AL370" s="410">
        <f t="shared" ref="AL370" si="1095">AL369</f>
        <v>0</v>
      </c>
      <c r="AM370" s="305"/>
    </row>
    <row r="371" spans="1:42" hidden="1" outlineLevel="1">
      <c r="B371" s="516"/>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hidden="1" outlineLevel="1">
      <c r="A372" s="518">
        <v>48</v>
      </c>
      <c r="B372" s="516"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6">Z372</f>
        <v>0</v>
      </c>
      <c r="AA373" s="410">
        <f t="shared" ref="AA373" si="1097">AA372</f>
        <v>0</v>
      </c>
      <c r="AB373" s="410">
        <f t="shared" ref="AB373" si="1098">AB372</f>
        <v>0</v>
      </c>
      <c r="AC373" s="410">
        <f t="shared" ref="AC373" si="1099">AC372</f>
        <v>0</v>
      </c>
      <c r="AD373" s="410">
        <f t="shared" ref="AD373" si="1100">AD372</f>
        <v>0</v>
      </c>
      <c r="AE373" s="410">
        <f t="shared" ref="AE373" si="1101">AE372</f>
        <v>0</v>
      </c>
      <c r="AF373" s="410">
        <f t="shared" ref="AF373" si="1102">AF372</f>
        <v>0</v>
      </c>
      <c r="AG373" s="410">
        <f t="shared" ref="AG373" si="1103">AG372</f>
        <v>0</v>
      </c>
      <c r="AH373" s="410">
        <f t="shared" ref="AH373" si="1104">AH372</f>
        <v>0</v>
      </c>
      <c r="AI373" s="410">
        <f t="shared" ref="AI373" si="1105">AI372</f>
        <v>0</v>
      </c>
      <c r="AJ373" s="410">
        <f t="shared" ref="AJ373" si="1106">AJ372</f>
        <v>0</v>
      </c>
      <c r="AK373" s="410">
        <f t="shared" ref="AK373" si="1107">AK372</f>
        <v>0</v>
      </c>
      <c r="AL373" s="410">
        <f t="shared" ref="AL373" si="1108">AL372</f>
        <v>0</v>
      </c>
      <c r="AM373" s="305"/>
    </row>
    <row r="374" spans="1:42" hidden="1" outlineLevel="1">
      <c r="B374" s="516"/>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hidden="1" outlineLevel="1">
      <c r="A375" s="518">
        <v>49</v>
      </c>
      <c r="B375" s="516"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09">Z375</f>
        <v>0</v>
      </c>
      <c r="AA376" s="410">
        <f t="shared" ref="AA376" si="1110">AA375</f>
        <v>0</v>
      </c>
      <c r="AB376" s="410">
        <f t="shared" ref="AB376" si="1111">AB375</f>
        <v>0</v>
      </c>
      <c r="AC376" s="410">
        <f t="shared" ref="AC376" si="1112">AC375</f>
        <v>0</v>
      </c>
      <c r="AD376" s="410">
        <f t="shared" ref="AD376" si="1113">AD375</f>
        <v>0</v>
      </c>
      <c r="AE376" s="410">
        <f t="shared" ref="AE376" si="1114">AE375</f>
        <v>0</v>
      </c>
      <c r="AF376" s="410">
        <f t="shared" ref="AF376" si="1115">AF375</f>
        <v>0</v>
      </c>
      <c r="AG376" s="410">
        <f t="shared" ref="AG376" si="1116">AG375</f>
        <v>0</v>
      </c>
      <c r="AH376" s="410">
        <f t="shared" ref="AH376" si="1117">AH375</f>
        <v>0</v>
      </c>
      <c r="AI376" s="410">
        <f t="shared" ref="AI376" si="1118">AI375</f>
        <v>0</v>
      </c>
      <c r="AJ376" s="410">
        <f t="shared" ref="AJ376" si="1119">AJ375</f>
        <v>0</v>
      </c>
      <c r="AK376" s="410">
        <f t="shared" ref="AK376" si="1120">AK375</f>
        <v>0</v>
      </c>
      <c r="AL376" s="410">
        <f t="shared" ref="AL376" si="1121">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1568853</v>
      </c>
      <c r="E378" s="328"/>
      <c r="F378" s="328"/>
      <c r="G378" s="328"/>
      <c r="H378" s="328"/>
      <c r="I378" s="328"/>
      <c r="J378" s="328"/>
      <c r="K378" s="328"/>
      <c r="L378" s="328"/>
      <c r="M378" s="328"/>
      <c r="N378" s="328"/>
      <c r="O378" s="328">
        <f>SUM(O221:O376)</f>
        <v>452.78800000000012</v>
      </c>
      <c r="P378" s="328"/>
      <c r="Q378" s="328"/>
      <c r="R378" s="328"/>
      <c r="S378" s="328"/>
      <c r="T378" s="328"/>
      <c r="U378" s="328"/>
      <c r="V378" s="328"/>
      <c r="W378" s="328"/>
      <c r="X378" s="328"/>
      <c r="Y378" s="328">
        <f>IF(Y219="kWh",SUMPRODUCT(D221:D376,Y221:Y376))</f>
        <v>981578</v>
      </c>
      <c r="Z378" s="328">
        <f>IF(Z219="kWh",SUMPRODUCT(D221:D376,Z221:Z376))</f>
        <v>103579.72320000001</v>
      </c>
      <c r="AA378" s="328">
        <f>IF(AA219="kw",SUMPRODUCT(N221:N376,O221:O376,AA221:AA376),SUMPRODUCT(D221:D376,AA221:AA376))</f>
        <v>293.952</v>
      </c>
      <c r="AB378" s="328">
        <f>IF(AB219="kw",SUMPRODUCT(N221:N376,O221:O376,AB221:AB376),SUMPRODUCT(D221:D376,AB221:AB376))</f>
        <v>3693.4560000000015</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1185208</v>
      </c>
      <c r="Z379" s="391">
        <f>HLOOKUP(Z218,'2. LRAMVA Threshold'!$B$42:$Q$53,8,FALSE)</f>
        <v>218722</v>
      </c>
      <c r="AA379" s="391">
        <f>HLOOKUP(AA218,'2. LRAMVA Threshold'!$B$42:$Q$53,8,FALSE)</f>
        <v>678</v>
      </c>
      <c r="AB379" s="391">
        <f>HLOOKUP(AB218,'2. LRAMVA Threshold'!$B$42:$Q$53,8,FALSE)</f>
        <v>3732</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1.2699999999999999E-2</v>
      </c>
      <c r="Z381" s="340">
        <f>HLOOKUP(Z$35,'3.  Distribution Rates'!$C$122:$P$133,8,FALSE)</f>
        <v>1.4500000000000001E-2</v>
      </c>
      <c r="AA381" s="340">
        <f>HLOOKUP(AA$35,'3.  Distribution Rates'!$C$122:$P$133,8,FALSE)</f>
        <v>4.9676999999999998</v>
      </c>
      <c r="AB381" s="340">
        <f>HLOOKUP(AB$35,'3.  Distribution Rates'!$C$122:$P$133,8,FALSE)</f>
        <v>0.9214</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hidden="1">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4">
        <f>SUM(Y382:AL382)</f>
        <v>0</v>
      </c>
    </row>
    <row r="383" spans="1:42" hidden="1">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4">
        <f>SUM(Y383:AL383)</f>
        <v>0</v>
      </c>
    </row>
    <row r="384" spans="1:42" hidden="1">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4">
        <f>SUM(Y384:AL384)</f>
        <v>0</v>
      </c>
    </row>
    <row r="385" spans="2:39" hidden="1">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4">
        <f t="shared" ref="AM385:AM387" si="1122">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3">Y208*Y381</f>
        <v>5085.0037999999995</v>
      </c>
      <c r="Z386" s="377">
        <f>Z208*Z381</f>
        <v>1928.3804272</v>
      </c>
      <c r="AA386" s="377">
        <f>AA208*AA381</f>
        <v>5195.1193189200003</v>
      </c>
      <c r="AB386" s="377">
        <f t="shared" si="1123"/>
        <v>0</v>
      </c>
      <c r="AC386" s="377">
        <f t="shared" si="1123"/>
        <v>0</v>
      </c>
      <c r="AD386" s="377">
        <f t="shared" si="1123"/>
        <v>0</v>
      </c>
      <c r="AE386" s="377">
        <f t="shared" si="1123"/>
        <v>0</v>
      </c>
      <c r="AF386" s="377">
        <f t="shared" si="1123"/>
        <v>0</v>
      </c>
      <c r="AG386" s="377">
        <f t="shared" si="1123"/>
        <v>0</v>
      </c>
      <c r="AH386" s="377">
        <f t="shared" si="1123"/>
        <v>0</v>
      </c>
      <c r="AI386" s="377">
        <f t="shared" si="1123"/>
        <v>0</v>
      </c>
      <c r="AJ386" s="377">
        <f t="shared" si="1123"/>
        <v>0</v>
      </c>
      <c r="AK386" s="377">
        <f t="shared" si="1123"/>
        <v>0</v>
      </c>
      <c r="AL386" s="377">
        <f t="shared" si="1123"/>
        <v>0</v>
      </c>
      <c r="AM386" s="624">
        <f t="shared" si="1122"/>
        <v>12208.503546119999</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12466.0406</v>
      </c>
      <c r="Z387" s="377">
        <f>Z378*Z381</f>
        <v>1501.9059864000001</v>
      </c>
      <c r="AA387" s="377">
        <f t="shared" ref="AA387:AL387" si="1124">AA378*AA381</f>
        <v>1460.2653504</v>
      </c>
      <c r="AB387" s="377">
        <f t="shared" si="1124"/>
        <v>3403.1503584000016</v>
      </c>
      <c r="AC387" s="377">
        <f t="shared" si="1124"/>
        <v>0</v>
      </c>
      <c r="AD387" s="377">
        <f t="shared" si="1124"/>
        <v>0</v>
      </c>
      <c r="AE387" s="377">
        <f t="shared" si="1124"/>
        <v>0</v>
      </c>
      <c r="AF387" s="377">
        <f t="shared" si="1124"/>
        <v>0</v>
      </c>
      <c r="AG387" s="377">
        <f t="shared" si="1124"/>
        <v>0</v>
      </c>
      <c r="AH387" s="377">
        <f t="shared" si="1124"/>
        <v>0</v>
      </c>
      <c r="AI387" s="377">
        <f t="shared" si="1124"/>
        <v>0</v>
      </c>
      <c r="AJ387" s="377">
        <f t="shared" si="1124"/>
        <v>0</v>
      </c>
      <c r="AK387" s="377">
        <f t="shared" si="1124"/>
        <v>0</v>
      </c>
      <c r="AL387" s="377">
        <f t="shared" si="1124"/>
        <v>0</v>
      </c>
      <c r="AM387" s="624">
        <f t="shared" si="1122"/>
        <v>18831.362295200004</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17551.044399999999</v>
      </c>
      <c r="Z388" s="345">
        <f t="shared" ref="Z388:AE388" si="1125">SUM(Z382:Z387)</f>
        <v>3430.2864135999998</v>
      </c>
      <c r="AA388" s="345">
        <f t="shared" si="1125"/>
        <v>6655.3846693200003</v>
      </c>
      <c r="AB388" s="345">
        <f t="shared" si="1125"/>
        <v>3403.1503584000016</v>
      </c>
      <c r="AC388" s="345">
        <f t="shared" si="1125"/>
        <v>0</v>
      </c>
      <c r="AD388" s="345">
        <f t="shared" si="1125"/>
        <v>0</v>
      </c>
      <c r="AE388" s="345">
        <f t="shared" si="1125"/>
        <v>0</v>
      </c>
      <c r="AF388" s="345">
        <f>SUM(AF382:AF387)</f>
        <v>0</v>
      </c>
      <c r="AG388" s="345">
        <f t="shared" ref="AG388:AL388" si="1126">SUM(AG382:AG387)</f>
        <v>0</v>
      </c>
      <c r="AH388" s="345">
        <f t="shared" si="1126"/>
        <v>0</v>
      </c>
      <c r="AI388" s="345">
        <f t="shared" si="1126"/>
        <v>0</v>
      </c>
      <c r="AJ388" s="345">
        <f t="shared" si="1126"/>
        <v>0</v>
      </c>
      <c r="AK388" s="345">
        <f t="shared" si="1126"/>
        <v>0</v>
      </c>
      <c r="AL388" s="345">
        <f t="shared" si="1126"/>
        <v>0</v>
      </c>
      <c r="AM388" s="406">
        <f>SUM(AM382:AM387)</f>
        <v>31039.865841320003</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15052.141599999999</v>
      </c>
      <c r="Z389" s="346">
        <f t="shared" ref="Z389:AE389" si="1127">Z379*Z381</f>
        <v>3171.4690000000001</v>
      </c>
      <c r="AA389" s="346">
        <f t="shared" si="1127"/>
        <v>3368.1005999999998</v>
      </c>
      <c r="AB389" s="346">
        <f t="shared" si="1127"/>
        <v>3438.6648</v>
      </c>
      <c r="AC389" s="346">
        <f t="shared" si="1127"/>
        <v>0</v>
      </c>
      <c r="AD389" s="346">
        <f t="shared" si="1127"/>
        <v>0</v>
      </c>
      <c r="AE389" s="346">
        <f t="shared" si="1127"/>
        <v>0</v>
      </c>
      <c r="AF389" s="346">
        <f>AF379*AF381</f>
        <v>0</v>
      </c>
      <c r="AG389" s="346">
        <f t="shared" ref="AG389:AL389" si="1128">AG379*AG381</f>
        <v>0</v>
      </c>
      <c r="AH389" s="346">
        <f t="shared" si="1128"/>
        <v>0</v>
      </c>
      <c r="AI389" s="346">
        <f t="shared" si="1128"/>
        <v>0</v>
      </c>
      <c r="AJ389" s="346">
        <f t="shared" si="1128"/>
        <v>0</v>
      </c>
      <c r="AK389" s="346">
        <f t="shared" si="1128"/>
        <v>0</v>
      </c>
      <c r="AL389" s="346">
        <f t="shared" si="1128"/>
        <v>0</v>
      </c>
      <c r="AM389" s="406">
        <f>SUM(Y389:AL389)</f>
        <v>25030.375999999997</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6009.4898413200062</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981578</v>
      </c>
      <c r="Z392" s="290">
        <f>SUMPRODUCT(E221:E376,Z221:Z376)</f>
        <v>103579.72320000001</v>
      </c>
      <c r="AA392" s="290">
        <f t="shared" ref="AA392:AL392" si="1129">IF(AA219="kw",SUMPRODUCT($N$221:$N$376,$P$221:$P$376,AA221:AA376),SUMPRODUCT($E$221:$E$376,AA221:AA376))</f>
        <v>293.952</v>
      </c>
      <c r="AB392" s="290">
        <f t="shared" si="1129"/>
        <v>3693.4560000000015</v>
      </c>
      <c r="AC392" s="290">
        <f t="shared" si="1129"/>
        <v>0</v>
      </c>
      <c r="AD392" s="290">
        <f t="shared" si="1129"/>
        <v>0</v>
      </c>
      <c r="AE392" s="290">
        <f t="shared" si="1129"/>
        <v>0</v>
      </c>
      <c r="AF392" s="290">
        <f t="shared" si="1129"/>
        <v>0</v>
      </c>
      <c r="AG392" s="290">
        <f t="shared" si="1129"/>
        <v>0</v>
      </c>
      <c r="AH392" s="290">
        <f t="shared" si="1129"/>
        <v>0</v>
      </c>
      <c r="AI392" s="290">
        <f t="shared" si="1129"/>
        <v>0</v>
      </c>
      <c r="AJ392" s="290">
        <f t="shared" si="1129"/>
        <v>0</v>
      </c>
      <c r="AK392" s="290">
        <f t="shared" si="1129"/>
        <v>0</v>
      </c>
      <c r="AL392" s="290">
        <f t="shared" si="1129"/>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981578</v>
      </c>
      <c r="Z393" s="290">
        <f>SUMPRODUCT(F221:F376,Z221:Z376)</f>
        <v>103587.3711</v>
      </c>
      <c r="AA393" s="290">
        <f t="shared" ref="AA393:AL393" si="1130">IF(AA219="kw",SUMPRODUCT($N$221:$N$376,$Q$221:$Q$376,AA221:AA376),SUMPRODUCT($F$221:$F$376,AA221:AA376))</f>
        <v>293.952</v>
      </c>
      <c r="AB393" s="290">
        <f t="shared" si="1130"/>
        <v>3693.4560000000015</v>
      </c>
      <c r="AC393" s="290">
        <f t="shared" si="1130"/>
        <v>0</v>
      </c>
      <c r="AD393" s="290">
        <f t="shared" si="1130"/>
        <v>0</v>
      </c>
      <c r="AE393" s="290">
        <f t="shared" si="1130"/>
        <v>0</v>
      </c>
      <c r="AF393" s="290">
        <f t="shared" si="1130"/>
        <v>0</v>
      </c>
      <c r="AG393" s="290">
        <f t="shared" si="1130"/>
        <v>0</v>
      </c>
      <c r="AH393" s="290">
        <f t="shared" si="1130"/>
        <v>0</v>
      </c>
      <c r="AI393" s="290">
        <f t="shared" si="1130"/>
        <v>0</v>
      </c>
      <c r="AJ393" s="290">
        <f t="shared" si="1130"/>
        <v>0</v>
      </c>
      <c r="AK393" s="290">
        <f t="shared" si="1130"/>
        <v>0</v>
      </c>
      <c r="AL393" s="290">
        <f t="shared" si="1130"/>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981578</v>
      </c>
      <c r="Z394" s="290">
        <f>SUMPRODUCT(G221:G376,Z221:Z376)</f>
        <v>103587.3711</v>
      </c>
      <c r="AA394" s="290">
        <f t="shared" ref="AA394:AL394" si="1131">IF(AA219="kw",SUMPRODUCT($N$221:$N$376,$R$221:$R$376,AA221:AA376),SUMPRODUCT($G$221:$G$376,AA221:AA376))</f>
        <v>293.952</v>
      </c>
      <c r="AB394" s="290">
        <f t="shared" si="1131"/>
        <v>3693.4560000000015</v>
      </c>
      <c r="AC394" s="290">
        <f t="shared" si="1131"/>
        <v>0</v>
      </c>
      <c r="AD394" s="290">
        <f t="shared" si="1131"/>
        <v>0</v>
      </c>
      <c r="AE394" s="290">
        <f t="shared" si="1131"/>
        <v>0</v>
      </c>
      <c r="AF394" s="290">
        <f t="shared" si="1131"/>
        <v>0</v>
      </c>
      <c r="AG394" s="290">
        <f t="shared" si="1131"/>
        <v>0</v>
      </c>
      <c r="AH394" s="290">
        <f t="shared" si="1131"/>
        <v>0</v>
      </c>
      <c r="AI394" s="290">
        <f t="shared" si="1131"/>
        <v>0</v>
      </c>
      <c r="AJ394" s="290">
        <f t="shared" si="1131"/>
        <v>0</v>
      </c>
      <c r="AK394" s="290">
        <f t="shared" si="1131"/>
        <v>0</v>
      </c>
      <c r="AL394" s="290">
        <f t="shared" si="1131"/>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981578</v>
      </c>
      <c r="Z395" s="325">
        <f>SUMPRODUCT(H221:H376,Z221:Z376)</f>
        <v>103587.3711</v>
      </c>
      <c r="AA395" s="325">
        <f t="shared" ref="AA395:AL395" si="1132">IF(AA219="kw",SUMPRODUCT($N$221:$N$376,$S$221:$S$376,AA221:AA376),SUMPRODUCT($H$221:$H$376,AA221:AA376))</f>
        <v>293.952</v>
      </c>
      <c r="AB395" s="325">
        <f t="shared" si="1132"/>
        <v>3693.4560000000015</v>
      </c>
      <c r="AC395" s="325">
        <f t="shared" si="1132"/>
        <v>0</v>
      </c>
      <c r="AD395" s="325">
        <f t="shared" si="1132"/>
        <v>0</v>
      </c>
      <c r="AE395" s="325">
        <f t="shared" si="1132"/>
        <v>0</v>
      </c>
      <c r="AF395" s="325">
        <f t="shared" si="1132"/>
        <v>0</v>
      </c>
      <c r="AG395" s="325">
        <f t="shared" si="1132"/>
        <v>0</v>
      </c>
      <c r="AH395" s="325">
        <f t="shared" si="1132"/>
        <v>0</v>
      </c>
      <c r="AI395" s="325">
        <f t="shared" si="1132"/>
        <v>0</v>
      </c>
      <c r="AJ395" s="325">
        <f t="shared" si="1132"/>
        <v>0</v>
      </c>
      <c r="AK395" s="325">
        <f t="shared" si="1132"/>
        <v>0</v>
      </c>
      <c r="AL395" s="325">
        <f t="shared" si="1132"/>
        <v>0</v>
      </c>
      <c r="AM395" s="385"/>
    </row>
    <row r="396" spans="2:39" ht="21" customHeight="1">
      <c r="B396" s="367" t="s">
        <v>589</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5" t="s">
        <v>525</v>
      </c>
      <c r="E399" s="252"/>
      <c r="F399" s="587"/>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988" t="s">
        <v>211</v>
      </c>
      <c r="C400" s="990" t="s">
        <v>33</v>
      </c>
      <c r="D400" s="283" t="s">
        <v>421</v>
      </c>
      <c r="E400" s="992" t="s">
        <v>209</v>
      </c>
      <c r="F400" s="993"/>
      <c r="G400" s="993"/>
      <c r="H400" s="993"/>
      <c r="I400" s="993"/>
      <c r="J400" s="993"/>
      <c r="K400" s="993"/>
      <c r="L400" s="993"/>
      <c r="M400" s="994"/>
      <c r="N400" s="998" t="s">
        <v>213</v>
      </c>
      <c r="O400" s="283" t="s">
        <v>422</v>
      </c>
      <c r="P400" s="992" t="s">
        <v>212</v>
      </c>
      <c r="Q400" s="993"/>
      <c r="R400" s="993"/>
      <c r="S400" s="993"/>
      <c r="T400" s="993"/>
      <c r="U400" s="993"/>
      <c r="V400" s="993"/>
      <c r="W400" s="993"/>
      <c r="X400" s="994"/>
      <c r="Y400" s="995" t="s">
        <v>243</v>
      </c>
      <c r="Z400" s="996"/>
      <c r="AA400" s="996"/>
      <c r="AB400" s="996"/>
      <c r="AC400" s="996"/>
      <c r="AD400" s="996"/>
      <c r="AE400" s="996"/>
      <c r="AF400" s="996"/>
      <c r="AG400" s="996"/>
      <c r="AH400" s="996"/>
      <c r="AI400" s="996"/>
      <c r="AJ400" s="996"/>
      <c r="AK400" s="996"/>
      <c r="AL400" s="996"/>
      <c r="AM400" s="997"/>
    </row>
    <row r="401" spans="1:39" ht="61.5" customHeight="1">
      <c r="B401" s="989"/>
      <c r="C401" s="991"/>
      <c r="D401" s="284">
        <v>2017</v>
      </c>
      <c r="E401" s="284">
        <v>2018</v>
      </c>
      <c r="F401" s="284">
        <v>2019</v>
      </c>
      <c r="G401" s="284">
        <v>2020</v>
      </c>
      <c r="H401" s="284">
        <v>2021</v>
      </c>
      <c r="I401" s="284">
        <v>2022</v>
      </c>
      <c r="J401" s="284">
        <v>2023</v>
      </c>
      <c r="K401" s="284">
        <v>2024</v>
      </c>
      <c r="L401" s="284">
        <v>2025</v>
      </c>
      <c r="M401" s="284">
        <v>2026</v>
      </c>
      <c r="N401" s="999"/>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v>
      </c>
      <c r="AC401" s="284" t="str">
        <f>'1.  LRAMVA Summary'!H52</f>
        <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hidden="1" customHeight="1">
      <c r="A402" s="528"/>
      <c r="B402" s="520" t="s">
        <v>503</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f>'1.  LRAMVA Summary'!H53</f>
        <v>0</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hidden="1" outlineLevel="1">
      <c r="A403" s="528"/>
      <c r="B403" s="500" t="s">
        <v>496</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8">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hidden="1" outlineLevel="1">
      <c r="A405" s="528"/>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1133">Z404</f>
        <v>0</v>
      </c>
      <c r="AA405" s="410">
        <f t="shared" ref="AA405" si="1134">AA404</f>
        <v>0</v>
      </c>
      <c r="AB405" s="410">
        <f t="shared" ref="AB405" si="1135">AB404</f>
        <v>0</v>
      </c>
      <c r="AC405" s="410">
        <f t="shared" ref="AC405" si="1136">AC404</f>
        <v>0</v>
      </c>
      <c r="AD405" s="410">
        <f t="shared" ref="AD405" si="1137">AD404</f>
        <v>0</v>
      </c>
      <c r="AE405" s="410">
        <f t="shared" ref="AE405" si="1138">AE404</f>
        <v>0</v>
      </c>
      <c r="AF405" s="410">
        <f t="shared" ref="AF405" si="1139">AF404</f>
        <v>0</v>
      </c>
      <c r="AG405" s="410">
        <f t="shared" ref="AG405" si="1140">AG404</f>
        <v>0</v>
      </c>
      <c r="AH405" s="410">
        <f t="shared" ref="AH405" si="1141">AH404</f>
        <v>0</v>
      </c>
      <c r="AI405" s="410">
        <f t="shared" ref="AI405" si="1142">AI404</f>
        <v>0</v>
      </c>
      <c r="AJ405" s="410">
        <f t="shared" ref="AJ405" si="1143">AJ404</f>
        <v>0</v>
      </c>
      <c r="AK405" s="410">
        <f t="shared" ref="AK405" si="1144">AK404</f>
        <v>0</v>
      </c>
      <c r="AL405" s="410">
        <f t="shared" ref="AL405" si="1145">AL404</f>
        <v>0</v>
      </c>
      <c r="AM405" s="296"/>
    </row>
    <row r="406" spans="1:39" ht="15.75" hidden="1" outlineLevel="1">
      <c r="A406" s="528"/>
      <c r="B406" s="521"/>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hidden="1" outlineLevel="1">
      <c r="A407" s="528">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hidden="1" outlineLevel="1">
      <c r="A408" s="528"/>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1146">Z407</f>
        <v>0</v>
      </c>
      <c r="AA408" s="410">
        <f t="shared" ref="AA408" si="1147">AA407</f>
        <v>0</v>
      </c>
      <c r="AB408" s="410">
        <f t="shared" ref="AB408" si="1148">AB407</f>
        <v>0</v>
      </c>
      <c r="AC408" s="410">
        <f t="shared" ref="AC408" si="1149">AC407</f>
        <v>0</v>
      </c>
      <c r="AD408" s="410">
        <f t="shared" ref="AD408" si="1150">AD407</f>
        <v>0</v>
      </c>
      <c r="AE408" s="410">
        <f t="shared" ref="AE408" si="1151">AE407</f>
        <v>0</v>
      </c>
      <c r="AF408" s="410">
        <f t="shared" ref="AF408" si="1152">AF407</f>
        <v>0</v>
      </c>
      <c r="AG408" s="410">
        <f t="shared" ref="AG408" si="1153">AG407</f>
        <v>0</v>
      </c>
      <c r="AH408" s="410">
        <f t="shared" ref="AH408" si="1154">AH407</f>
        <v>0</v>
      </c>
      <c r="AI408" s="410">
        <f t="shared" ref="AI408" si="1155">AI407</f>
        <v>0</v>
      </c>
      <c r="AJ408" s="410">
        <f t="shared" ref="AJ408" si="1156">AJ407</f>
        <v>0</v>
      </c>
      <c r="AK408" s="410">
        <f t="shared" ref="AK408" si="1157">AK407</f>
        <v>0</v>
      </c>
      <c r="AL408" s="410">
        <f t="shared" ref="AL408" si="1158">AL407</f>
        <v>0</v>
      </c>
      <c r="AM408" s="296"/>
    </row>
    <row r="409" spans="1:39" ht="15.75" hidden="1" outlineLevel="1">
      <c r="A409" s="528"/>
      <c r="B409" s="521"/>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hidden="1" outlineLevel="1">
      <c r="A410" s="528">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hidden="1" outlineLevel="1">
      <c r="A411" s="528"/>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1159">Z410</f>
        <v>0</v>
      </c>
      <c r="AA411" s="410">
        <f t="shared" ref="AA411" si="1160">AA410</f>
        <v>0</v>
      </c>
      <c r="AB411" s="410">
        <f t="shared" ref="AB411" si="1161">AB410</f>
        <v>0</v>
      </c>
      <c r="AC411" s="410">
        <f t="shared" ref="AC411" si="1162">AC410</f>
        <v>0</v>
      </c>
      <c r="AD411" s="410">
        <f t="shared" ref="AD411" si="1163">AD410</f>
        <v>0</v>
      </c>
      <c r="AE411" s="410">
        <f t="shared" ref="AE411" si="1164">AE410</f>
        <v>0</v>
      </c>
      <c r="AF411" s="410">
        <f t="shared" ref="AF411" si="1165">AF410</f>
        <v>0</v>
      </c>
      <c r="AG411" s="410">
        <f t="shared" ref="AG411" si="1166">AG410</f>
        <v>0</v>
      </c>
      <c r="AH411" s="410">
        <f t="shared" ref="AH411" si="1167">AH410</f>
        <v>0</v>
      </c>
      <c r="AI411" s="410">
        <f t="shared" ref="AI411" si="1168">AI410</f>
        <v>0</v>
      </c>
      <c r="AJ411" s="410">
        <f t="shared" ref="AJ411" si="1169">AJ410</f>
        <v>0</v>
      </c>
      <c r="AK411" s="410">
        <f t="shared" ref="AK411" si="1170">AK410</f>
        <v>0</v>
      </c>
      <c r="AL411" s="410">
        <f t="shared" ref="AL411" si="1171">AL410</f>
        <v>0</v>
      </c>
      <c r="AM411" s="296"/>
    </row>
    <row r="412" spans="1:39" hidden="1" outlineLevel="1">
      <c r="A412" s="528"/>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hidden="1" outlineLevel="1">
      <c r="A413" s="528">
        <v>4</v>
      </c>
      <c r="B413" s="516" t="s">
        <v>679</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hidden="1" outlineLevel="1">
      <c r="A414" s="528"/>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1172">Z413</f>
        <v>0</v>
      </c>
      <c r="AA414" s="410">
        <f t="shared" ref="AA414" si="1173">AA413</f>
        <v>0</v>
      </c>
      <c r="AB414" s="410">
        <f t="shared" ref="AB414" si="1174">AB413</f>
        <v>0</v>
      </c>
      <c r="AC414" s="410">
        <f t="shared" ref="AC414" si="1175">AC413</f>
        <v>0</v>
      </c>
      <c r="AD414" s="410">
        <f t="shared" ref="AD414" si="1176">AD413</f>
        <v>0</v>
      </c>
      <c r="AE414" s="410">
        <f t="shared" ref="AE414" si="1177">AE413</f>
        <v>0</v>
      </c>
      <c r="AF414" s="410">
        <f t="shared" ref="AF414" si="1178">AF413</f>
        <v>0</v>
      </c>
      <c r="AG414" s="410">
        <f t="shared" ref="AG414" si="1179">AG413</f>
        <v>0</v>
      </c>
      <c r="AH414" s="410">
        <f t="shared" ref="AH414" si="1180">AH413</f>
        <v>0</v>
      </c>
      <c r="AI414" s="410">
        <f t="shared" ref="AI414" si="1181">AI413</f>
        <v>0</v>
      </c>
      <c r="AJ414" s="410">
        <f t="shared" ref="AJ414" si="1182">AJ413</f>
        <v>0</v>
      </c>
      <c r="AK414" s="410">
        <f t="shared" ref="AK414" si="1183">AK413</f>
        <v>0</v>
      </c>
      <c r="AL414" s="410">
        <f t="shared" ref="AL414" si="1184">AL413</f>
        <v>0</v>
      </c>
      <c r="AM414" s="296"/>
    </row>
    <row r="415" spans="1:39" hidden="1" outlineLevel="1">
      <c r="A415" s="528"/>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hidden="1" outlineLevel="1">
      <c r="A416" s="528">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hidden="1" outlineLevel="1">
      <c r="A417" s="528"/>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1185">Z416</f>
        <v>0</v>
      </c>
      <c r="AA417" s="410">
        <f t="shared" ref="AA417" si="1186">AA416</f>
        <v>0</v>
      </c>
      <c r="AB417" s="410">
        <f t="shared" ref="AB417" si="1187">AB416</f>
        <v>0</v>
      </c>
      <c r="AC417" s="410">
        <f t="shared" ref="AC417" si="1188">AC416</f>
        <v>0</v>
      </c>
      <c r="AD417" s="410">
        <f t="shared" ref="AD417" si="1189">AD416</f>
        <v>0</v>
      </c>
      <c r="AE417" s="410">
        <f t="shared" ref="AE417" si="1190">AE416</f>
        <v>0</v>
      </c>
      <c r="AF417" s="410">
        <f t="shared" ref="AF417" si="1191">AF416</f>
        <v>0</v>
      </c>
      <c r="AG417" s="410">
        <f t="shared" ref="AG417" si="1192">AG416</f>
        <v>0</v>
      </c>
      <c r="AH417" s="410">
        <f t="shared" ref="AH417" si="1193">AH416</f>
        <v>0</v>
      </c>
      <c r="AI417" s="410">
        <f t="shared" ref="AI417" si="1194">AI416</f>
        <v>0</v>
      </c>
      <c r="AJ417" s="410">
        <f t="shared" ref="AJ417" si="1195">AJ416</f>
        <v>0</v>
      </c>
      <c r="AK417" s="410">
        <f t="shared" ref="AK417" si="1196">AK416</f>
        <v>0</v>
      </c>
      <c r="AL417" s="410">
        <f t="shared" ref="AL417" si="1197">AL416</f>
        <v>0</v>
      </c>
      <c r="AM417" s="296"/>
    </row>
    <row r="418" spans="1:39" hidden="1" outlineLevel="1">
      <c r="A418" s="528"/>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hidden="1" outlineLevel="1">
      <c r="A419" s="528"/>
      <c r="B419" s="510" t="s">
        <v>497</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hidden="1" outlineLevel="1">
      <c r="A420" s="528">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hidden="1" outlineLevel="1">
      <c r="A421" s="528"/>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198">Z420</f>
        <v>0</v>
      </c>
      <c r="AA421" s="410">
        <f t="shared" ref="AA421" si="1199">AA420</f>
        <v>0</v>
      </c>
      <c r="AB421" s="410">
        <f t="shared" ref="AB421" si="1200">AB420</f>
        <v>0</v>
      </c>
      <c r="AC421" s="410">
        <f t="shared" ref="AC421" si="1201">AC420</f>
        <v>0</v>
      </c>
      <c r="AD421" s="410">
        <f t="shared" ref="AD421" si="1202">AD420</f>
        <v>0</v>
      </c>
      <c r="AE421" s="410">
        <f t="shared" ref="AE421" si="1203">AE420</f>
        <v>0</v>
      </c>
      <c r="AF421" s="410">
        <f t="shared" ref="AF421" si="1204">AF420</f>
        <v>0</v>
      </c>
      <c r="AG421" s="410">
        <f t="shared" ref="AG421" si="1205">AG420</f>
        <v>0</v>
      </c>
      <c r="AH421" s="410">
        <f t="shared" ref="AH421" si="1206">AH420</f>
        <v>0</v>
      </c>
      <c r="AI421" s="410">
        <f t="shared" ref="AI421" si="1207">AI420</f>
        <v>0</v>
      </c>
      <c r="AJ421" s="410">
        <f t="shared" ref="AJ421" si="1208">AJ420</f>
        <v>0</v>
      </c>
      <c r="AK421" s="410">
        <f t="shared" ref="AK421" si="1209">AK420</f>
        <v>0</v>
      </c>
      <c r="AL421" s="410">
        <f t="shared" ref="AL421" si="1210">AL420</f>
        <v>0</v>
      </c>
      <c r="AM421" s="310"/>
    </row>
    <row r="422" spans="1:39" hidden="1" outlineLevel="1">
      <c r="A422" s="528"/>
      <c r="B422" s="522"/>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hidden="1" outlineLevel="1">
      <c r="A423" s="528">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hidden="1" outlineLevel="1">
      <c r="A424" s="528"/>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1">Z423</f>
        <v>0</v>
      </c>
      <c r="AA424" s="410">
        <f t="shared" ref="AA424" si="1212">AA423</f>
        <v>0</v>
      </c>
      <c r="AB424" s="410">
        <f t="shared" ref="AB424" si="1213">AB423</f>
        <v>0</v>
      </c>
      <c r="AC424" s="410">
        <f t="shared" ref="AC424" si="1214">AC423</f>
        <v>0</v>
      </c>
      <c r="AD424" s="410">
        <f t="shared" ref="AD424" si="1215">AD423</f>
        <v>0</v>
      </c>
      <c r="AE424" s="410">
        <f t="shared" ref="AE424" si="1216">AE423</f>
        <v>0</v>
      </c>
      <c r="AF424" s="410">
        <f t="shared" ref="AF424" si="1217">AF423</f>
        <v>0</v>
      </c>
      <c r="AG424" s="410">
        <f t="shared" ref="AG424" si="1218">AG423</f>
        <v>0</v>
      </c>
      <c r="AH424" s="410">
        <f t="shared" ref="AH424" si="1219">AH423</f>
        <v>0</v>
      </c>
      <c r="AI424" s="410">
        <f t="shared" ref="AI424" si="1220">AI423</f>
        <v>0</v>
      </c>
      <c r="AJ424" s="410">
        <f t="shared" ref="AJ424" si="1221">AJ423</f>
        <v>0</v>
      </c>
      <c r="AK424" s="410">
        <f t="shared" ref="AK424" si="1222">AK423</f>
        <v>0</v>
      </c>
      <c r="AL424" s="410">
        <f t="shared" ref="AL424" si="1223">AL423</f>
        <v>0</v>
      </c>
      <c r="AM424" s="310"/>
    </row>
    <row r="425" spans="1:39" hidden="1" outlineLevel="1">
      <c r="A425" s="528"/>
      <c r="B425" s="523"/>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hidden="1" outlineLevel="1">
      <c r="A426" s="528">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hidden="1" outlineLevel="1">
      <c r="A427" s="528"/>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4">Z426</f>
        <v>0</v>
      </c>
      <c r="AA427" s="410">
        <f t="shared" ref="AA427" si="1225">AA426</f>
        <v>0</v>
      </c>
      <c r="AB427" s="410">
        <f t="shared" ref="AB427" si="1226">AB426</f>
        <v>0</v>
      </c>
      <c r="AC427" s="410">
        <f t="shared" ref="AC427" si="1227">AC426</f>
        <v>0</v>
      </c>
      <c r="AD427" s="410">
        <f t="shared" ref="AD427" si="1228">AD426</f>
        <v>0</v>
      </c>
      <c r="AE427" s="410">
        <f t="shared" ref="AE427" si="1229">AE426</f>
        <v>0</v>
      </c>
      <c r="AF427" s="410">
        <f t="shared" ref="AF427" si="1230">AF426</f>
        <v>0</v>
      </c>
      <c r="AG427" s="410">
        <f t="shared" ref="AG427" si="1231">AG426</f>
        <v>0</v>
      </c>
      <c r="AH427" s="410">
        <f t="shared" ref="AH427" si="1232">AH426</f>
        <v>0</v>
      </c>
      <c r="AI427" s="410">
        <f t="shared" ref="AI427" si="1233">AI426</f>
        <v>0</v>
      </c>
      <c r="AJ427" s="410">
        <f t="shared" ref="AJ427" si="1234">AJ426</f>
        <v>0</v>
      </c>
      <c r="AK427" s="410">
        <f t="shared" ref="AK427" si="1235">AK426</f>
        <v>0</v>
      </c>
      <c r="AL427" s="410">
        <f t="shared" ref="AL427" si="1236">AL426</f>
        <v>0</v>
      </c>
      <c r="AM427" s="310"/>
    </row>
    <row r="428" spans="1:39" hidden="1" outlineLevel="1">
      <c r="A428" s="528"/>
      <c r="B428" s="523"/>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hidden="1" outlineLevel="1">
      <c r="A429" s="528">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hidden="1" outlineLevel="1">
      <c r="A430" s="528"/>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37">Z429</f>
        <v>0</v>
      </c>
      <c r="AA430" s="410">
        <f t="shared" ref="AA430" si="1238">AA429</f>
        <v>0</v>
      </c>
      <c r="AB430" s="410">
        <f t="shared" ref="AB430" si="1239">AB429</f>
        <v>0</v>
      </c>
      <c r="AC430" s="410">
        <f t="shared" ref="AC430" si="1240">AC429</f>
        <v>0</v>
      </c>
      <c r="AD430" s="410">
        <f t="shared" ref="AD430" si="1241">AD429</f>
        <v>0</v>
      </c>
      <c r="AE430" s="410">
        <f t="shared" ref="AE430" si="1242">AE429</f>
        <v>0</v>
      </c>
      <c r="AF430" s="410">
        <f t="shared" ref="AF430" si="1243">AF429</f>
        <v>0</v>
      </c>
      <c r="AG430" s="410">
        <f t="shared" ref="AG430" si="1244">AG429</f>
        <v>0</v>
      </c>
      <c r="AH430" s="410">
        <f t="shared" ref="AH430" si="1245">AH429</f>
        <v>0</v>
      </c>
      <c r="AI430" s="410">
        <f t="shared" ref="AI430" si="1246">AI429</f>
        <v>0</v>
      </c>
      <c r="AJ430" s="410">
        <f t="shared" ref="AJ430" si="1247">AJ429</f>
        <v>0</v>
      </c>
      <c r="AK430" s="410">
        <f t="shared" ref="AK430" si="1248">AK429</f>
        <v>0</v>
      </c>
      <c r="AL430" s="410">
        <f t="shared" ref="AL430" si="1249">AL429</f>
        <v>0</v>
      </c>
      <c r="AM430" s="310"/>
    </row>
    <row r="431" spans="1:39" hidden="1" outlineLevel="1">
      <c r="A431" s="528"/>
      <c r="B431" s="523"/>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hidden="1" outlineLevel="1">
      <c r="A432" s="528">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hidden="1" outlineLevel="1">
      <c r="A433" s="528"/>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0">Z432</f>
        <v>0</v>
      </c>
      <c r="AA433" s="410">
        <f t="shared" ref="AA433" si="1251">AA432</f>
        <v>0</v>
      </c>
      <c r="AB433" s="410">
        <f t="shared" ref="AB433" si="1252">AB432</f>
        <v>0</v>
      </c>
      <c r="AC433" s="410">
        <f t="shared" ref="AC433" si="1253">AC432</f>
        <v>0</v>
      </c>
      <c r="AD433" s="410">
        <f t="shared" ref="AD433" si="1254">AD432</f>
        <v>0</v>
      </c>
      <c r="AE433" s="410">
        <f t="shared" ref="AE433" si="1255">AE432</f>
        <v>0</v>
      </c>
      <c r="AF433" s="410">
        <f t="shared" ref="AF433" si="1256">AF432</f>
        <v>0</v>
      </c>
      <c r="AG433" s="410">
        <f t="shared" ref="AG433" si="1257">AG432</f>
        <v>0</v>
      </c>
      <c r="AH433" s="410">
        <f t="shared" ref="AH433" si="1258">AH432</f>
        <v>0</v>
      </c>
      <c r="AI433" s="410">
        <f t="shared" ref="AI433" si="1259">AI432</f>
        <v>0</v>
      </c>
      <c r="AJ433" s="410">
        <f t="shared" ref="AJ433" si="1260">AJ432</f>
        <v>0</v>
      </c>
      <c r="AK433" s="410">
        <f t="shared" ref="AK433" si="1261">AK432</f>
        <v>0</v>
      </c>
      <c r="AL433" s="410">
        <f t="shared" ref="AL433" si="1262">AL432</f>
        <v>0</v>
      </c>
      <c r="AM433" s="310"/>
    </row>
    <row r="434" spans="1:40" hidden="1" outlineLevel="1">
      <c r="A434" s="528"/>
      <c r="B434" s="523"/>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hidden="1" outlineLevel="1">
      <c r="A435" s="528"/>
      <c r="B435" s="500"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hidden="1" outlineLevel="1">
      <c r="A436" s="528">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hidden="1" outlineLevel="1">
      <c r="A437" s="528"/>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3">Z436</f>
        <v>0</v>
      </c>
      <c r="AA437" s="410">
        <f t="shared" ref="AA437" si="1264">AA436</f>
        <v>0</v>
      </c>
      <c r="AB437" s="410">
        <f t="shared" ref="AB437" si="1265">AB436</f>
        <v>0</v>
      </c>
      <c r="AC437" s="410">
        <f t="shared" ref="AC437" si="1266">AC436</f>
        <v>0</v>
      </c>
      <c r="AD437" s="410">
        <f t="shared" ref="AD437" si="1267">AD436</f>
        <v>0</v>
      </c>
      <c r="AE437" s="410">
        <f t="shared" ref="AE437" si="1268">AE436</f>
        <v>0</v>
      </c>
      <c r="AF437" s="410">
        <f t="shared" ref="AF437" si="1269">AF436</f>
        <v>0</v>
      </c>
      <c r="AG437" s="410">
        <f t="shared" ref="AG437" si="1270">AG436</f>
        <v>0</v>
      </c>
      <c r="AH437" s="410">
        <f t="shared" ref="AH437" si="1271">AH436</f>
        <v>0</v>
      </c>
      <c r="AI437" s="410">
        <f t="shared" ref="AI437" si="1272">AI436</f>
        <v>0</v>
      </c>
      <c r="AJ437" s="410">
        <f t="shared" ref="AJ437" si="1273">AJ436</f>
        <v>0</v>
      </c>
      <c r="AK437" s="410">
        <f t="shared" ref="AK437" si="1274">AK436</f>
        <v>0</v>
      </c>
      <c r="AL437" s="410">
        <f t="shared" ref="AL437" si="1275">AL436</f>
        <v>0</v>
      </c>
      <c r="AM437" s="296"/>
    </row>
    <row r="438" spans="1:40" hidden="1" outlineLevel="1">
      <c r="A438" s="528"/>
      <c r="B438" s="524"/>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hidden="1" outlineLevel="1">
      <c r="A439" s="528">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hidden="1" outlineLevel="1">
      <c r="A440" s="528"/>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76">Z439</f>
        <v>0</v>
      </c>
      <c r="AA440" s="410">
        <f t="shared" ref="AA440" si="1277">AA439</f>
        <v>0</v>
      </c>
      <c r="AB440" s="410">
        <f t="shared" ref="AB440" si="1278">AB439</f>
        <v>0</v>
      </c>
      <c r="AC440" s="410">
        <f t="shared" ref="AC440" si="1279">AC439</f>
        <v>0</v>
      </c>
      <c r="AD440" s="410">
        <f t="shared" ref="AD440" si="1280">AD439</f>
        <v>0</v>
      </c>
      <c r="AE440" s="410">
        <f t="shared" ref="AE440" si="1281">AE439</f>
        <v>0</v>
      </c>
      <c r="AF440" s="410">
        <f t="shared" ref="AF440" si="1282">AF439</f>
        <v>0</v>
      </c>
      <c r="AG440" s="410">
        <f t="shared" ref="AG440" si="1283">AG439</f>
        <v>0</v>
      </c>
      <c r="AH440" s="410">
        <f t="shared" ref="AH440" si="1284">AH439</f>
        <v>0</v>
      </c>
      <c r="AI440" s="410">
        <f t="shared" ref="AI440" si="1285">AI439</f>
        <v>0</v>
      </c>
      <c r="AJ440" s="410">
        <f t="shared" ref="AJ440" si="1286">AJ439</f>
        <v>0</v>
      </c>
      <c r="AK440" s="410">
        <f t="shared" ref="AK440" si="1287">AK439</f>
        <v>0</v>
      </c>
      <c r="AL440" s="410">
        <f t="shared" ref="AL440" si="1288">AL439</f>
        <v>0</v>
      </c>
      <c r="AM440" s="296"/>
    </row>
    <row r="441" spans="1:40" hidden="1" outlineLevel="1">
      <c r="A441" s="528"/>
      <c r="B441" s="524"/>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hidden="1" outlineLevel="1">
      <c r="A442" s="528">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hidden="1" outlineLevel="1">
      <c r="A443" s="528"/>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89">Z442</f>
        <v>0</v>
      </c>
      <c r="AA443" s="410">
        <f t="shared" ref="AA443" si="1290">AA442</f>
        <v>0</v>
      </c>
      <c r="AB443" s="410">
        <f t="shared" ref="AB443" si="1291">AB442</f>
        <v>0</v>
      </c>
      <c r="AC443" s="410">
        <f t="shared" ref="AC443" si="1292">AC442</f>
        <v>0</v>
      </c>
      <c r="AD443" s="410">
        <f t="shared" ref="AD443" si="1293">AD442</f>
        <v>0</v>
      </c>
      <c r="AE443" s="410">
        <f t="shared" ref="AE443" si="1294">AE442</f>
        <v>0</v>
      </c>
      <c r="AF443" s="410">
        <f t="shared" ref="AF443" si="1295">AF442</f>
        <v>0</v>
      </c>
      <c r="AG443" s="410">
        <f t="shared" ref="AG443" si="1296">AG442</f>
        <v>0</v>
      </c>
      <c r="AH443" s="410">
        <f t="shared" ref="AH443" si="1297">AH442</f>
        <v>0</v>
      </c>
      <c r="AI443" s="410">
        <f t="shared" ref="AI443" si="1298">AI442</f>
        <v>0</v>
      </c>
      <c r="AJ443" s="410">
        <f t="shared" ref="AJ443" si="1299">AJ442</f>
        <v>0</v>
      </c>
      <c r="AK443" s="410">
        <f t="shared" ref="AK443" si="1300">AK442</f>
        <v>0</v>
      </c>
      <c r="AL443" s="410">
        <f t="shared" ref="AL443" si="1301">AL442</f>
        <v>0</v>
      </c>
      <c r="AM443" s="305"/>
    </row>
    <row r="444" spans="1:40" hidden="1" outlineLevel="1">
      <c r="A444" s="528"/>
      <c r="B444" s="524"/>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hidden="1" outlineLevel="1">
      <c r="A445" s="528"/>
      <c r="B445" s="500"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hidden="1" outlineLevel="1">
      <c r="A446" s="528">
        <v>14</v>
      </c>
      <c r="B446" s="524"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hidden="1" outlineLevel="1">
      <c r="A447" s="528"/>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2">Z446</f>
        <v>0</v>
      </c>
      <c r="AA447" s="410">
        <f t="shared" ref="AA447" si="1303">AA446</f>
        <v>0</v>
      </c>
      <c r="AB447" s="410">
        <f t="shared" ref="AB447" si="1304">AB446</f>
        <v>0</v>
      </c>
      <c r="AC447" s="410">
        <f t="shared" ref="AC447" si="1305">AC446</f>
        <v>0</v>
      </c>
      <c r="AD447" s="410">
        <f t="shared" ref="AD447" si="1306">AD446</f>
        <v>0</v>
      </c>
      <c r="AE447" s="410">
        <f t="shared" ref="AE447" si="1307">AE446</f>
        <v>0</v>
      </c>
      <c r="AF447" s="410">
        <f t="shared" ref="AF447" si="1308">AF446</f>
        <v>0</v>
      </c>
      <c r="AG447" s="410">
        <f t="shared" ref="AG447" si="1309">AG446</f>
        <v>0</v>
      </c>
      <c r="AH447" s="410">
        <f t="shared" ref="AH447" si="1310">AH446</f>
        <v>0</v>
      </c>
      <c r="AI447" s="410">
        <f t="shared" ref="AI447" si="1311">AI446</f>
        <v>0</v>
      </c>
      <c r="AJ447" s="410">
        <f t="shared" ref="AJ447" si="1312">AJ446</f>
        <v>0</v>
      </c>
      <c r="AK447" s="410">
        <f t="shared" ref="AK447" si="1313">AK446</f>
        <v>0</v>
      </c>
      <c r="AL447" s="410">
        <f t="shared" ref="AL447" si="1314">AL446</f>
        <v>0</v>
      </c>
      <c r="AM447" s="296"/>
    </row>
    <row r="448" spans="1:40" hidden="1" outlineLevel="1">
      <c r="A448" s="528"/>
      <c r="B448" s="524"/>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5"/>
    </row>
    <row r="449" spans="1:40" s="308" customFormat="1" ht="15.75" hidden="1" outlineLevel="1">
      <c r="A449" s="528"/>
      <c r="B449" s="500" t="s">
        <v>489</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3"/>
      <c r="AN449" s="626"/>
    </row>
    <row r="450" spans="1:40" hidden="1" outlineLevel="1">
      <c r="A450" s="528">
        <v>15</v>
      </c>
      <c r="B450" s="430" t="s">
        <v>494</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hidden="1" outlineLevel="1">
      <c r="A451" s="528"/>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5">Z450</f>
        <v>0</v>
      </c>
      <c r="AA451" s="410">
        <f t="shared" si="1315"/>
        <v>0</v>
      </c>
      <c r="AB451" s="410">
        <f t="shared" si="1315"/>
        <v>0</v>
      </c>
      <c r="AC451" s="410">
        <f t="shared" si="1315"/>
        <v>0</v>
      </c>
      <c r="AD451" s="410">
        <f t="shared" si="1315"/>
        <v>0</v>
      </c>
      <c r="AE451" s="410">
        <f t="shared" si="1315"/>
        <v>0</v>
      </c>
      <c r="AF451" s="410">
        <f t="shared" si="1315"/>
        <v>0</v>
      </c>
      <c r="AG451" s="410">
        <f t="shared" si="1315"/>
        <v>0</v>
      </c>
      <c r="AH451" s="410">
        <f t="shared" si="1315"/>
        <v>0</v>
      </c>
      <c r="AI451" s="410">
        <f t="shared" si="1315"/>
        <v>0</v>
      </c>
      <c r="AJ451" s="410">
        <f t="shared" si="1315"/>
        <v>0</v>
      </c>
      <c r="AK451" s="410">
        <f t="shared" si="1315"/>
        <v>0</v>
      </c>
      <c r="AL451" s="410">
        <f t="shared" si="1315"/>
        <v>0</v>
      </c>
      <c r="AM451" s="296"/>
    </row>
    <row r="452" spans="1:40" hidden="1" outlineLevel="1">
      <c r="A452" s="528"/>
      <c r="B452" s="524"/>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hidden="1" outlineLevel="1">
      <c r="A453" s="528">
        <v>16</v>
      </c>
      <c r="B453" s="525" t="s">
        <v>490</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hidden="1" outlineLevel="1">
      <c r="A454" s="528"/>
      <c r="B454" s="525"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16">Z453</f>
        <v>0</v>
      </c>
      <c r="AA454" s="410">
        <f t="shared" si="1316"/>
        <v>0</v>
      </c>
      <c r="AB454" s="410">
        <f t="shared" si="1316"/>
        <v>0</v>
      </c>
      <c r="AC454" s="410">
        <f t="shared" si="1316"/>
        <v>0</v>
      </c>
      <c r="AD454" s="410">
        <f t="shared" si="1316"/>
        <v>0</v>
      </c>
      <c r="AE454" s="410">
        <f t="shared" si="1316"/>
        <v>0</v>
      </c>
      <c r="AF454" s="410">
        <f t="shared" si="1316"/>
        <v>0</v>
      </c>
      <c r="AG454" s="410">
        <f t="shared" si="1316"/>
        <v>0</v>
      </c>
      <c r="AH454" s="410">
        <f t="shared" si="1316"/>
        <v>0</v>
      </c>
      <c r="AI454" s="410">
        <f t="shared" si="1316"/>
        <v>0</v>
      </c>
      <c r="AJ454" s="410">
        <f t="shared" si="1316"/>
        <v>0</v>
      </c>
      <c r="AK454" s="410">
        <f t="shared" si="1316"/>
        <v>0</v>
      </c>
      <c r="AL454" s="410">
        <f t="shared" si="1316"/>
        <v>0</v>
      </c>
      <c r="AM454" s="296"/>
    </row>
    <row r="455" spans="1:40" s="282" customFormat="1" outlineLevel="1">
      <c r="A455" s="528"/>
      <c r="B455" s="525"/>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28"/>
      <c r="B456" s="526" t="s">
        <v>495</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hidden="1" outlineLevel="1">
      <c r="A457" s="528">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hidden="1" outlineLevel="1">
      <c r="A458" s="528"/>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17">Z457</f>
        <v>0</v>
      </c>
      <c r="AA458" s="410">
        <f t="shared" si="1317"/>
        <v>0</v>
      </c>
      <c r="AB458" s="410">
        <f t="shared" si="1317"/>
        <v>0</v>
      </c>
      <c r="AC458" s="410">
        <f t="shared" si="1317"/>
        <v>0</v>
      </c>
      <c r="AD458" s="410">
        <f t="shared" si="1317"/>
        <v>0</v>
      </c>
      <c r="AE458" s="410">
        <f t="shared" si="1317"/>
        <v>0</v>
      </c>
      <c r="AF458" s="410">
        <f t="shared" si="1317"/>
        <v>0</v>
      </c>
      <c r="AG458" s="410">
        <f t="shared" si="1317"/>
        <v>0</v>
      </c>
      <c r="AH458" s="410">
        <f t="shared" si="1317"/>
        <v>0</v>
      </c>
      <c r="AI458" s="410">
        <f t="shared" si="1317"/>
        <v>0</v>
      </c>
      <c r="AJ458" s="410">
        <f t="shared" si="1317"/>
        <v>0</v>
      </c>
      <c r="AK458" s="410">
        <f t="shared" si="1317"/>
        <v>0</v>
      </c>
      <c r="AL458" s="410">
        <f t="shared" si="1317"/>
        <v>0</v>
      </c>
      <c r="AM458" s="305"/>
    </row>
    <row r="459" spans="1:40" hidden="1" outlineLevel="1">
      <c r="A459" s="528"/>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hidden="1" outlineLevel="1">
      <c r="A460" s="528">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hidden="1" outlineLevel="1">
      <c r="A461" s="528"/>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18">Z460</f>
        <v>0</v>
      </c>
      <c r="AA461" s="410">
        <f t="shared" si="1318"/>
        <v>0</v>
      </c>
      <c r="AB461" s="410">
        <f t="shared" si="1318"/>
        <v>0</v>
      </c>
      <c r="AC461" s="410">
        <f t="shared" si="1318"/>
        <v>0</v>
      </c>
      <c r="AD461" s="410">
        <f t="shared" si="1318"/>
        <v>0</v>
      </c>
      <c r="AE461" s="410">
        <f t="shared" si="1318"/>
        <v>0</v>
      </c>
      <c r="AF461" s="410">
        <f t="shared" si="1318"/>
        <v>0</v>
      </c>
      <c r="AG461" s="410">
        <f t="shared" si="1318"/>
        <v>0</v>
      </c>
      <c r="AH461" s="410">
        <f t="shared" si="1318"/>
        <v>0</v>
      </c>
      <c r="AI461" s="410">
        <f t="shared" si="1318"/>
        <v>0</v>
      </c>
      <c r="AJ461" s="410">
        <f t="shared" si="1318"/>
        <v>0</v>
      </c>
      <c r="AK461" s="410">
        <f t="shared" si="1318"/>
        <v>0</v>
      </c>
      <c r="AL461" s="410">
        <f t="shared" si="1318"/>
        <v>0</v>
      </c>
      <c r="AM461" s="305"/>
    </row>
    <row r="462" spans="1:40" hidden="1" outlineLevel="1">
      <c r="A462" s="528"/>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hidden="1" outlineLevel="1">
      <c r="A463" s="528">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hidden="1" outlineLevel="1">
      <c r="A464" s="528"/>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19">Z463</f>
        <v>0</v>
      </c>
      <c r="AA464" s="410">
        <f t="shared" si="1319"/>
        <v>0</v>
      </c>
      <c r="AB464" s="410">
        <f t="shared" si="1319"/>
        <v>0</v>
      </c>
      <c r="AC464" s="410">
        <f t="shared" si="1319"/>
        <v>0</v>
      </c>
      <c r="AD464" s="410">
        <f t="shared" si="1319"/>
        <v>0</v>
      </c>
      <c r="AE464" s="410">
        <f t="shared" si="1319"/>
        <v>0</v>
      </c>
      <c r="AF464" s="410">
        <f t="shared" si="1319"/>
        <v>0</v>
      </c>
      <c r="AG464" s="410">
        <f t="shared" si="1319"/>
        <v>0</v>
      </c>
      <c r="AH464" s="410">
        <f t="shared" si="1319"/>
        <v>0</v>
      </c>
      <c r="AI464" s="410">
        <f t="shared" si="1319"/>
        <v>0</v>
      </c>
      <c r="AJ464" s="410">
        <f t="shared" si="1319"/>
        <v>0</v>
      </c>
      <c r="AK464" s="410">
        <f t="shared" si="1319"/>
        <v>0</v>
      </c>
      <c r="AL464" s="410">
        <f t="shared" si="1319"/>
        <v>0</v>
      </c>
      <c r="AM464" s="296"/>
    </row>
    <row r="465" spans="1:39" outlineLevel="1">
      <c r="A465" s="528"/>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28">
        <v>20</v>
      </c>
      <c r="B466" s="427" t="s">
        <v>702</v>
      </c>
      <c r="C466" s="290" t="s">
        <v>25</v>
      </c>
      <c r="D466" s="294">
        <v>1015</v>
      </c>
      <c r="E466" s="294">
        <v>1015</v>
      </c>
      <c r="F466" s="294">
        <v>1015</v>
      </c>
      <c r="G466" s="294">
        <v>1015</v>
      </c>
      <c r="H466" s="294">
        <v>1015</v>
      </c>
      <c r="I466" s="294">
        <v>684</v>
      </c>
      <c r="J466" s="294">
        <v>684</v>
      </c>
      <c r="K466" s="294">
        <v>684</v>
      </c>
      <c r="L466" s="294">
        <v>684</v>
      </c>
      <c r="M466" s="294">
        <v>684</v>
      </c>
      <c r="N466" s="294">
        <v>12</v>
      </c>
      <c r="O466" s="294">
        <v>0</v>
      </c>
      <c r="P466" s="294">
        <v>0</v>
      </c>
      <c r="Q466" s="294">
        <v>0</v>
      </c>
      <c r="R466" s="294">
        <v>0</v>
      </c>
      <c r="S466" s="294">
        <v>0</v>
      </c>
      <c r="T466" s="294">
        <v>0</v>
      </c>
      <c r="U466" s="294">
        <v>0</v>
      </c>
      <c r="V466" s="294">
        <v>0</v>
      </c>
      <c r="W466" s="294">
        <v>0</v>
      </c>
      <c r="X466" s="294">
        <v>0</v>
      </c>
      <c r="Y466" s="425">
        <v>1</v>
      </c>
      <c r="Z466" s="409"/>
      <c r="AA466" s="409"/>
      <c r="AB466" s="409"/>
      <c r="AC466" s="409"/>
      <c r="AD466" s="409"/>
      <c r="AE466" s="409"/>
      <c r="AF466" s="414"/>
      <c r="AG466" s="414"/>
      <c r="AH466" s="414"/>
      <c r="AI466" s="414"/>
      <c r="AJ466" s="414"/>
      <c r="AK466" s="414"/>
      <c r="AL466" s="414"/>
      <c r="AM466" s="295">
        <f>SUM(Y466:AL466)</f>
        <v>1</v>
      </c>
    </row>
    <row r="467" spans="1:39" outlineLevel="1">
      <c r="A467" s="528"/>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0">Y466</f>
        <v>1</v>
      </c>
      <c r="Z467" s="410">
        <f t="shared" si="1320"/>
        <v>0</v>
      </c>
      <c r="AA467" s="410">
        <f t="shared" si="1320"/>
        <v>0</v>
      </c>
      <c r="AB467" s="410">
        <f t="shared" si="1320"/>
        <v>0</v>
      </c>
      <c r="AC467" s="410">
        <f t="shared" si="1320"/>
        <v>0</v>
      </c>
      <c r="AD467" s="410">
        <f t="shared" si="1320"/>
        <v>0</v>
      </c>
      <c r="AE467" s="410">
        <f t="shared" si="1320"/>
        <v>0</v>
      </c>
      <c r="AF467" s="410">
        <f t="shared" si="1320"/>
        <v>0</v>
      </c>
      <c r="AG467" s="410">
        <f t="shared" si="1320"/>
        <v>0</v>
      </c>
      <c r="AH467" s="410">
        <f t="shared" si="1320"/>
        <v>0</v>
      </c>
      <c r="AI467" s="410">
        <f t="shared" si="1320"/>
        <v>0</v>
      </c>
      <c r="AJ467" s="410">
        <f t="shared" si="1320"/>
        <v>0</v>
      </c>
      <c r="AK467" s="410">
        <f t="shared" si="1320"/>
        <v>0</v>
      </c>
      <c r="AL467" s="410">
        <f t="shared" si="1320"/>
        <v>0</v>
      </c>
      <c r="AM467" s="305"/>
    </row>
    <row r="468" spans="1:39" ht="15.75" outlineLevel="1">
      <c r="A468" s="528"/>
      <c r="B468" s="527"/>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28"/>
      <c r="B469" s="520" t="s">
        <v>502</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28"/>
      <c r="B470" s="500" t="s">
        <v>498</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28">
        <v>21</v>
      </c>
      <c r="B471" s="427" t="s">
        <v>113</v>
      </c>
      <c r="C471" s="290" t="s">
        <v>25</v>
      </c>
      <c r="D471" s="294">
        <v>1602614</v>
      </c>
      <c r="E471" s="294">
        <v>1227326</v>
      </c>
      <c r="F471" s="294">
        <v>1227326</v>
      </c>
      <c r="G471" s="294">
        <v>1227326</v>
      </c>
      <c r="H471" s="294">
        <v>1227326</v>
      </c>
      <c r="I471" s="294">
        <v>1227326</v>
      </c>
      <c r="J471" s="294">
        <v>1227326</v>
      </c>
      <c r="K471" s="294">
        <v>1227309</v>
      </c>
      <c r="L471" s="294">
        <v>1227309</v>
      </c>
      <c r="M471" s="294">
        <v>1225665</v>
      </c>
      <c r="N471" s="290"/>
      <c r="O471" s="294">
        <v>110</v>
      </c>
      <c r="P471" s="294">
        <v>85</v>
      </c>
      <c r="Q471" s="294">
        <v>85</v>
      </c>
      <c r="R471" s="294">
        <v>85</v>
      </c>
      <c r="S471" s="294">
        <v>85</v>
      </c>
      <c r="T471" s="294">
        <v>85</v>
      </c>
      <c r="U471" s="294">
        <v>85</v>
      </c>
      <c r="V471" s="294">
        <v>85</v>
      </c>
      <c r="W471" s="294">
        <v>85</v>
      </c>
      <c r="X471" s="294">
        <v>85</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28"/>
      <c r="B472" s="430" t="s">
        <v>308</v>
      </c>
      <c r="C472" s="290" t="s">
        <v>163</v>
      </c>
      <c r="D472" s="294">
        <f>827152+776618-D471</f>
        <v>1156</v>
      </c>
      <c r="E472" s="294">
        <f>+D472*E471/D471</f>
        <v>885.29668154652336</v>
      </c>
      <c r="F472" s="294">
        <f t="shared" ref="F472:M472" si="1321">+E472*F471/E471</f>
        <v>885.29668154652336</v>
      </c>
      <c r="G472" s="294">
        <f t="shared" si="1321"/>
        <v>885.29668154652336</v>
      </c>
      <c r="H472" s="294">
        <f t="shared" si="1321"/>
        <v>885.29668154652336</v>
      </c>
      <c r="I472" s="294">
        <f t="shared" si="1321"/>
        <v>885.29668154652336</v>
      </c>
      <c r="J472" s="294">
        <f t="shared" si="1321"/>
        <v>885.29668154652336</v>
      </c>
      <c r="K472" s="294">
        <f t="shared" si="1321"/>
        <v>885.28441908032755</v>
      </c>
      <c r="L472" s="294">
        <f t="shared" si="1321"/>
        <v>885.28441908032767</v>
      </c>
      <c r="M472" s="294">
        <f t="shared" si="1321"/>
        <v>884.09856646703452</v>
      </c>
      <c r="N472" s="290"/>
      <c r="O472" s="294"/>
      <c r="P472" s="294"/>
      <c r="Q472" s="294"/>
      <c r="R472" s="294"/>
      <c r="S472" s="294"/>
      <c r="T472" s="294"/>
      <c r="U472" s="294"/>
      <c r="V472" s="294"/>
      <c r="W472" s="294"/>
      <c r="X472" s="294"/>
      <c r="Y472" s="410">
        <f>Y471</f>
        <v>1</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outlineLevel="1">
      <c r="A473" s="528"/>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28">
        <v>22</v>
      </c>
      <c r="B474" s="427" t="s">
        <v>114</v>
      </c>
      <c r="C474" s="290" t="s">
        <v>25</v>
      </c>
      <c r="D474" s="294">
        <v>185539</v>
      </c>
      <c r="E474" s="294">
        <v>185539</v>
      </c>
      <c r="F474" s="294">
        <v>185539</v>
      </c>
      <c r="G474" s="294">
        <v>185539</v>
      </c>
      <c r="H474" s="294">
        <v>185539</v>
      </c>
      <c r="I474" s="294">
        <v>185539</v>
      </c>
      <c r="J474" s="294">
        <v>185539</v>
      </c>
      <c r="K474" s="294">
        <v>185539</v>
      </c>
      <c r="L474" s="294">
        <v>185539</v>
      </c>
      <c r="M474" s="294">
        <v>185539</v>
      </c>
      <c r="N474" s="290"/>
      <c r="O474" s="294">
        <v>51</v>
      </c>
      <c r="P474" s="294">
        <v>51</v>
      </c>
      <c r="Q474" s="294">
        <v>51</v>
      </c>
      <c r="R474" s="294">
        <v>51</v>
      </c>
      <c r="S474" s="294">
        <v>51</v>
      </c>
      <c r="T474" s="294">
        <v>51</v>
      </c>
      <c r="U474" s="294">
        <v>51</v>
      </c>
      <c r="V474" s="294">
        <v>51</v>
      </c>
      <c r="W474" s="294">
        <v>51</v>
      </c>
      <c r="X474" s="294">
        <v>51</v>
      </c>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28"/>
      <c r="B475" s="430" t="s">
        <v>308</v>
      </c>
      <c r="C475" s="290" t="s">
        <v>163</v>
      </c>
      <c r="D475" s="294">
        <f>218290-D474</f>
        <v>32751</v>
      </c>
      <c r="E475" s="294">
        <f>+D475</f>
        <v>32751</v>
      </c>
      <c r="F475" s="294">
        <f t="shared" ref="F475:M475" si="1335">+E475</f>
        <v>32751</v>
      </c>
      <c r="G475" s="294">
        <f t="shared" si="1335"/>
        <v>32751</v>
      </c>
      <c r="H475" s="294">
        <f t="shared" si="1335"/>
        <v>32751</v>
      </c>
      <c r="I475" s="294">
        <f t="shared" si="1335"/>
        <v>32751</v>
      </c>
      <c r="J475" s="294">
        <f t="shared" si="1335"/>
        <v>32751</v>
      </c>
      <c r="K475" s="294">
        <f t="shared" si="1335"/>
        <v>32751</v>
      </c>
      <c r="L475" s="294">
        <f t="shared" si="1335"/>
        <v>32751</v>
      </c>
      <c r="M475" s="294">
        <f t="shared" si="1335"/>
        <v>32751</v>
      </c>
      <c r="N475" s="290"/>
      <c r="O475" s="294"/>
      <c r="P475" s="294"/>
      <c r="Q475" s="294"/>
      <c r="R475" s="294"/>
      <c r="S475" s="294"/>
      <c r="T475" s="294"/>
      <c r="U475" s="294"/>
      <c r="V475" s="294"/>
      <c r="W475" s="294"/>
      <c r="X475" s="294"/>
      <c r="Y475" s="410">
        <f>Y474</f>
        <v>1</v>
      </c>
      <c r="Z475" s="410">
        <f t="shared" ref="Z475" si="1336">Z474</f>
        <v>0</v>
      </c>
      <c r="AA475" s="410">
        <f t="shared" ref="AA475" si="1337">AA474</f>
        <v>0</v>
      </c>
      <c r="AB475" s="410">
        <f t="shared" ref="AB475" si="1338">AB474</f>
        <v>0</v>
      </c>
      <c r="AC475" s="410">
        <f t="shared" ref="AC475" si="1339">AC474</f>
        <v>0</v>
      </c>
      <c r="AD475" s="410">
        <f t="shared" ref="AD475" si="1340">AD474</f>
        <v>0</v>
      </c>
      <c r="AE475" s="410">
        <f t="shared" ref="AE475" si="1341">AE474</f>
        <v>0</v>
      </c>
      <c r="AF475" s="410">
        <f t="shared" ref="AF475" si="1342">AF474</f>
        <v>0</v>
      </c>
      <c r="AG475" s="410">
        <f t="shared" ref="AG475" si="1343">AG474</f>
        <v>0</v>
      </c>
      <c r="AH475" s="410">
        <f t="shared" ref="AH475" si="1344">AH474</f>
        <v>0</v>
      </c>
      <c r="AI475" s="410">
        <f t="shared" ref="AI475" si="1345">AI474</f>
        <v>0</v>
      </c>
      <c r="AJ475" s="410">
        <f t="shared" ref="AJ475" si="1346">AJ474</f>
        <v>0</v>
      </c>
      <c r="AK475" s="410">
        <f t="shared" ref="AK475" si="1347">AK474</f>
        <v>0</v>
      </c>
      <c r="AL475" s="410">
        <f t="shared" ref="AL475" si="1348">AL474</f>
        <v>0</v>
      </c>
      <c r="AM475" s="305"/>
    </row>
    <row r="476" spans="1:39" outlineLevel="1">
      <c r="A476" s="528"/>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hidden="1" outlineLevel="1">
      <c r="A477" s="528">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hidden="1" outlineLevel="1">
      <c r="A478" s="528"/>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49">Z477</f>
        <v>0</v>
      </c>
      <c r="AA478" s="410">
        <f t="shared" ref="AA478" si="1350">AA477</f>
        <v>0</v>
      </c>
      <c r="AB478" s="410">
        <f t="shared" ref="AB478" si="1351">AB477</f>
        <v>0</v>
      </c>
      <c r="AC478" s="410">
        <f t="shared" ref="AC478" si="1352">AC477</f>
        <v>0</v>
      </c>
      <c r="AD478" s="410">
        <f t="shared" ref="AD478" si="1353">AD477</f>
        <v>0</v>
      </c>
      <c r="AE478" s="410">
        <f t="shared" ref="AE478" si="1354">AE477</f>
        <v>0</v>
      </c>
      <c r="AF478" s="410">
        <f t="shared" ref="AF478" si="1355">AF477</f>
        <v>0</v>
      </c>
      <c r="AG478" s="410">
        <f t="shared" ref="AG478" si="1356">AG477</f>
        <v>0</v>
      </c>
      <c r="AH478" s="410">
        <f t="shared" ref="AH478" si="1357">AH477</f>
        <v>0</v>
      </c>
      <c r="AI478" s="410">
        <f t="shared" ref="AI478" si="1358">AI477</f>
        <v>0</v>
      </c>
      <c r="AJ478" s="410">
        <f t="shared" ref="AJ478" si="1359">AJ477</f>
        <v>0</v>
      </c>
      <c r="AK478" s="410">
        <f t="shared" ref="AK478" si="1360">AK477</f>
        <v>0</v>
      </c>
      <c r="AL478" s="410">
        <f t="shared" ref="AL478" si="1361">AL477</f>
        <v>0</v>
      </c>
      <c r="AM478" s="305"/>
    </row>
    <row r="479" spans="1:39" hidden="1" outlineLevel="1">
      <c r="A479" s="528"/>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28">
        <v>24</v>
      </c>
      <c r="B480" s="427" t="s">
        <v>116</v>
      </c>
      <c r="C480" s="290" t="s">
        <v>25</v>
      </c>
      <c r="D480" s="294">
        <v>172</v>
      </c>
      <c r="E480" s="294">
        <v>172</v>
      </c>
      <c r="F480" s="294">
        <v>172</v>
      </c>
      <c r="G480" s="294">
        <v>172</v>
      </c>
      <c r="H480" s="294">
        <v>172</v>
      </c>
      <c r="I480" s="294">
        <v>172</v>
      </c>
      <c r="J480" s="294">
        <v>172</v>
      </c>
      <c r="K480" s="294">
        <v>172</v>
      </c>
      <c r="L480" s="294">
        <v>172</v>
      </c>
      <c r="M480" s="294">
        <v>172</v>
      </c>
      <c r="N480" s="290"/>
      <c r="O480" s="294"/>
      <c r="P480" s="294"/>
      <c r="Q480" s="294"/>
      <c r="R480" s="294"/>
      <c r="S480" s="294"/>
      <c r="T480" s="294"/>
      <c r="U480" s="294"/>
      <c r="V480" s="294"/>
      <c r="W480" s="294"/>
      <c r="X480" s="294"/>
      <c r="Y480" s="409"/>
      <c r="Z480" s="409"/>
      <c r="AA480" s="409"/>
      <c r="AB480" s="409"/>
      <c r="AC480" s="409"/>
      <c r="AD480" s="409"/>
      <c r="AE480" s="409"/>
      <c r="AF480" s="409"/>
      <c r="AG480" s="409"/>
      <c r="AH480" s="409"/>
      <c r="AI480" s="409"/>
      <c r="AJ480" s="409"/>
      <c r="AK480" s="409"/>
      <c r="AL480" s="409"/>
      <c r="AM480" s="295">
        <f>SUM(Y480:AL480)</f>
        <v>0</v>
      </c>
    </row>
    <row r="481" spans="1:39" outlineLevel="1">
      <c r="A481" s="528"/>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0</v>
      </c>
      <c r="Z481" s="410">
        <f t="shared" ref="Z481" si="1362">Z480</f>
        <v>0</v>
      </c>
      <c r="AA481" s="410">
        <f t="shared" ref="AA481" si="1363">AA480</f>
        <v>0</v>
      </c>
      <c r="AB481" s="410">
        <f t="shared" ref="AB481" si="1364">AB480</f>
        <v>0</v>
      </c>
      <c r="AC481" s="410">
        <f t="shared" ref="AC481" si="1365">AC480</f>
        <v>0</v>
      </c>
      <c r="AD481" s="410">
        <f t="shared" ref="AD481" si="1366">AD480</f>
        <v>0</v>
      </c>
      <c r="AE481" s="410">
        <f t="shared" ref="AE481" si="1367">AE480</f>
        <v>0</v>
      </c>
      <c r="AF481" s="410">
        <f t="shared" ref="AF481" si="1368">AF480</f>
        <v>0</v>
      </c>
      <c r="AG481" s="410">
        <f t="shared" ref="AG481" si="1369">AG480</f>
        <v>0</v>
      </c>
      <c r="AH481" s="410">
        <f t="shared" ref="AH481" si="1370">AH480</f>
        <v>0</v>
      </c>
      <c r="AI481" s="410">
        <f t="shared" ref="AI481" si="1371">AI480</f>
        <v>0</v>
      </c>
      <c r="AJ481" s="410">
        <f t="shared" ref="AJ481" si="1372">AJ480</f>
        <v>0</v>
      </c>
      <c r="AK481" s="410">
        <f t="shared" ref="AK481" si="1373">AK480</f>
        <v>0</v>
      </c>
      <c r="AL481" s="410">
        <f t="shared" ref="AL481" si="1374">AL480</f>
        <v>0</v>
      </c>
      <c r="AM481" s="305"/>
    </row>
    <row r="482" spans="1:39" outlineLevel="1">
      <c r="A482" s="528"/>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28"/>
      <c r="B483" s="500" t="s">
        <v>499</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hidden="1" outlineLevel="1">
      <c r="A484" s="528">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hidden="1" outlineLevel="1">
      <c r="A485" s="528"/>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5">Z484</f>
        <v>0</v>
      </c>
      <c r="AA485" s="410">
        <f t="shared" ref="AA485" si="1376">AA484</f>
        <v>0</v>
      </c>
      <c r="AB485" s="410">
        <f t="shared" ref="AB485" si="1377">AB484</f>
        <v>0</v>
      </c>
      <c r="AC485" s="410">
        <f t="shared" ref="AC485" si="1378">AC484</f>
        <v>0</v>
      </c>
      <c r="AD485" s="410">
        <f t="shared" ref="AD485" si="1379">AD484</f>
        <v>0</v>
      </c>
      <c r="AE485" s="410">
        <f t="shared" ref="AE485" si="1380">AE484</f>
        <v>0</v>
      </c>
      <c r="AF485" s="410">
        <f t="shared" ref="AF485" si="1381">AF484</f>
        <v>0</v>
      </c>
      <c r="AG485" s="410">
        <f t="shared" ref="AG485" si="1382">AG484</f>
        <v>0</v>
      </c>
      <c r="AH485" s="410">
        <f t="shared" ref="AH485" si="1383">AH484</f>
        <v>0</v>
      </c>
      <c r="AI485" s="410">
        <f t="shared" ref="AI485" si="1384">AI484</f>
        <v>0</v>
      </c>
      <c r="AJ485" s="410">
        <f t="shared" ref="AJ485" si="1385">AJ484</f>
        <v>0</v>
      </c>
      <c r="AK485" s="410">
        <f t="shared" ref="AK485" si="1386">AK484</f>
        <v>0</v>
      </c>
      <c r="AL485" s="410">
        <f t="shared" ref="AL485" si="1387">AL484</f>
        <v>0</v>
      </c>
      <c r="AM485" s="305"/>
    </row>
    <row r="486" spans="1:39" hidden="1" outlineLevel="1">
      <c r="A486" s="528"/>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28">
        <v>26</v>
      </c>
      <c r="B487" s="427" t="s">
        <v>118</v>
      </c>
      <c r="C487" s="290" t="s">
        <v>25</v>
      </c>
      <c r="D487" s="294">
        <v>237394</v>
      </c>
      <c r="E487" s="294">
        <v>237677</v>
      </c>
      <c r="F487" s="294">
        <v>237677</v>
      </c>
      <c r="G487" s="294">
        <v>237677</v>
      </c>
      <c r="H487" s="294">
        <v>237677</v>
      </c>
      <c r="I487" s="294">
        <v>209354</v>
      </c>
      <c r="J487" s="294">
        <v>209354</v>
      </c>
      <c r="K487" s="294">
        <v>209354</v>
      </c>
      <c r="L487" s="294">
        <v>209354</v>
      </c>
      <c r="M487" s="294">
        <v>209354</v>
      </c>
      <c r="N487" s="294">
        <v>12</v>
      </c>
      <c r="O487" s="294">
        <v>56</v>
      </c>
      <c r="P487" s="294">
        <v>56</v>
      </c>
      <c r="Q487" s="294">
        <v>56</v>
      </c>
      <c r="R487" s="294">
        <v>56</v>
      </c>
      <c r="S487" s="294">
        <v>56</v>
      </c>
      <c r="T487" s="294">
        <v>50</v>
      </c>
      <c r="U487" s="294">
        <v>50</v>
      </c>
      <c r="V487" s="294">
        <v>50</v>
      </c>
      <c r="W487" s="294">
        <v>50</v>
      </c>
      <c r="X487" s="294">
        <v>50</v>
      </c>
      <c r="Y487" s="425">
        <v>0</v>
      </c>
      <c r="Z487" s="409">
        <f ca="1">+'3-a.  Rate Class Allocations'!D100</f>
        <v>0.53159860663764313</v>
      </c>
      <c r="AA487" s="409">
        <f>+'3-a.  Rate Class Allocations'!E99</f>
        <v>0.26024225466348327</v>
      </c>
      <c r="AB487" s="409"/>
      <c r="AC487" s="409"/>
      <c r="AD487" s="409"/>
      <c r="AE487" s="409"/>
      <c r="AF487" s="414"/>
      <c r="AG487" s="414"/>
      <c r="AH487" s="414"/>
      <c r="AI487" s="414"/>
      <c r="AJ487" s="414"/>
      <c r="AK487" s="414"/>
      <c r="AL487" s="414"/>
      <c r="AM487" s="295">
        <f ca="1">SUM(Y487:AL487)</f>
        <v>0.79184086130112641</v>
      </c>
    </row>
    <row r="488" spans="1:39" outlineLevel="1">
      <c r="A488" s="528"/>
      <c r="B488" s="430" t="s">
        <v>308</v>
      </c>
      <c r="C488" s="290" t="s">
        <v>163</v>
      </c>
      <c r="D488" s="294">
        <f>257316-D487</f>
        <v>19922</v>
      </c>
      <c r="E488" s="294">
        <f>+E487/D487*D488</f>
        <v>19945.749235448246</v>
      </c>
      <c r="F488" s="294">
        <f t="shared" ref="F488:M488" si="1388">+F487/E487*E488</f>
        <v>19945.749235448246</v>
      </c>
      <c r="G488" s="294">
        <f t="shared" si="1388"/>
        <v>19945.749235448246</v>
      </c>
      <c r="H488" s="294">
        <f t="shared" si="1388"/>
        <v>19945.749235448246</v>
      </c>
      <c r="I488" s="294">
        <f t="shared" si="1388"/>
        <v>17568.895540746609</v>
      </c>
      <c r="J488" s="294">
        <f t="shared" si="1388"/>
        <v>17568.895540746609</v>
      </c>
      <c r="K488" s="294">
        <f t="shared" si="1388"/>
        <v>17568.895540746609</v>
      </c>
      <c r="L488" s="294">
        <f t="shared" si="1388"/>
        <v>17568.895540746609</v>
      </c>
      <c r="M488" s="294">
        <f t="shared" si="1388"/>
        <v>17568.895540746609</v>
      </c>
      <c r="N488" s="294">
        <f>N487</f>
        <v>12</v>
      </c>
      <c r="O488" s="294"/>
      <c r="P488" s="294"/>
      <c r="Q488" s="294"/>
      <c r="R488" s="294"/>
      <c r="S488" s="294"/>
      <c r="T488" s="294"/>
      <c r="U488" s="294"/>
      <c r="V488" s="294"/>
      <c r="W488" s="294"/>
      <c r="X488" s="294"/>
      <c r="Y488" s="410">
        <f>Y487</f>
        <v>0</v>
      </c>
      <c r="Z488" s="410">
        <f t="shared" ref="Z488" ca="1" si="1389">Z487</f>
        <v>0.53159860663764313</v>
      </c>
      <c r="AA488" s="410">
        <f t="shared" ref="AA488" si="1390">AA487</f>
        <v>0.26024225466348327</v>
      </c>
      <c r="AB488" s="410">
        <f t="shared" ref="AB488" si="1391">AB487</f>
        <v>0</v>
      </c>
      <c r="AC488" s="410">
        <f t="shared" ref="AC488" si="1392">AC487</f>
        <v>0</v>
      </c>
      <c r="AD488" s="410">
        <f t="shared" ref="AD488" si="1393">AD487</f>
        <v>0</v>
      </c>
      <c r="AE488" s="410">
        <f t="shared" ref="AE488" si="1394">AE487</f>
        <v>0</v>
      </c>
      <c r="AF488" s="410">
        <f t="shared" ref="AF488" si="1395">AF487</f>
        <v>0</v>
      </c>
      <c r="AG488" s="410">
        <f t="shared" ref="AG488" si="1396">AG487</f>
        <v>0</v>
      </c>
      <c r="AH488" s="410">
        <f t="shared" ref="AH488" si="1397">AH487</f>
        <v>0</v>
      </c>
      <c r="AI488" s="410">
        <f t="shared" ref="AI488" si="1398">AI487</f>
        <v>0</v>
      </c>
      <c r="AJ488" s="410">
        <f t="shared" ref="AJ488" si="1399">AJ487</f>
        <v>0</v>
      </c>
      <c r="AK488" s="410">
        <f t="shared" ref="AK488" si="1400">AK487</f>
        <v>0</v>
      </c>
      <c r="AL488" s="410">
        <f t="shared" ref="AL488" si="1401">AL487</f>
        <v>0</v>
      </c>
      <c r="AM488" s="305"/>
    </row>
    <row r="489" spans="1:39" outlineLevel="1">
      <c r="A489" s="528"/>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28">
        <v>27</v>
      </c>
      <c r="B490" s="427" t="s">
        <v>119</v>
      </c>
      <c r="C490" s="290" t="s">
        <v>25</v>
      </c>
      <c r="D490" s="294">
        <v>53342</v>
      </c>
      <c r="E490" s="294">
        <v>53342</v>
      </c>
      <c r="F490" s="294">
        <v>53342</v>
      </c>
      <c r="G490" s="294">
        <v>53342</v>
      </c>
      <c r="H490" s="294">
        <v>52192</v>
      </c>
      <c r="I490" s="294">
        <v>41345</v>
      </c>
      <c r="J490" s="294">
        <v>37566</v>
      </c>
      <c r="K490" s="294">
        <v>31304</v>
      </c>
      <c r="L490" s="294">
        <v>26460</v>
      </c>
      <c r="M490" s="294">
        <v>25332</v>
      </c>
      <c r="N490" s="294">
        <v>12</v>
      </c>
      <c r="O490" s="294">
        <v>16</v>
      </c>
      <c r="P490" s="294">
        <v>16</v>
      </c>
      <c r="Q490" s="294">
        <v>16</v>
      </c>
      <c r="R490" s="294">
        <v>16</v>
      </c>
      <c r="S490" s="294">
        <v>16</v>
      </c>
      <c r="T490" s="294">
        <v>15</v>
      </c>
      <c r="U490" s="294">
        <v>14</v>
      </c>
      <c r="V490" s="294">
        <v>13</v>
      </c>
      <c r="W490" s="294">
        <v>12</v>
      </c>
      <c r="X490" s="294">
        <v>12</v>
      </c>
      <c r="Y490" s="425">
        <v>0</v>
      </c>
      <c r="Z490" s="409">
        <v>1</v>
      </c>
      <c r="AA490" s="409">
        <v>0</v>
      </c>
      <c r="AB490" s="409"/>
      <c r="AC490" s="409"/>
      <c r="AD490" s="409"/>
      <c r="AE490" s="409"/>
      <c r="AF490" s="414"/>
      <c r="AG490" s="414"/>
      <c r="AH490" s="414"/>
      <c r="AI490" s="414"/>
      <c r="AJ490" s="414"/>
      <c r="AK490" s="414"/>
      <c r="AL490" s="414"/>
      <c r="AM490" s="295">
        <f>SUM(Y490:AL490)</f>
        <v>1</v>
      </c>
    </row>
    <row r="491" spans="1:39" outlineLevel="1">
      <c r="A491" s="528"/>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2">Z490</f>
        <v>1</v>
      </c>
      <c r="AA491" s="410">
        <f t="shared" ref="AA491" si="1403">AA490</f>
        <v>0</v>
      </c>
      <c r="AB491" s="410">
        <f t="shared" ref="AB491" si="1404">AB490</f>
        <v>0</v>
      </c>
      <c r="AC491" s="410">
        <f t="shared" ref="AC491" si="1405">AC490</f>
        <v>0</v>
      </c>
      <c r="AD491" s="410">
        <f t="shared" ref="AD491" si="1406">AD490</f>
        <v>0</v>
      </c>
      <c r="AE491" s="410">
        <f t="shared" ref="AE491" si="1407">AE490</f>
        <v>0</v>
      </c>
      <c r="AF491" s="410">
        <f t="shared" ref="AF491" si="1408">AF490</f>
        <v>0</v>
      </c>
      <c r="AG491" s="410">
        <f t="shared" ref="AG491" si="1409">AG490</f>
        <v>0</v>
      </c>
      <c r="AH491" s="410">
        <f t="shared" ref="AH491" si="1410">AH490</f>
        <v>0</v>
      </c>
      <c r="AI491" s="410">
        <f t="shared" ref="AI491" si="1411">AI490</f>
        <v>0</v>
      </c>
      <c r="AJ491" s="410">
        <f t="shared" ref="AJ491" si="1412">AJ490</f>
        <v>0</v>
      </c>
      <c r="AK491" s="410">
        <f t="shared" ref="AK491" si="1413">AK490</f>
        <v>0</v>
      </c>
      <c r="AL491" s="410">
        <f t="shared" ref="AL491" si="1414">AL490</f>
        <v>0</v>
      </c>
      <c r="AM491" s="305"/>
    </row>
    <row r="492" spans="1:39" outlineLevel="1">
      <c r="A492" s="528"/>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hidden="1" outlineLevel="1">
      <c r="A493" s="528">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hidden="1" outlineLevel="1">
      <c r="A494" s="528"/>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5">Z493</f>
        <v>0</v>
      </c>
      <c r="AA494" s="410">
        <f t="shared" ref="AA494" si="1416">AA493</f>
        <v>0</v>
      </c>
      <c r="AB494" s="410">
        <f t="shared" ref="AB494" si="1417">AB493</f>
        <v>0</v>
      </c>
      <c r="AC494" s="410">
        <f t="shared" ref="AC494" si="1418">AC493</f>
        <v>0</v>
      </c>
      <c r="AD494" s="410">
        <f t="shared" ref="AD494" si="1419">AD493</f>
        <v>0</v>
      </c>
      <c r="AE494" s="410">
        <f t="shared" ref="AE494" si="1420">AE493</f>
        <v>0</v>
      </c>
      <c r="AF494" s="410">
        <f t="shared" ref="AF494" si="1421">AF493</f>
        <v>0</v>
      </c>
      <c r="AG494" s="410">
        <f t="shared" ref="AG494" si="1422">AG493</f>
        <v>0</v>
      </c>
      <c r="AH494" s="410">
        <f t="shared" ref="AH494" si="1423">AH493</f>
        <v>0</v>
      </c>
      <c r="AI494" s="410">
        <f t="shared" ref="AI494" si="1424">AI493</f>
        <v>0</v>
      </c>
      <c r="AJ494" s="410">
        <f t="shared" ref="AJ494" si="1425">AJ493</f>
        <v>0</v>
      </c>
      <c r="AK494" s="410">
        <f t="shared" ref="AK494" si="1426">AK493</f>
        <v>0</v>
      </c>
      <c r="AL494" s="410">
        <f t="shared" ref="AL494" si="1427">AL493</f>
        <v>0</v>
      </c>
      <c r="AM494" s="305"/>
    </row>
    <row r="495" spans="1:39" hidden="1" outlineLevel="1">
      <c r="A495" s="528"/>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hidden="1" outlineLevel="1">
      <c r="A496" s="528">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hidden="1" outlineLevel="1">
      <c r="A497" s="528"/>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8">Z496</f>
        <v>0</v>
      </c>
      <c r="AA497" s="410">
        <f t="shared" ref="AA497" si="1429">AA496</f>
        <v>0</v>
      </c>
      <c r="AB497" s="410">
        <f t="shared" ref="AB497" si="1430">AB496</f>
        <v>0</v>
      </c>
      <c r="AC497" s="410">
        <f t="shared" ref="AC497" si="1431">AC496</f>
        <v>0</v>
      </c>
      <c r="AD497" s="410">
        <f t="shared" ref="AD497" si="1432">AD496</f>
        <v>0</v>
      </c>
      <c r="AE497" s="410">
        <f t="shared" ref="AE497" si="1433">AE496</f>
        <v>0</v>
      </c>
      <c r="AF497" s="410">
        <f t="shared" ref="AF497" si="1434">AF496</f>
        <v>0</v>
      </c>
      <c r="AG497" s="410">
        <f t="shared" ref="AG497" si="1435">AG496</f>
        <v>0</v>
      </c>
      <c r="AH497" s="410">
        <f t="shared" ref="AH497" si="1436">AH496</f>
        <v>0</v>
      </c>
      <c r="AI497" s="410">
        <f t="shared" ref="AI497" si="1437">AI496</f>
        <v>0</v>
      </c>
      <c r="AJ497" s="410">
        <f t="shared" ref="AJ497" si="1438">AJ496</f>
        <v>0</v>
      </c>
      <c r="AK497" s="410">
        <f t="shared" ref="AK497" si="1439">AK496</f>
        <v>0</v>
      </c>
      <c r="AL497" s="410">
        <f t="shared" ref="AL497" si="1440">AL496</f>
        <v>0</v>
      </c>
      <c r="AM497" s="305"/>
    </row>
    <row r="498" spans="1:39" hidden="1" outlineLevel="1">
      <c r="A498" s="528"/>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hidden="1" outlineLevel="1">
      <c r="A499" s="528">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hidden="1" outlineLevel="1">
      <c r="A500" s="528"/>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41">Z499</f>
        <v>0</v>
      </c>
      <c r="AA500" s="410">
        <f t="shared" ref="AA500" si="1442">AA499</f>
        <v>0</v>
      </c>
      <c r="AB500" s="410">
        <f t="shared" ref="AB500" si="1443">AB499</f>
        <v>0</v>
      </c>
      <c r="AC500" s="410">
        <f t="shared" ref="AC500" si="1444">AC499</f>
        <v>0</v>
      </c>
      <c r="AD500" s="410">
        <f t="shared" ref="AD500" si="1445">AD499</f>
        <v>0</v>
      </c>
      <c r="AE500" s="410">
        <f t="shared" ref="AE500" si="1446">AE499</f>
        <v>0</v>
      </c>
      <c r="AF500" s="410">
        <f t="shared" ref="AF500" si="1447">AF499</f>
        <v>0</v>
      </c>
      <c r="AG500" s="410">
        <f t="shared" ref="AG500" si="1448">AG499</f>
        <v>0</v>
      </c>
      <c r="AH500" s="410">
        <f t="shared" ref="AH500" si="1449">AH499</f>
        <v>0</v>
      </c>
      <c r="AI500" s="410">
        <f t="shared" ref="AI500" si="1450">AI499</f>
        <v>0</v>
      </c>
      <c r="AJ500" s="410">
        <f t="shared" ref="AJ500" si="1451">AJ499</f>
        <v>0</v>
      </c>
      <c r="AK500" s="410">
        <f t="shared" ref="AK500" si="1452">AK499</f>
        <v>0</v>
      </c>
      <c r="AL500" s="410">
        <f t="shared" ref="AL500" si="1453">AL499</f>
        <v>0</v>
      </c>
      <c r="AM500" s="305"/>
    </row>
    <row r="501" spans="1:39" hidden="1" outlineLevel="1">
      <c r="A501" s="528"/>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hidden="1" outlineLevel="1">
      <c r="A502" s="528">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hidden="1" outlineLevel="1">
      <c r="A503" s="528"/>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4">Z502</f>
        <v>0</v>
      </c>
      <c r="AA503" s="410">
        <f t="shared" ref="AA503" si="1455">AA502</f>
        <v>0</v>
      </c>
      <c r="AB503" s="410">
        <f t="shared" ref="AB503" si="1456">AB502</f>
        <v>0</v>
      </c>
      <c r="AC503" s="410">
        <f t="shared" ref="AC503" si="1457">AC502</f>
        <v>0</v>
      </c>
      <c r="AD503" s="410">
        <f t="shared" ref="AD503" si="1458">AD502</f>
        <v>0</v>
      </c>
      <c r="AE503" s="410">
        <f t="shared" ref="AE503" si="1459">AE502</f>
        <v>0</v>
      </c>
      <c r="AF503" s="410">
        <f t="shared" ref="AF503" si="1460">AF502</f>
        <v>0</v>
      </c>
      <c r="AG503" s="410">
        <f t="shared" ref="AG503" si="1461">AG502</f>
        <v>0</v>
      </c>
      <c r="AH503" s="410">
        <f t="shared" ref="AH503" si="1462">AH502</f>
        <v>0</v>
      </c>
      <c r="AI503" s="410">
        <f t="shared" ref="AI503" si="1463">AI502</f>
        <v>0</v>
      </c>
      <c r="AJ503" s="410">
        <f t="shared" ref="AJ503" si="1464">AJ502</f>
        <v>0</v>
      </c>
      <c r="AK503" s="410">
        <f t="shared" ref="AK503" si="1465">AK502</f>
        <v>0</v>
      </c>
      <c r="AL503" s="410">
        <f t="shared" ref="AL503" si="1466">AL502</f>
        <v>0</v>
      </c>
      <c r="AM503" s="305"/>
    </row>
    <row r="504" spans="1:39" hidden="1" outlineLevel="1">
      <c r="A504" s="528"/>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hidden="1" outlineLevel="1">
      <c r="A505" s="528">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hidden="1" outlineLevel="1">
      <c r="A506" s="528"/>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7">Z505</f>
        <v>0</v>
      </c>
      <c r="AA506" s="410">
        <f t="shared" ref="AA506" si="1468">AA505</f>
        <v>0</v>
      </c>
      <c r="AB506" s="410">
        <f t="shared" ref="AB506" si="1469">AB505</f>
        <v>0</v>
      </c>
      <c r="AC506" s="410">
        <f t="shared" ref="AC506" si="1470">AC505</f>
        <v>0</v>
      </c>
      <c r="AD506" s="410">
        <f t="shared" ref="AD506" si="1471">AD505</f>
        <v>0</v>
      </c>
      <c r="AE506" s="410">
        <f t="shared" ref="AE506" si="1472">AE505</f>
        <v>0</v>
      </c>
      <c r="AF506" s="410">
        <f t="shared" ref="AF506" si="1473">AF505</f>
        <v>0</v>
      </c>
      <c r="AG506" s="410">
        <f t="shared" ref="AG506" si="1474">AG505</f>
        <v>0</v>
      </c>
      <c r="AH506" s="410">
        <f t="shared" ref="AH506" si="1475">AH505</f>
        <v>0</v>
      </c>
      <c r="AI506" s="410">
        <f t="shared" ref="AI506" si="1476">AI505</f>
        <v>0</v>
      </c>
      <c r="AJ506" s="410">
        <f t="shared" ref="AJ506" si="1477">AJ505</f>
        <v>0</v>
      </c>
      <c r="AK506" s="410">
        <f t="shared" ref="AK506" si="1478">AK505</f>
        <v>0</v>
      </c>
      <c r="AL506" s="410">
        <f t="shared" ref="AL506" si="1479">AL505</f>
        <v>0</v>
      </c>
      <c r="AM506" s="305"/>
    </row>
    <row r="507" spans="1:39" hidden="1" outlineLevel="1">
      <c r="A507" s="528"/>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hidden="1" outlineLevel="1">
      <c r="A508" s="528"/>
      <c r="B508" s="500" t="s">
        <v>500</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hidden="1" outlineLevel="1">
      <c r="A509" s="528">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hidden="1" outlineLevel="1">
      <c r="A510" s="528"/>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80">Z509</f>
        <v>0</v>
      </c>
      <c r="AA510" s="410">
        <f t="shared" ref="AA510" si="1481">AA509</f>
        <v>0</v>
      </c>
      <c r="AB510" s="410">
        <f t="shared" ref="AB510" si="1482">AB509</f>
        <v>0</v>
      </c>
      <c r="AC510" s="410">
        <f t="shared" ref="AC510" si="1483">AC509</f>
        <v>0</v>
      </c>
      <c r="AD510" s="410">
        <f t="shared" ref="AD510" si="1484">AD509</f>
        <v>0</v>
      </c>
      <c r="AE510" s="410">
        <f t="shared" ref="AE510" si="1485">AE509</f>
        <v>0</v>
      </c>
      <c r="AF510" s="410">
        <f t="shared" ref="AF510" si="1486">AF509</f>
        <v>0</v>
      </c>
      <c r="AG510" s="410">
        <f t="shared" ref="AG510" si="1487">AG509</f>
        <v>0</v>
      </c>
      <c r="AH510" s="410">
        <f t="shared" ref="AH510" si="1488">AH509</f>
        <v>0</v>
      </c>
      <c r="AI510" s="410">
        <f t="shared" ref="AI510" si="1489">AI509</f>
        <v>0</v>
      </c>
      <c r="AJ510" s="410">
        <f t="shared" ref="AJ510" si="1490">AJ509</f>
        <v>0</v>
      </c>
      <c r="AK510" s="410">
        <f t="shared" ref="AK510" si="1491">AK509</f>
        <v>0</v>
      </c>
      <c r="AL510" s="410">
        <f t="shared" ref="AL510" si="1492">AL509</f>
        <v>0</v>
      </c>
      <c r="AM510" s="305"/>
    </row>
    <row r="511" spans="1:39" hidden="1" outlineLevel="1">
      <c r="A511" s="528"/>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hidden="1" outlineLevel="1">
      <c r="A512" s="528">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hidden="1" outlineLevel="1">
      <c r="A513" s="528"/>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3">Z512</f>
        <v>0</v>
      </c>
      <c r="AA513" s="410">
        <f t="shared" ref="AA513" si="1494">AA512</f>
        <v>0</v>
      </c>
      <c r="AB513" s="410">
        <f t="shared" ref="AB513" si="1495">AB512</f>
        <v>0</v>
      </c>
      <c r="AC513" s="410">
        <f t="shared" ref="AC513" si="1496">AC512</f>
        <v>0</v>
      </c>
      <c r="AD513" s="410">
        <f t="shared" ref="AD513" si="1497">AD512</f>
        <v>0</v>
      </c>
      <c r="AE513" s="410">
        <f t="shared" ref="AE513" si="1498">AE512</f>
        <v>0</v>
      </c>
      <c r="AF513" s="410">
        <f t="shared" ref="AF513" si="1499">AF512</f>
        <v>0</v>
      </c>
      <c r="AG513" s="410">
        <f t="shared" ref="AG513" si="1500">AG512</f>
        <v>0</v>
      </c>
      <c r="AH513" s="410">
        <f t="shared" ref="AH513" si="1501">AH512</f>
        <v>0</v>
      </c>
      <c r="AI513" s="410">
        <f t="shared" ref="AI513" si="1502">AI512</f>
        <v>0</v>
      </c>
      <c r="AJ513" s="410">
        <f t="shared" ref="AJ513" si="1503">AJ512</f>
        <v>0</v>
      </c>
      <c r="AK513" s="410">
        <f t="shared" ref="AK513" si="1504">AK512</f>
        <v>0</v>
      </c>
      <c r="AL513" s="410">
        <f t="shared" ref="AL513" si="1505">AL512</f>
        <v>0</v>
      </c>
      <c r="AM513" s="305"/>
    </row>
    <row r="514" spans="1:39" hidden="1" outlineLevel="1">
      <c r="A514" s="528"/>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hidden="1" outlineLevel="1">
      <c r="A515" s="528">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hidden="1" outlineLevel="1">
      <c r="A516" s="528"/>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6">Z515</f>
        <v>0</v>
      </c>
      <c r="AA516" s="410">
        <f t="shared" ref="AA516" si="1507">AA515</f>
        <v>0</v>
      </c>
      <c r="AB516" s="410">
        <f t="shared" ref="AB516" si="1508">AB515</f>
        <v>0</v>
      </c>
      <c r="AC516" s="410">
        <f t="shared" ref="AC516" si="1509">AC515</f>
        <v>0</v>
      </c>
      <c r="AD516" s="410">
        <f t="shared" ref="AD516" si="1510">AD515</f>
        <v>0</v>
      </c>
      <c r="AE516" s="410">
        <f t="shared" ref="AE516" si="1511">AE515</f>
        <v>0</v>
      </c>
      <c r="AF516" s="410">
        <f t="shared" ref="AF516" si="1512">AF515</f>
        <v>0</v>
      </c>
      <c r="AG516" s="410">
        <f t="shared" ref="AG516" si="1513">AG515</f>
        <v>0</v>
      </c>
      <c r="AH516" s="410">
        <f t="shared" ref="AH516" si="1514">AH515</f>
        <v>0</v>
      </c>
      <c r="AI516" s="410">
        <f t="shared" ref="AI516" si="1515">AI515</f>
        <v>0</v>
      </c>
      <c r="AJ516" s="410">
        <f t="shared" ref="AJ516" si="1516">AJ515</f>
        <v>0</v>
      </c>
      <c r="AK516" s="410">
        <f t="shared" ref="AK516" si="1517">AK515</f>
        <v>0</v>
      </c>
      <c r="AL516" s="410">
        <f t="shared" ref="AL516" si="1518">AL515</f>
        <v>0</v>
      </c>
      <c r="AM516" s="305"/>
    </row>
    <row r="517" spans="1:39" hidden="1" outlineLevel="1">
      <c r="A517" s="528"/>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hidden="1" outlineLevel="1">
      <c r="A518" s="528"/>
      <c r="B518" s="500" t="s">
        <v>501</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hidden="1" outlineLevel="1">
      <c r="A519" s="528">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hidden="1" outlineLevel="1">
      <c r="A520" s="528"/>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0</v>
      </c>
      <c r="Z520" s="410">
        <f t="shared" ref="Z520" si="1519">Z519</f>
        <v>0</v>
      </c>
      <c r="AA520" s="410">
        <f t="shared" ref="AA520" si="1520">AA519</f>
        <v>0</v>
      </c>
      <c r="AB520" s="410">
        <f t="shared" ref="AB520" si="1521">AB519</f>
        <v>0</v>
      </c>
      <c r="AC520" s="410">
        <f t="shared" ref="AC520" si="1522">AC519</f>
        <v>0</v>
      </c>
      <c r="AD520" s="410">
        <f t="shared" ref="AD520" si="1523">AD519</f>
        <v>0</v>
      </c>
      <c r="AE520" s="410">
        <f t="shared" ref="AE520" si="1524">AE519</f>
        <v>0</v>
      </c>
      <c r="AF520" s="410">
        <f t="shared" ref="AF520" si="1525">AF519</f>
        <v>0</v>
      </c>
      <c r="AG520" s="410">
        <f t="shared" ref="AG520" si="1526">AG519</f>
        <v>0</v>
      </c>
      <c r="AH520" s="410">
        <f t="shared" ref="AH520" si="1527">AH519</f>
        <v>0</v>
      </c>
      <c r="AI520" s="410">
        <f t="shared" ref="AI520" si="1528">AI519</f>
        <v>0</v>
      </c>
      <c r="AJ520" s="410">
        <f t="shared" ref="AJ520" si="1529">AJ519</f>
        <v>0</v>
      </c>
      <c r="AK520" s="410">
        <f t="shared" ref="AK520" si="1530">AK519</f>
        <v>0</v>
      </c>
      <c r="AL520" s="410">
        <f t="shared" ref="AL520" si="1531">AL519</f>
        <v>0</v>
      </c>
      <c r="AM520" s="305"/>
    </row>
    <row r="521" spans="1:39" hidden="1" outlineLevel="1">
      <c r="A521" s="528"/>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hidden="1" outlineLevel="1">
      <c r="A522" s="528">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hidden="1" outlineLevel="1">
      <c r="A523" s="528"/>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2">Z522</f>
        <v>0</v>
      </c>
      <c r="AA523" s="410">
        <f t="shared" ref="AA523" si="1533">AA522</f>
        <v>0</v>
      </c>
      <c r="AB523" s="410">
        <f t="shared" ref="AB523" si="1534">AB522</f>
        <v>0</v>
      </c>
      <c r="AC523" s="410">
        <f t="shared" ref="AC523" si="1535">AC522</f>
        <v>0</v>
      </c>
      <c r="AD523" s="410">
        <f t="shared" ref="AD523" si="1536">AD522</f>
        <v>0</v>
      </c>
      <c r="AE523" s="410">
        <f t="shared" ref="AE523" si="1537">AE522</f>
        <v>0</v>
      </c>
      <c r="AF523" s="410">
        <f t="shared" ref="AF523" si="1538">AF522</f>
        <v>0</v>
      </c>
      <c r="AG523" s="410">
        <f t="shared" ref="AG523" si="1539">AG522</f>
        <v>0</v>
      </c>
      <c r="AH523" s="410">
        <f t="shared" ref="AH523" si="1540">AH522</f>
        <v>0</v>
      </c>
      <c r="AI523" s="410">
        <f t="shared" ref="AI523" si="1541">AI522</f>
        <v>0</v>
      </c>
      <c r="AJ523" s="410">
        <f t="shared" ref="AJ523" si="1542">AJ522</f>
        <v>0</v>
      </c>
      <c r="AK523" s="410">
        <f t="shared" ref="AK523" si="1543">AK522</f>
        <v>0</v>
      </c>
      <c r="AL523" s="410">
        <f t="shared" ref="AL523" si="1544">AL522</f>
        <v>0</v>
      </c>
      <c r="AM523" s="305"/>
    </row>
    <row r="524" spans="1:39" hidden="1" outlineLevel="1">
      <c r="A524" s="528"/>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hidden="1" outlineLevel="1">
      <c r="A525" s="528">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hidden="1" outlineLevel="1">
      <c r="A526" s="528"/>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5">Z525</f>
        <v>0</v>
      </c>
      <c r="AA526" s="410">
        <f t="shared" ref="AA526" si="1546">AA525</f>
        <v>0</v>
      </c>
      <c r="AB526" s="410">
        <f t="shared" ref="AB526" si="1547">AB525</f>
        <v>0</v>
      </c>
      <c r="AC526" s="410">
        <f t="shared" ref="AC526" si="1548">AC525</f>
        <v>0</v>
      </c>
      <c r="AD526" s="410">
        <f t="shared" ref="AD526" si="1549">AD525</f>
        <v>0</v>
      </c>
      <c r="AE526" s="410">
        <f t="shared" ref="AE526" si="1550">AE525</f>
        <v>0</v>
      </c>
      <c r="AF526" s="410">
        <f t="shared" ref="AF526" si="1551">AF525</f>
        <v>0</v>
      </c>
      <c r="AG526" s="410">
        <f t="shared" ref="AG526" si="1552">AG525</f>
        <v>0</v>
      </c>
      <c r="AH526" s="410">
        <f t="shared" ref="AH526" si="1553">AH525</f>
        <v>0</v>
      </c>
      <c r="AI526" s="410">
        <f t="shared" ref="AI526" si="1554">AI525</f>
        <v>0</v>
      </c>
      <c r="AJ526" s="410">
        <f t="shared" ref="AJ526" si="1555">AJ525</f>
        <v>0</v>
      </c>
      <c r="AK526" s="410">
        <f t="shared" ref="AK526" si="1556">AK525</f>
        <v>0</v>
      </c>
      <c r="AL526" s="410">
        <f t="shared" ref="AL526" si="1557">AL525</f>
        <v>0</v>
      </c>
      <c r="AM526" s="305"/>
    </row>
    <row r="527" spans="1:39" hidden="1" outlineLevel="1">
      <c r="A527" s="528"/>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hidden="1" outlineLevel="1">
      <c r="A528" s="528">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hidden="1" outlineLevel="1">
      <c r="A529" s="528"/>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58">Z528</f>
        <v>0</v>
      </c>
      <c r="AA529" s="410">
        <f t="shared" ref="AA529" si="1559">AA528</f>
        <v>0</v>
      </c>
      <c r="AB529" s="410">
        <f t="shared" ref="AB529" si="1560">AB528</f>
        <v>0</v>
      </c>
      <c r="AC529" s="410">
        <f t="shared" ref="AC529" si="1561">AC528</f>
        <v>0</v>
      </c>
      <c r="AD529" s="410">
        <f t="shared" ref="AD529" si="1562">AD528</f>
        <v>0</v>
      </c>
      <c r="AE529" s="410">
        <f t="shared" ref="AE529" si="1563">AE528</f>
        <v>0</v>
      </c>
      <c r="AF529" s="410">
        <f t="shared" ref="AF529" si="1564">AF528</f>
        <v>0</v>
      </c>
      <c r="AG529" s="410">
        <f t="shared" ref="AG529" si="1565">AG528</f>
        <v>0</v>
      </c>
      <c r="AH529" s="410">
        <f t="shared" ref="AH529" si="1566">AH528</f>
        <v>0</v>
      </c>
      <c r="AI529" s="410">
        <f t="shared" ref="AI529" si="1567">AI528</f>
        <v>0</v>
      </c>
      <c r="AJ529" s="410">
        <f t="shared" ref="AJ529" si="1568">AJ528</f>
        <v>0</v>
      </c>
      <c r="AK529" s="410">
        <f t="shared" ref="AK529" si="1569">AK528</f>
        <v>0</v>
      </c>
      <c r="AL529" s="410">
        <f t="shared" ref="AL529" si="1570">AL528</f>
        <v>0</v>
      </c>
      <c r="AM529" s="305"/>
    </row>
    <row r="530" spans="1:39" hidden="1" outlineLevel="1">
      <c r="A530" s="528"/>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hidden="1" outlineLevel="1">
      <c r="A531" s="528">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hidden="1" outlineLevel="1">
      <c r="A532" s="528"/>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71">Z531</f>
        <v>0</v>
      </c>
      <c r="AA532" s="410">
        <f t="shared" ref="AA532" si="1572">AA531</f>
        <v>0</v>
      </c>
      <c r="AB532" s="410">
        <f t="shared" ref="AB532" si="1573">AB531</f>
        <v>0</v>
      </c>
      <c r="AC532" s="410">
        <f t="shared" ref="AC532" si="1574">AC531</f>
        <v>0</v>
      </c>
      <c r="AD532" s="410">
        <f t="shared" ref="AD532" si="1575">AD531</f>
        <v>0</v>
      </c>
      <c r="AE532" s="410">
        <f t="shared" ref="AE532" si="1576">AE531</f>
        <v>0</v>
      </c>
      <c r="AF532" s="410">
        <f t="shared" ref="AF532" si="1577">AF531</f>
        <v>0</v>
      </c>
      <c r="AG532" s="410">
        <f t="shared" ref="AG532" si="1578">AG531</f>
        <v>0</v>
      </c>
      <c r="AH532" s="410">
        <f t="shared" ref="AH532" si="1579">AH531</f>
        <v>0</v>
      </c>
      <c r="AI532" s="410">
        <f t="shared" ref="AI532" si="1580">AI531</f>
        <v>0</v>
      </c>
      <c r="AJ532" s="410">
        <f t="shared" ref="AJ532" si="1581">AJ531</f>
        <v>0</v>
      </c>
      <c r="AK532" s="410">
        <f t="shared" ref="AK532" si="1582">AK531</f>
        <v>0</v>
      </c>
      <c r="AL532" s="410">
        <f t="shared" ref="AL532" si="1583">AL531</f>
        <v>0</v>
      </c>
      <c r="AM532" s="305"/>
    </row>
    <row r="533" spans="1:39" hidden="1" outlineLevel="1">
      <c r="A533" s="528"/>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hidden="1" outlineLevel="1">
      <c r="A534" s="528">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hidden="1" outlineLevel="1">
      <c r="A535" s="528"/>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4">Z534</f>
        <v>0</v>
      </c>
      <c r="AA535" s="410">
        <f t="shared" ref="AA535" si="1585">AA534</f>
        <v>0</v>
      </c>
      <c r="AB535" s="410">
        <f t="shared" ref="AB535" si="1586">AB534</f>
        <v>0</v>
      </c>
      <c r="AC535" s="410">
        <f t="shared" ref="AC535" si="1587">AC534</f>
        <v>0</v>
      </c>
      <c r="AD535" s="410">
        <f t="shared" ref="AD535" si="1588">AD534</f>
        <v>0</v>
      </c>
      <c r="AE535" s="410">
        <f t="shared" ref="AE535" si="1589">AE534</f>
        <v>0</v>
      </c>
      <c r="AF535" s="410">
        <f t="shared" ref="AF535" si="1590">AF534</f>
        <v>0</v>
      </c>
      <c r="AG535" s="410">
        <f t="shared" ref="AG535" si="1591">AG534</f>
        <v>0</v>
      </c>
      <c r="AH535" s="410">
        <f t="shared" ref="AH535" si="1592">AH534</f>
        <v>0</v>
      </c>
      <c r="AI535" s="410">
        <f t="shared" ref="AI535" si="1593">AI534</f>
        <v>0</v>
      </c>
      <c r="AJ535" s="410">
        <f t="shared" ref="AJ535" si="1594">AJ534</f>
        <v>0</v>
      </c>
      <c r="AK535" s="410">
        <f t="shared" ref="AK535" si="1595">AK534</f>
        <v>0</v>
      </c>
      <c r="AL535" s="410">
        <f t="shared" ref="AL535" si="1596">AL534</f>
        <v>0</v>
      </c>
      <c r="AM535" s="305"/>
    </row>
    <row r="536" spans="1:39" hidden="1" outlineLevel="1">
      <c r="A536" s="528"/>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hidden="1" outlineLevel="1">
      <c r="A537" s="528">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hidden="1" outlineLevel="1">
      <c r="A538" s="528"/>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 si="1597">Z537</f>
        <v>0</v>
      </c>
      <c r="AA538" s="410">
        <f t="shared" ref="AA538" si="1598">AA537</f>
        <v>0</v>
      </c>
      <c r="AB538" s="410">
        <f t="shared" ref="AB538" si="1599">AB537</f>
        <v>0</v>
      </c>
      <c r="AC538" s="410">
        <f t="shared" ref="AC538" si="1600">AC537</f>
        <v>0</v>
      </c>
      <c r="AD538" s="410">
        <f t="shared" ref="AD538" si="1601">AD537</f>
        <v>0</v>
      </c>
      <c r="AE538" s="410">
        <f t="shared" ref="AE538" si="1602">AE537</f>
        <v>0</v>
      </c>
      <c r="AF538" s="410">
        <f t="shared" ref="AF538" si="1603">AF537</f>
        <v>0</v>
      </c>
      <c r="AG538" s="410">
        <f t="shared" ref="AG538" si="1604">AG537</f>
        <v>0</v>
      </c>
      <c r="AH538" s="410">
        <f t="shared" ref="AH538" si="1605">AH537</f>
        <v>0</v>
      </c>
      <c r="AI538" s="410">
        <f t="shared" ref="AI538" si="1606">AI537</f>
        <v>0</v>
      </c>
      <c r="AJ538" s="410">
        <f t="shared" ref="AJ538" si="1607">AJ537</f>
        <v>0</v>
      </c>
      <c r="AK538" s="410">
        <f t="shared" ref="AK538" si="1608">AK537</f>
        <v>0</v>
      </c>
      <c r="AL538" s="410">
        <f t="shared" ref="AL538" si="1609">AL537</f>
        <v>0</v>
      </c>
      <c r="AM538" s="305"/>
    </row>
    <row r="539" spans="1:39" hidden="1" outlineLevel="1">
      <c r="A539" s="528"/>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hidden="1" outlineLevel="1">
      <c r="A540" s="528">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hidden="1" outlineLevel="1">
      <c r="A541" s="528"/>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10">Z540</f>
        <v>0</v>
      </c>
      <c r="AA541" s="410">
        <f t="shared" ref="AA541" si="1611">AA540</f>
        <v>0</v>
      </c>
      <c r="AB541" s="410">
        <f t="shared" ref="AB541" si="1612">AB540</f>
        <v>0</v>
      </c>
      <c r="AC541" s="410">
        <f t="shared" ref="AC541" si="1613">AC540</f>
        <v>0</v>
      </c>
      <c r="AD541" s="410">
        <f t="shared" ref="AD541" si="1614">AD540</f>
        <v>0</v>
      </c>
      <c r="AE541" s="410">
        <f t="shared" ref="AE541" si="1615">AE540</f>
        <v>0</v>
      </c>
      <c r="AF541" s="410">
        <f t="shared" ref="AF541" si="1616">AF540</f>
        <v>0</v>
      </c>
      <c r="AG541" s="410">
        <f t="shared" ref="AG541" si="1617">AG540</f>
        <v>0</v>
      </c>
      <c r="AH541" s="410">
        <f t="shared" ref="AH541" si="1618">AH540</f>
        <v>0</v>
      </c>
      <c r="AI541" s="410">
        <f t="shared" ref="AI541" si="1619">AI540</f>
        <v>0</v>
      </c>
      <c r="AJ541" s="410">
        <f t="shared" ref="AJ541" si="1620">AJ540</f>
        <v>0</v>
      </c>
      <c r="AK541" s="410">
        <f t="shared" ref="AK541" si="1621">AK540</f>
        <v>0</v>
      </c>
      <c r="AL541" s="410">
        <f t="shared" ref="AL541" si="1622">AL540</f>
        <v>0</v>
      </c>
      <c r="AM541" s="305"/>
    </row>
    <row r="542" spans="1:39" hidden="1" outlineLevel="1">
      <c r="A542" s="528"/>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hidden="1" outlineLevel="1">
      <c r="A543" s="528">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hidden="1" outlineLevel="1">
      <c r="A544" s="528"/>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3">Z543</f>
        <v>0</v>
      </c>
      <c r="AA544" s="410">
        <f t="shared" ref="AA544" si="1624">AA543</f>
        <v>0</v>
      </c>
      <c r="AB544" s="410">
        <f t="shared" ref="AB544" si="1625">AB543</f>
        <v>0</v>
      </c>
      <c r="AC544" s="410">
        <f t="shared" ref="AC544" si="1626">AC543</f>
        <v>0</v>
      </c>
      <c r="AD544" s="410">
        <f t="shared" ref="AD544" si="1627">AD543</f>
        <v>0</v>
      </c>
      <c r="AE544" s="410">
        <f t="shared" ref="AE544" si="1628">AE543</f>
        <v>0</v>
      </c>
      <c r="AF544" s="410">
        <f t="shared" ref="AF544" si="1629">AF543</f>
        <v>0</v>
      </c>
      <c r="AG544" s="410">
        <f t="shared" ref="AG544" si="1630">AG543</f>
        <v>0</v>
      </c>
      <c r="AH544" s="410">
        <f t="shared" ref="AH544" si="1631">AH543</f>
        <v>0</v>
      </c>
      <c r="AI544" s="410">
        <f t="shared" ref="AI544" si="1632">AI543</f>
        <v>0</v>
      </c>
      <c r="AJ544" s="410">
        <f t="shared" ref="AJ544" si="1633">AJ543</f>
        <v>0</v>
      </c>
      <c r="AK544" s="410">
        <f t="shared" ref="AK544" si="1634">AK543</f>
        <v>0</v>
      </c>
      <c r="AL544" s="410">
        <f t="shared" ref="AL544" si="1635">AL543</f>
        <v>0</v>
      </c>
      <c r="AM544" s="305"/>
    </row>
    <row r="545" spans="1:39" hidden="1" outlineLevel="1">
      <c r="A545" s="528"/>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hidden="1" outlineLevel="1">
      <c r="A546" s="528">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hidden="1" outlineLevel="1">
      <c r="A547" s="528"/>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6">Z546</f>
        <v>0</v>
      </c>
      <c r="AA547" s="410">
        <f t="shared" ref="AA547" si="1637">AA546</f>
        <v>0</v>
      </c>
      <c r="AB547" s="410">
        <f t="shared" ref="AB547" si="1638">AB546</f>
        <v>0</v>
      </c>
      <c r="AC547" s="410">
        <f t="shared" ref="AC547" si="1639">AC546</f>
        <v>0</v>
      </c>
      <c r="AD547" s="410">
        <f t="shared" ref="AD547" si="1640">AD546</f>
        <v>0</v>
      </c>
      <c r="AE547" s="410">
        <f t="shared" ref="AE547" si="1641">AE546</f>
        <v>0</v>
      </c>
      <c r="AF547" s="410">
        <f t="shared" ref="AF547" si="1642">AF546</f>
        <v>0</v>
      </c>
      <c r="AG547" s="410">
        <f t="shared" ref="AG547" si="1643">AG546</f>
        <v>0</v>
      </c>
      <c r="AH547" s="410">
        <f t="shared" ref="AH547" si="1644">AH546</f>
        <v>0</v>
      </c>
      <c r="AI547" s="410">
        <f t="shared" ref="AI547" si="1645">AI546</f>
        <v>0</v>
      </c>
      <c r="AJ547" s="410">
        <f t="shared" ref="AJ547" si="1646">AJ546</f>
        <v>0</v>
      </c>
      <c r="AK547" s="410">
        <f t="shared" ref="AK547" si="1647">AK546</f>
        <v>0</v>
      </c>
      <c r="AL547" s="410">
        <f t="shared" ref="AL547" si="1648">AL546</f>
        <v>0</v>
      </c>
      <c r="AM547" s="305"/>
    </row>
    <row r="548" spans="1:39" hidden="1" outlineLevel="1">
      <c r="A548" s="528"/>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hidden="1" outlineLevel="1">
      <c r="A549" s="528">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hidden="1" outlineLevel="1">
      <c r="A550" s="528"/>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49">Z549</f>
        <v>0</v>
      </c>
      <c r="AA550" s="410">
        <f t="shared" ref="AA550" si="1650">AA549</f>
        <v>0</v>
      </c>
      <c r="AB550" s="410">
        <f t="shared" ref="AB550" si="1651">AB549</f>
        <v>0</v>
      </c>
      <c r="AC550" s="410">
        <f t="shared" ref="AC550" si="1652">AC549</f>
        <v>0</v>
      </c>
      <c r="AD550" s="410">
        <f t="shared" ref="AD550" si="1653">AD549</f>
        <v>0</v>
      </c>
      <c r="AE550" s="410">
        <f t="shared" ref="AE550" si="1654">AE549</f>
        <v>0</v>
      </c>
      <c r="AF550" s="410">
        <f t="shared" ref="AF550" si="1655">AF549</f>
        <v>0</v>
      </c>
      <c r="AG550" s="410">
        <f t="shared" ref="AG550" si="1656">AG549</f>
        <v>0</v>
      </c>
      <c r="AH550" s="410">
        <f t="shared" ref="AH550" si="1657">AH549</f>
        <v>0</v>
      </c>
      <c r="AI550" s="410">
        <f t="shared" ref="AI550" si="1658">AI549</f>
        <v>0</v>
      </c>
      <c r="AJ550" s="410">
        <f t="shared" ref="AJ550" si="1659">AJ549</f>
        <v>0</v>
      </c>
      <c r="AK550" s="410">
        <f t="shared" ref="AK550" si="1660">AK549</f>
        <v>0</v>
      </c>
      <c r="AL550" s="410">
        <f t="shared" ref="AL550" si="1661">AL549</f>
        <v>0</v>
      </c>
      <c r="AM550" s="305"/>
    </row>
    <row r="551" spans="1:39" hidden="1" outlineLevel="1">
      <c r="A551" s="528"/>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hidden="1" outlineLevel="1">
      <c r="A552" s="528">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hidden="1" outlineLevel="1">
      <c r="A553" s="528"/>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2">Z552</f>
        <v>0</v>
      </c>
      <c r="AA553" s="410">
        <f t="shared" ref="AA553" si="1663">AA552</f>
        <v>0</v>
      </c>
      <c r="AB553" s="410">
        <f t="shared" ref="AB553" si="1664">AB552</f>
        <v>0</v>
      </c>
      <c r="AC553" s="410">
        <f t="shared" ref="AC553" si="1665">AC552</f>
        <v>0</v>
      </c>
      <c r="AD553" s="410">
        <f t="shared" ref="AD553" si="1666">AD552</f>
        <v>0</v>
      </c>
      <c r="AE553" s="410">
        <f t="shared" ref="AE553" si="1667">AE552</f>
        <v>0</v>
      </c>
      <c r="AF553" s="410">
        <f t="shared" ref="AF553" si="1668">AF552</f>
        <v>0</v>
      </c>
      <c r="AG553" s="410">
        <f t="shared" ref="AG553" si="1669">AG552</f>
        <v>0</v>
      </c>
      <c r="AH553" s="410">
        <f t="shared" ref="AH553" si="1670">AH552</f>
        <v>0</v>
      </c>
      <c r="AI553" s="410">
        <f t="shared" ref="AI553" si="1671">AI552</f>
        <v>0</v>
      </c>
      <c r="AJ553" s="410">
        <f t="shared" ref="AJ553" si="1672">AJ552</f>
        <v>0</v>
      </c>
      <c r="AK553" s="410">
        <f t="shared" ref="AK553" si="1673">AK552</f>
        <v>0</v>
      </c>
      <c r="AL553" s="410">
        <f t="shared" ref="AL553" si="1674">AL552</f>
        <v>0</v>
      </c>
      <c r="AM553" s="305"/>
    </row>
    <row r="554" spans="1:39" hidden="1" outlineLevel="1">
      <c r="A554" s="528"/>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hidden="1" outlineLevel="1">
      <c r="A555" s="528">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hidden="1" outlineLevel="1">
      <c r="A556" s="528"/>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5">Z555</f>
        <v>0</v>
      </c>
      <c r="AA556" s="410">
        <f t="shared" ref="AA556" si="1676">AA555</f>
        <v>0</v>
      </c>
      <c r="AB556" s="410">
        <f t="shared" ref="AB556" si="1677">AB555</f>
        <v>0</v>
      </c>
      <c r="AC556" s="410">
        <f t="shared" ref="AC556" si="1678">AC555</f>
        <v>0</v>
      </c>
      <c r="AD556" s="410">
        <f t="shared" ref="AD556" si="1679">AD555</f>
        <v>0</v>
      </c>
      <c r="AE556" s="410">
        <f t="shared" ref="AE556" si="1680">AE555</f>
        <v>0</v>
      </c>
      <c r="AF556" s="410">
        <f t="shared" ref="AF556" si="1681">AF555</f>
        <v>0</v>
      </c>
      <c r="AG556" s="410">
        <f t="shared" ref="AG556" si="1682">AG555</f>
        <v>0</v>
      </c>
      <c r="AH556" s="410">
        <f t="shared" ref="AH556" si="1683">AH555</f>
        <v>0</v>
      </c>
      <c r="AI556" s="410">
        <f t="shared" ref="AI556" si="1684">AI555</f>
        <v>0</v>
      </c>
      <c r="AJ556" s="410">
        <f t="shared" ref="AJ556" si="1685">AJ555</f>
        <v>0</v>
      </c>
      <c r="AK556" s="410">
        <f t="shared" ref="AK556" si="1686">AK555</f>
        <v>0</v>
      </c>
      <c r="AL556" s="410">
        <f t="shared" ref="AL556" si="1687">AL555</f>
        <v>0</v>
      </c>
      <c r="AM556" s="305"/>
    </row>
    <row r="557" spans="1:39" hidden="1" outlineLevel="1">
      <c r="A557" s="528"/>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hidden="1" outlineLevel="1">
      <c r="A558" s="528">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hidden="1" outlineLevel="1">
      <c r="A559" s="528"/>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88">Z558</f>
        <v>0</v>
      </c>
      <c r="AA559" s="410">
        <f t="shared" ref="AA559" si="1689">AA558</f>
        <v>0</v>
      </c>
      <c r="AB559" s="410">
        <f t="shared" ref="AB559" si="1690">AB558</f>
        <v>0</v>
      </c>
      <c r="AC559" s="410">
        <f t="shared" ref="AC559" si="1691">AC558</f>
        <v>0</v>
      </c>
      <c r="AD559" s="410">
        <f t="shared" ref="AD559" si="1692">AD558</f>
        <v>0</v>
      </c>
      <c r="AE559" s="410">
        <f t="shared" ref="AE559" si="1693">AE558</f>
        <v>0</v>
      </c>
      <c r="AF559" s="410">
        <f t="shared" ref="AF559" si="1694">AF558</f>
        <v>0</v>
      </c>
      <c r="AG559" s="410">
        <f t="shared" ref="AG559" si="1695">AG558</f>
        <v>0</v>
      </c>
      <c r="AH559" s="410">
        <f t="shared" ref="AH559" si="1696">AH558</f>
        <v>0</v>
      </c>
      <c r="AI559" s="410">
        <f t="shared" ref="AI559" si="1697">AI558</f>
        <v>0</v>
      </c>
      <c r="AJ559" s="410">
        <f t="shared" ref="AJ559" si="1698">AJ558</f>
        <v>0</v>
      </c>
      <c r="AK559" s="410">
        <f t="shared" ref="AK559" si="1699">AK558</f>
        <v>0</v>
      </c>
      <c r="AL559" s="410">
        <f t="shared" ref="AL559" si="1700">AL558</f>
        <v>0</v>
      </c>
      <c r="AM559" s="305"/>
    </row>
    <row r="560" spans="1:39" outlineLevel="1">
      <c r="A560" s="528"/>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2133905</v>
      </c>
      <c r="E561" s="328"/>
      <c r="F561" s="328"/>
      <c r="G561" s="328"/>
      <c r="H561" s="328"/>
      <c r="I561" s="328"/>
      <c r="J561" s="328"/>
      <c r="K561" s="328"/>
      <c r="L561" s="328"/>
      <c r="M561" s="328"/>
      <c r="N561" s="328"/>
      <c r="O561" s="328">
        <f>SUM(O404:O559)</f>
        <v>233</v>
      </c>
      <c r="P561" s="328"/>
      <c r="Q561" s="328"/>
      <c r="R561" s="328"/>
      <c r="S561" s="328"/>
      <c r="T561" s="328"/>
      <c r="U561" s="328"/>
      <c r="V561" s="328"/>
      <c r="W561" s="328"/>
      <c r="X561" s="328"/>
      <c r="Y561" s="328">
        <f>IF(Y402="kWh",SUMPRODUCT(D404:D559,Y404:Y559))</f>
        <v>1823075</v>
      </c>
      <c r="Z561" s="328">
        <f ca="1">IF(Z402="kWh",SUMPRODUCT(D404:D559,Z404:Z559))</f>
        <v>190130.82706557179</v>
      </c>
      <c r="AA561" s="328">
        <f>IF(AA402="kw",SUMPRODUCT(N404:N559,O404:O559,AA404:AA559),SUMPRODUCT(D404:D559,AA404:AA559))</f>
        <v>174.88279513386075</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1185208</v>
      </c>
      <c r="Z562" s="391">
        <f>HLOOKUP(Z218,'2. LRAMVA Threshold'!$B$42:$Q$53,9,FALSE)</f>
        <v>218722</v>
      </c>
      <c r="AA562" s="391">
        <f>HLOOKUP(AA218,'2. LRAMVA Threshold'!$B$42:$Q$53,9,FALSE)</f>
        <v>678</v>
      </c>
      <c r="AB562" s="391">
        <f>HLOOKUP(AB218,'2. LRAMVA Threshold'!$B$42:$Q$53,9,FALSE)</f>
        <v>3732</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9.2999999999999992E-3</v>
      </c>
      <c r="Z564" s="340">
        <f>HLOOKUP(Z$35,'3.  Distribution Rates'!$C$122:$P$133,9,FALSE)</f>
        <v>1.5100000000000001E-2</v>
      </c>
      <c r="AA564" s="340">
        <f>HLOOKUP(AA$35,'3.  Distribution Rates'!$C$122:$P$133,9,FALSE)</f>
        <v>5.1600999999999999</v>
      </c>
      <c r="AB564" s="340">
        <f>HLOOKUP(AB$35,'3.  Distribution Rates'!$C$122:$P$133,9,FALSE)</f>
        <v>0.95409999999999995</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hidden="1">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4">
        <f t="shared" ref="AM565:AM571" si="1701">SUM(Y565:AL565)</f>
        <v>0</v>
      </c>
    </row>
    <row r="566" spans="2:39" hidden="1">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4">
        <f t="shared" si="1701"/>
        <v>0</v>
      </c>
    </row>
    <row r="567" spans="2:39" hidden="1">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4">
        <f t="shared" si="1701"/>
        <v>0</v>
      </c>
    </row>
    <row r="568" spans="2:39" hidden="1">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4">
        <f t="shared" si="1701"/>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2">Y209*Y564</f>
        <v>3721.5716999999995</v>
      </c>
      <c r="Z569" s="377">
        <f t="shared" si="1702"/>
        <v>2008.1905793600001</v>
      </c>
      <c r="AA569" s="377">
        <f t="shared" si="1702"/>
        <v>5396.3273139600005</v>
      </c>
      <c r="AB569" s="377">
        <f>AB209*AB564</f>
        <v>0</v>
      </c>
      <c r="AC569" s="377">
        <f t="shared" si="1702"/>
        <v>0</v>
      </c>
      <c r="AD569" s="377">
        <f t="shared" si="1702"/>
        <v>0</v>
      </c>
      <c r="AE569" s="377">
        <f t="shared" si="1702"/>
        <v>0</v>
      </c>
      <c r="AF569" s="377">
        <f t="shared" si="1702"/>
        <v>0</v>
      </c>
      <c r="AG569" s="377">
        <f t="shared" si="1702"/>
        <v>0</v>
      </c>
      <c r="AH569" s="377">
        <f t="shared" si="1702"/>
        <v>0</v>
      </c>
      <c r="AI569" s="377">
        <f t="shared" si="1702"/>
        <v>0</v>
      </c>
      <c r="AJ569" s="377">
        <f t="shared" si="1702"/>
        <v>0</v>
      </c>
      <c r="AK569" s="377">
        <f t="shared" si="1702"/>
        <v>0</v>
      </c>
      <c r="AL569" s="377">
        <f t="shared" si="1702"/>
        <v>0</v>
      </c>
      <c r="AM569" s="624">
        <f t="shared" si="1701"/>
        <v>11126.089593320001</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9128.6754000000001</v>
      </c>
      <c r="Z570" s="377">
        <f>Z392*Z564</f>
        <v>1564.0538203200001</v>
      </c>
      <c r="AA570" s="377">
        <f t="shared" ref="AA570:AL570" si="1703">AA392*AA564</f>
        <v>1516.8217152</v>
      </c>
      <c r="AB570" s="377">
        <f>AB392*AB564</f>
        <v>3523.9263696000012</v>
      </c>
      <c r="AC570" s="377">
        <f t="shared" si="1703"/>
        <v>0</v>
      </c>
      <c r="AD570" s="377">
        <f t="shared" si="1703"/>
        <v>0</v>
      </c>
      <c r="AE570" s="377">
        <f t="shared" si="1703"/>
        <v>0</v>
      </c>
      <c r="AF570" s="377">
        <f t="shared" si="1703"/>
        <v>0</v>
      </c>
      <c r="AG570" s="377">
        <f t="shared" si="1703"/>
        <v>0</v>
      </c>
      <c r="AH570" s="377">
        <f t="shared" si="1703"/>
        <v>0</v>
      </c>
      <c r="AI570" s="377">
        <f t="shared" si="1703"/>
        <v>0</v>
      </c>
      <c r="AJ570" s="377">
        <f t="shared" si="1703"/>
        <v>0</v>
      </c>
      <c r="AK570" s="377">
        <f t="shared" si="1703"/>
        <v>0</v>
      </c>
      <c r="AL570" s="377">
        <f t="shared" si="1703"/>
        <v>0</v>
      </c>
      <c r="AM570" s="624">
        <f t="shared" si="1701"/>
        <v>15733.477305120001</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16954.5975</v>
      </c>
      <c r="Z571" s="377">
        <f t="shared" ref="Z571:AL571" ca="1" si="1704">Z561*Z564</f>
        <v>2870.9754886901342</v>
      </c>
      <c r="AA571" s="377">
        <f t="shared" si="1704"/>
        <v>902.41271117023484</v>
      </c>
      <c r="AB571" s="377">
        <f t="shared" si="1704"/>
        <v>0</v>
      </c>
      <c r="AC571" s="377">
        <f t="shared" si="1704"/>
        <v>0</v>
      </c>
      <c r="AD571" s="377">
        <f t="shared" si="1704"/>
        <v>0</v>
      </c>
      <c r="AE571" s="377">
        <f t="shared" si="1704"/>
        <v>0</v>
      </c>
      <c r="AF571" s="377">
        <f t="shared" si="1704"/>
        <v>0</v>
      </c>
      <c r="AG571" s="377">
        <f t="shared" si="1704"/>
        <v>0</v>
      </c>
      <c r="AH571" s="377">
        <f t="shared" si="1704"/>
        <v>0</v>
      </c>
      <c r="AI571" s="377">
        <f t="shared" si="1704"/>
        <v>0</v>
      </c>
      <c r="AJ571" s="377">
        <f t="shared" si="1704"/>
        <v>0</v>
      </c>
      <c r="AK571" s="377">
        <f t="shared" si="1704"/>
        <v>0</v>
      </c>
      <c r="AL571" s="377">
        <f t="shared" si="1704"/>
        <v>0</v>
      </c>
      <c r="AM571" s="624">
        <f t="shared" ca="1" si="1701"/>
        <v>20727.985699860372</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29804.8446</v>
      </c>
      <c r="Z572" s="345">
        <f ca="1">SUM(Z565:Z571)</f>
        <v>6443.2198883701349</v>
      </c>
      <c r="AA572" s="345">
        <f>SUM(AA565:AA571)</f>
        <v>7815.5617403302349</v>
      </c>
      <c r="AB572" s="345">
        <f t="shared" ref="AB572:AE572" si="1705">SUM(AB565:AB571)</f>
        <v>3523.9263696000012</v>
      </c>
      <c r="AC572" s="345">
        <f t="shared" si="1705"/>
        <v>0</v>
      </c>
      <c r="AD572" s="345">
        <f>SUM(AD565:AD571)</f>
        <v>0</v>
      </c>
      <c r="AE572" s="345">
        <f t="shared" si="1705"/>
        <v>0</v>
      </c>
      <c r="AF572" s="345">
        <f>SUM(AF565:AF571)</f>
        <v>0</v>
      </c>
      <c r="AG572" s="345">
        <f>SUM(AG565:AG571)</f>
        <v>0</v>
      </c>
      <c r="AH572" s="345">
        <f t="shared" ref="AH572:AL572" si="1706">SUM(AH565:AH571)</f>
        <v>0</v>
      </c>
      <c r="AI572" s="345">
        <f t="shared" si="1706"/>
        <v>0</v>
      </c>
      <c r="AJ572" s="345">
        <f>SUM(AJ565:AJ571)</f>
        <v>0</v>
      </c>
      <c r="AK572" s="345">
        <f t="shared" si="1706"/>
        <v>0</v>
      </c>
      <c r="AL572" s="345">
        <f t="shared" si="1706"/>
        <v>0</v>
      </c>
      <c r="AM572" s="406">
        <f ca="1">SUM(AM565:AM571)</f>
        <v>47587.552598300375</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11022.434399999998</v>
      </c>
      <c r="Z573" s="346">
        <f t="shared" ref="Z573:AE573" si="1707">Z562*Z564</f>
        <v>3302.7022000000002</v>
      </c>
      <c r="AA573" s="346">
        <f>AA562*AA564</f>
        <v>3498.5477999999998</v>
      </c>
      <c r="AB573" s="346">
        <f t="shared" si="1707"/>
        <v>3560.7012</v>
      </c>
      <c r="AC573" s="346">
        <f t="shared" si="1707"/>
        <v>0</v>
      </c>
      <c r="AD573" s="346">
        <f>AD562*AD564</f>
        <v>0</v>
      </c>
      <c r="AE573" s="346">
        <f t="shared" si="1707"/>
        <v>0</v>
      </c>
      <c r="AF573" s="346">
        <f>AF562*AF564</f>
        <v>0</v>
      </c>
      <c r="AG573" s="346">
        <f t="shared" ref="AG573:AL573" si="1708">AG562*AG564</f>
        <v>0</v>
      </c>
      <c r="AH573" s="346">
        <f t="shared" si="1708"/>
        <v>0</v>
      </c>
      <c r="AI573" s="346">
        <f t="shared" si="1708"/>
        <v>0</v>
      </c>
      <c r="AJ573" s="346">
        <f>AJ562*AJ564</f>
        <v>0</v>
      </c>
      <c r="AK573" s="346">
        <f>AK562*AK564</f>
        <v>0</v>
      </c>
      <c r="AL573" s="346">
        <f t="shared" si="1708"/>
        <v>0</v>
      </c>
      <c r="AM573" s="406">
        <f>SUM(Y573:AL573)</f>
        <v>21384.385599999998</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 ca="1">AM572-AM573</f>
        <v>26203.166998300378</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1447516.2966815466</v>
      </c>
      <c r="Z576" s="290">
        <f ca="1">SUMPRODUCT(E404:E559,Z404:Z559)</f>
        <v>190293.89453172323</v>
      </c>
      <c r="AA576" s="290">
        <f>IF(AA402="kw",SUMPRODUCT($N$404:$N$559,$P$404:$P$559,AA404:AA559),SUMPRODUCT($E$404:$E$559,AA404:AA559))</f>
        <v>174.88279513386075</v>
      </c>
      <c r="AB576" s="290">
        <f>IF(AB402="kw",SUMPRODUCT($N$404:$N$559,$P$404:$P$559,AB404:AB559),SUMPRODUCT($E$404:$E$559,AB404:AB559))</f>
        <v>0</v>
      </c>
      <c r="AC576" s="290">
        <f>IF(AC402="kw",SUMPRODUCT($N$404:$N$559,$P$404:$P$559,AC404:AC559),SUMPRODUCT($E$404:$E$559,AC404:AC559))</f>
        <v>0</v>
      </c>
      <c r="AD576" s="290">
        <f t="shared" ref="AD576:AL576" si="1709">IF(AD402="kw",SUMPRODUCT($N$404:$N$559,$P$404:$P$559,AD404:AD559),SUMPRODUCT($E$404:$E$559,AD404:AD559))</f>
        <v>0</v>
      </c>
      <c r="AE576" s="290">
        <f t="shared" si="1709"/>
        <v>0</v>
      </c>
      <c r="AF576" s="290">
        <f t="shared" si="1709"/>
        <v>0</v>
      </c>
      <c r="AG576" s="290">
        <f t="shared" si="1709"/>
        <v>0</v>
      </c>
      <c r="AH576" s="290">
        <f t="shared" si="1709"/>
        <v>0</v>
      </c>
      <c r="AI576" s="290">
        <f t="shared" si="1709"/>
        <v>0</v>
      </c>
      <c r="AJ576" s="290">
        <f t="shared" si="1709"/>
        <v>0</v>
      </c>
      <c r="AK576" s="290">
        <f t="shared" si="1709"/>
        <v>0</v>
      </c>
      <c r="AL576" s="290">
        <f t="shared" si="1709"/>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1447516.2966815466</v>
      </c>
      <c r="Z577" s="290">
        <f ca="1">SUMPRODUCT(F404:F559,Z404:Z559)</f>
        <v>190293.89453172323</v>
      </c>
      <c r="AA577" s="290">
        <f t="shared" ref="AA577:AL577" si="1710">IF(AA402="kw",SUMPRODUCT($N$404:$N$559,$Q$404:$Q$559,AA404:AA559),SUMPRODUCT($F$404:$F$559,AA404:AA559))</f>
        <v>174.88279513386075</v>
      </c>
      <c r="AB577" s="290">
        <f t="shared" si="1710"/>
        <v>0</v>
      </c>
      <c r="AC577" s="290">
        <f>IF(AC402="kw",SUMPRODUCT($N$404:$N$559,$Q$404:$Q$559,AC404:AC559),SUMPRODUCT($F$404:$F$559,AC404:AC559))</f>
        <v>0</v>
      </c>
      <c r="AD577" s="290">
        <f t="shared" si="1710"/>
        <v>0</v>
      </c>
      <c r="AE577" s="290">
        <f t="shared" si="1710"/>
        <v>0</v>
      </c>
      <c r="AF577" s="290">
        <f t="shared" si="1710"/>
        <v>0</v>
      </c>
      <c r="AG577" s="290">
        <f t="shared" si="1710"/>
        <v>0</v>
      </c>
      <c r="AH577" s="290">
        <f t="shared" si="1710"/>
        <v>0</v>
      </c>
      <c r="AI577" s="290">
        <f t="shared" si="1710"/>
        <v>0</v>
      </c>
      <c r="AJ577" s="290">
        <f t="shared" si="1710"/>
        <v>0</v>
      </c>
      <c r="AK577" s="290">
        <f t="shared" si="1710"/>
        <v>0</v>
      </c>
      <c r="AL577" s="290">
        <f t="shared" si="1710"/>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1447516.2966815466</v>
      </c>
      <c r="Z578" s="325">
        <f ca="1">SUMPRODUCT(G404:G559,Z404:Z559)</f>
        <v>190293.89453172323</v>
      </c>
      <c r="AA578" s="325">
        <f t="shared" ref="AA578:AL578" si="1711">IF(AA402="kw",SUMPRODUCT($N$404:$N$559,$R$404:$R$559,AA404:AA559),SUMPRODUCT($G$404:$G$559,AA404:AA559))</f>
        <v>174.88279513386075</v>
      </c>
      <c r="AB578" s="325">
        <f t="shared" si="1711"/>
        <v>0</v>
      </c>
      <c r="AC578" s="325">
        <f>IF(AC402="kw",SUMPRODUCT($N$404:$N$559,$R$404:$R$559,AC404:AC559),SUMPRODUCT($G$404:$G$559,AC404:AC559))</f>
        <v>0</v>
      </c>
      <c r="AD578" s="325">
        <f t="shared" si="1711"/>
        <v>0</v>
      </c>
      <c r="AE578" s="325">
        <f t="shared" si="1711"/>
        <v>0</v>
      </c>
      <c r="AF578" s="325">
        <f t="shared" si="1711"/>
        <v>0</v>
      </c>
      <c r="AG578" s="325">
        <f t="shared" si="1711"/>
        <v>0</v>
      </c>
      <c r="AH578" s="325">
        <f t="shared" si="1711"/>
        <v>0</v>
      </c>
      <c r="AI578" s="325">
        <f t="shared" si="1711"/>
        <v>0</v>
      </c>
      <c r="AJ578" s="325">
        <f t="shared" si="1711"/>
        <v>0</v>
      </c>
      <c r="AK578" s="325">
        <f t="shared" si="1711"/>
        <v>0</v>
      </c>
      <c r="AL578" s="325">
        <f t="shared" si="1711"/>
        <v>0</v>
      </c>
      <c r="AM578" s="385"/>
    </row>
    <row r="579" spans="1:39" ht="22.5" customHeight="1">
      <c r="B579" s="367" t="s">
        <v>589</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5" t="s">
        <v>525</v>
      </c>
      <c r="E582" s="252"/>
      <c r="F582" s="585"/>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988" t="s">
        <v>211</v>
      </c>
      <c r="C583" s="990" t="s">
        <v>33</v>
      </c>
      <c r="D583" s="283" t="s">
        <v>421</v>
      </c>
      <c r="E583" s="992" t="s">
        <v>209</v>
      </c>
      <c r="F583" s="993"/>
      <c r="G583" s="993"/>
      <c r="H583" s="993"/>
      <c r="I583" s="993"/>
      <c r="J583" s="993"/>
      <c r="K583" s="993"/>
      <c r="L583" s="993"/>
      <c r="M583" s="994"/>
      <c r="N583" s="998" t="s">
        <v>213</v>
      </c>
      <c r="O583" s="283" t="s">
        <v>422</v>
      </c>
      <c r="P583" s="992" t="s">
        <v>212</v>
      </c>
      <c r="Q583" s="993"/>
      <c r="R583" s="993"/>
      <c r="S583" s="993"/>
      <c r="T583" s="993"/>
      <c r="U583" s="993"/>
      <c r="V583" s="993"/>
      <c r="W583" s="993"/>
      <c r="X583" s="994"/>
      <c r="Y583" s="995" t="s">
        <v>243</v>
      </c>
      <c r="Z583" s="996"/>
      <c r="AA583" s="996"/>
      <c r="AB583" s="996"/>
      <c r="AC583" s="996"/>
      <c r="AD583" s="996"/>
      <c r="AE583" s="996"/>
      <c r="AF583" s="996"/>
      <c r="AG583" s="996"/>
      <c r="AH583" s="996"/>
      <c r="AI583" s="996"/>
      <c r="AJ583" s="996"/>
      <c r="AK583" s="996"/>
      <c r="AL583" s="996"/>
      <c r="AM583" s="997"/>
    </row>
    <row r="584" spans="1:39" ht="68.25" customHeight="1">
      <c r="B584" s="989"/>
      <c r="C584" s="991"/>
      <c r="D584" s="284">
        <v>2018</v>
      </c>
      <c r="E584" s="284">
        <v>2019</v>
      </c>
      <c r="F584" s="284">
        <v>2020</v>
      </c>
      <c r="G584" s="284">
        <v>2021</v>
      </c>
      <c r="H584" s="284">
        <v>2022</v>
      </c>
      <c r="I584" s="284">
        <v>2023</v>
      </c>
      <c r="J584" s="284">
        <v>2024</v>
      </c>
      <c r="K584" s="284">
        <v>2025</v>
      </c>
      <c r="L584" s="284">
        <v>2026</v>
      </c>
      <c r="M584" s="284">
        <v>2027</v>
      </c>
      <c r="N584" s="999"/>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v>
      </c>
      <c r="AC584" s="284" t="str">
        <f>'1.  LRAMVA Summary'!H52</f>
        <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hidden="1" customHeight="1">
      <c r="A585" s="528"/>
      <c r="B585" s="514" t="s">
        <v>503</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f>'1.  LRAMVA Summary'!H53</f>
        <v>0</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28"/>
      <c r="B586" s="500" t="s">
        <v>496</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28">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28"/>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712">Z587</f>
        <v>0</v>
      </c>
      <c r="AA588" s="410">
        <f t="shared" ref="AA588" si="1713">AA587</f>
        <v>0</v>
      </c>
      <c r="AB588" s="410">
        <f t="shared" ref="AB588" si="1714">AB587</f>
        <v>0</v>
      </c>
      <c r="AC588" s="410">
        <f t="shared" ref="AC588" si="1715">AC587</f>
        <v>0</v>
      </c>
      <c r="AD588" s="410">
        <f t="shared" ref="AD588" si="1716">AD587</f>
        <v>0</v>
      </c>
      <c r="AE588" s="410">
        <f t="shared" ref="AE588" si="1717">AE587</f>
        <v>0</v>
      </c>
      <c r="AF588" s="410">
        <f t="shared" ref="AF588" si="1718">AF587</f>
        <v>0</v>
      </c>
      <c r="AG588" s="410">
        <f t="shared" ref="AG588" si="1719">AG587</f>
        <v>0</v>
      </c>
      <c r="AH588" s="410">
        <f t="shared" ref="AH588" si="1720">AH587</f>
        <v>0</v>
      </c>
      <c r="AI588" s="410">
        <f t="shared" ref="AI588" si="1721">AI587</f>
        <v>0</v>
      </c>
      <c r="AJ588" s="410">
        <f t="shared" ref="AJ588" si="1722">AJ587</f>
        <v>0</v>
      </c>
      <c r="AK588" s="410">
        <f t="shared" ref="AK588" si="1723">AK587</f>
        <v>0</v>
      </c>
      <c r="AL588" s="410">
        <f t="shared" ref="AL588" si="1724">AL587</f>
        <v>0</v>
      </c>
      <c r="AM588" s="296"/>
    </row>
    <row r="589" spans="1:39" ht="15.75" hidden="1" outlineLevel="1">
      <c r="A589" s="528"/>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28">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28"/>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25">Z590</f>
        <v>0</v>
      </c>
      <c r="AA591" s="410">
        <f t="shared" ref="AA591" si="1726">AA590</f>
        <v>0</v>
      </c>
      <c r="AB591" s="410">
        <f t="shared" ref="AB591" si="1727">AB590</f>
        <v>0</v>
      </c>
      <c r="AC591" s="410">
        <f t="shared" ref="AC591" si="1728">AC590</f>
        <v>0</v>
      </c>
      <c r="AD591" s="410">
        <f t="shared" ref="AD591" si="1729">AD590</f>
        <v>0</v>
      </c>
      <c r="AE591" s="410">
        <f t="shared" ref="AE591" si="1730">AE590</f>
        <v>0</v>
      </c>
      <c r="AF591" s="410">
        <f t="shared" ref="AF591" si="1731">AF590</f>
        <v>0</v>
      </c>
      <c r="AG591" s="410">
        <f t="shared" ref="AG591" si="1732">AG590</f>
        <v>0</v>
      </c>
      <c r="AH591" s="410">
        <f t="shared" ref="AH591" si="1733">AH590</f>
        <v>0</v>
      </c>
      <c r="AI591" s="410">
        <f t="shared" ref="AI591" si="1734">AI590</f>
        <v>0</v>
      </c>
      <c r="AJ591" s="410">
        <f t="shared" ref="AJ591" si="1735">AJ590</f>
        <v>0</v>
      </c>
      <c r="AK591" s="410">
        <f t="shared" ref="AK591" si="1736">AK590</f>
        <v>0</v>
      </c>
      <c r="AL591" s="410">
        <f t="shared" ref="AL591" si="1737">AL590</f>
        <v>0</v>
      </c>
      <c r="AM591" s="296"/>
    </row>
    <row r="592" spans="1:39" ht="15.75" hidden="1" outlineLevel="1">
      <c r="A592" s="528"/>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28">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28"/>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38">Z593</f>
        <v>0</v>
      </c>
      <c r="AA594" s="410">
        <f t="shared" ref="AA594" si="1739">AA593</f>
        <v>0</v>
      </c>
      <c r="AB594" s="410">
        <f t="shared" ref="AB594" si="1740">AB593</f>
        <v>0</v>
      </c>
      <c r="AC594" s="410">
        <f t="shared" ref="AC594" si="1741">AC593</f>
        <v>0</v>
      </c>
      <c r="AD594" s="410">
        <f t="shared" ref="AD594" si="1742">AD593</f>
        <v>0</v>
      </c>
      <c r="AE594" s="410">
        <f t="shared" ref="AE594" si="1743">AE593</f>
        <v>0</v>
      </c>
      <c r="AF594" s="410">
        <f t="shared" ref="AF594" si="1744">AF593</f>
        <v>0</v>
      </c>
      <c r="AG594" s="410">
        <f t="shared" ref="AG594" si="1745">AG593</f>
        <v>0</v>
      </c>
      <c r="AH594" s="410">
        <f t="shared" ref="AH594" si="1746">AH593</f>
        <v>0</v>
      </c>
      <c r="AI594" s="410">
        <f t="shared" ref="AI594" si="1747">AI593</f>
        <v>0</v>
      </c>
      <c r="AJ594" s="410">
        <f t="shared" ref="AJ594" si="1748">AJ593</f>
        <v>0</v>
      </c>
      <c r="AK594" s="410">
        <f t="shared" ref="AK594" si="1749">AK593</f>
        <v>0</v>
      </c>
      <c r="AL594" s="410">
        <f t="shared" ref="AL594" si="1750">AL593</f>
        <v>0</v>
      </c>
      <c r="AM594" s="296"/>
    </row>
    <row r="595" spans="1:39" hidden="1" outlineLevel="1">
      <c r="A595" s="528"/>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28">
        <v>4</v>
      </c>
      <c r="B596" s="516" t="s">
        <v>679</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28"/>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51">Z596</f>
        <v>0</v>
      </c>
      <c r="AA597" s="410">
        <f t="shared" ref="AA597" si="1752">AA596</f>
        <v>0</v>
      </c>
      <c r="AB597" s="410">
        <f t="shared" ref="AB597" si="1753">AB596</f>
        <v>0</v>
      </c>
      <c r="AC597" s="410">
        <f t="shared" ref="AC597" si="1754">AC596</f>
        <v>0</v>
      </c>
      <c r="AD597" s="410">
        <f t="shared" ref="AD597" si="1755">AD596</f>
        <v>0</v>
      </c>
      <c r="AE597" s="410">
        <f t="shared" ref="AE597" si="1756">AE596</f>
        <v>0</v>
      </c>
      <c r="AF597" s="410">
        <f t="shared" ref="AF597" si="1757">AF596</f>
        <v>0</v>
      </c>
      <c r="AG597" s="410">
        <f t="shared" ref="AG597" si="1758">AG596</f>
        <v>0</v>
      </c>
      <c r="AH597" s="410">
        <f t="shared" ref="AH597" si="1759">AH596</f>
        <v>0</v>
      </c>
      <c r="AI597" s="410">
        <f t="shared" ref="AI597" si="1760">AI596</f>
        <v>0</v>
      </c>
      <c r="AJ597" s="410">
        <f t="shared" ref="AJ597" si="1761">AJ596</f>
        <v>0</v>
      </c>
      <c r="AK597" s="410">
        <f t="shared" ref="AK597" si="1762">AK596</f>
        <v>0</v>
      </c>
      <c r="AL597" s="410">
        <f t="shared" ref="AL597" si="1763">AL596</f>
        <v>0</v>
      </c>
      <c r="AM597" s="296"/>
    </row>
    <row r="598" spans="1:39" hidden="1" outlineLevel="1">
      <c r="A598" s="528"/>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28">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28"/>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4">Z599</f>
        <v>0</v>
      </c>
      <c r="AA600" s="410">
        <f t="shared" ref="AA600" si="1765">AA599</f>
        <v>0</v>
      </c>
      <c r="AB600" s="410">
        <f t="shared" ref="AB600" si="1766">AB599</f>
        <v>0</v>
      </c>
      <c r="AC600" s="410">
        <f t="shared" ref="AC600" si="1767">AC599</f>
        <v>0</v>
      </c>
      <c r="AD600" s="410">
        <f t="shared" ref="AD600" si="1768">AD599</f>
        <v>0</v>
      </c>
      <c r="AE600" s="410">
        <f t="shared" ref="AE600" si="1769">AE599</f>
        <v>0</v>
      </c>
      <c r="AF600" s="410">
        <f t="shared" ref="AF600" si="1770">AF599</f>
        <v>0</v>
      </c>
      <c r="AG600" s="410">
        <f t="shared" ref="AG600" si="1771">AG599</f>
        <v>0</v>
      </c>
      <c r="AH600" s="410">
        <f t="shared" ref="AH600" si="1772">AH599</f>
        <v>0</v>
      </c>
      <c r="AI600" s="410">
        <f t="shared" ref="AI600" si="1773">AI599</f>
        <v>0</v>
      </c>
      <c r="AJ600" s="410">
        <f t="shared" ref="AJ600" si="1774">AJ599</f>
        <v>0</v>
      </c>
      <c r="AK600" s="410">
        <f t="shared" ref="AK600" si="1775">AK599</f>
        <v>0</v>
      </c>
      <c r="AL600" s="410">
        <f t="shared" ref="AL600" si="1776">AL599</f>
        <v>0</v>
      </c>
      <c r="AM600" s="296"/>
    </row>
    <row r="601" spans="1:39" hidden="1" outlineLevel="1">
      <c r="A601" s="528"/>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28"/>
      <c r="B602" s="318" t="s">
        <v>497</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28">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28"/>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7">Z603</f>
        <v>0</v>
      </c>
      <c r="AA604" s="410">
        <f t="shared" ref="AA604" si="1778">AA603</f>
        <v>0</v>
      </c>
      <c r="AB604" s="410">
        <f t="shared" ref="AB604" si="1779">AB603</f>
        <v>0</v>
      </c>
      <c r="AC604" s="410">
        <f t="shared" ref="AC604" si="1780">AC603</f>
        <v>0</v>
      </c>
      <c r="AD604" s="410">
        <f t="shared" ref="AD604" si="1781">AD603</f>
        <v>0</v>
      </c>
      <c r="AE604" s="410">
        <f t="shared" ref="AE604" si="1782">AE603</f>
        <v>0</v>
      </c>
      <c r="AF604" s="410">
        <f t="shared" ref="AF604" si="1783">AF603</f>
        <v>0</v>
      </c>
      <c r="AG604" s="410">
        <f t="shared" ref="AG604" si="1784">AG603</f>
        <v>0</v>
      </c>
      <c r="AH604" s="410">
        <f t="shared" ref="AH604" si="1785">AH603</f>
        <v>0</v>
      </c>
      <c r="AI604" s="410">
        <f t="shared" ref="AI604" si="1786">AI603</f>
        <v>0</v>
      </c>
      <c r="AJ604" s="410">
        <f t="shared" ref="AJ604" si="1787">AJ603</f>
        <v>0</v>
      </c>
      <c r="AK604" s="410">
        <f t="shared" ref="AK604" si="1788">AK603</f>
        <v>0</v>
      </c>
      <c r="AL604" s="410">
        <f t="shared" ref="AL604" si="1789">AL603</f>
        <v>0</v>
      </c>
      <c r="AM604" s="310"/>
    </row>
    <row r="605" spans="1:39" hidden="1" outlineLevel="1">
      <c r="A605" s="528"/>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28">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28"/>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90">Z606</f>
        <v>0</v>
      </c>
      <c r="AA607" s="410">
        <f t="shared" ref="AA607" si="1791">AA606</f>
        <v>0</v>
      </c>
      <c r="AB607" s="410">
        <f t="shared" ref="AB607" si="1792">AB606</f>
        <v>0</v>
      </c>
      <c r="AC607" s="410">
        <f t="shared" ref="AC607" si="1793">AC606</f>
        <v>0</v>
      </c>
      <c r="AD607" s="410">
        <f t="shared" ref="AD607" si="1794">AD606</f>
        <v>0</v>
      </c>
      <c r="AE607" s="410">
        <f t="shared" ref="AE607" si="1795">AE606</f>
        <v>0</v>
      </c>
      <c r="AF607" s="410">
        <f t="shared" ref="AF607" si="1796">AF606</f>
        <v>0</v>
      </c>
      <c r="AG607" s="410">
        <f t="shared" ref="AG607" si="1797">AG606</f>
        <v>0</v>
      </c>
      <c r="AH607" s="410">
        <f t="shared" ref="AH607" si="1798">AH606</f>
        <v>0</v>
      </c>
      <c r="AI607" s="410">
        <f t="shared" ref="AI607" si="1799">AI606</f>
        <v>0</v>
      </c>
      <c r="AJ607" s="410">
        <f t="shared" ref="AJ607" si="1800">AJ606</f>
        <v>0</v>
      </c>
      <c r="AK607" s="410">
        <f t="shared" ref="AK607" si="1801">AK606</f>
        <v>0</v>
      </c>
      <c r="AL607" s="410">
        <f t="shared" ref="AL607" si="1802">AL606</f>
        <v>0</v>
      </c>
      <c r="AM607" s="310"/>
    </row>
    <row r="608" spans="1:39" hidden="1" outlineLevel="1">
      <c r="A608" s="528"/>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28">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28"/>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3">Z609</f>
        <v>0</v>
      </c>
      <c r="AA610" s="410">
        <f t="shared" ref="AA610" si="1804">AA609</f>
        <v>0</v>
      </c>
      <c r="AB610" s="410">
        <f t="shared" ref="AB610" si="1805">AB609</f>
        <v>0</v>
      </c>
      <c r="AC610" s="410">
        <f t="shared" ref="AC610" si="1806">AC609</f>
        <v>0</v>
      </c>
      <c r="AD610" s="410">
        <f t="shared" ref="AD610" si="1807">AD609</f>
        <v>0</v>
      </c>
      <c r="AE610" s="410">
        <f t="shared" ref="AE610" si="1808">AE609</f>
        <v>0</v>
      </c>
      <c r="AF610" s="410">
        <f t="shared" ref="AF610" si="1809">AF609</f>
        <v>0</v>
      </c>
      <c r="AG610" s="410">
        <f t="shared" ref="AG610" si="1810">AG609</f>
        <v>0</v>
      </c>
      <c r="AH610" s="410">
        <f t="shared" ref="AH610" si="1811">AH609</f>
        <v>0</v>
      </c>
      <c r="AI610" s="410">
        <f t="shared" ref="AI610" si="1812">AI609</f>
        <v>0</v>
      </c>
      <c r="AJ610" s="410">
        <f t="shared" ref="AJ610" si="1813">AJ609</f>
        <v>0</v>
      </c>
      <c r="AK610" s="410">
        <f t="shared" ref="AK610" si="1814">AK609</f>
        <v>0</v>
      </c>
      <c r="AL610" s="410">
        <f t="shared" ref="AL610" si="1815">AL609</f>
        <v>0</v>
      </c>
      <c r="AM610" s="310"/>
    </row>
    <row r="611" spans="1:39" hidden="1" outlineLevel="1">
      <c r="A611" s="528"/>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28">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28"/>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6">Z612</f>
        <v>0</v>
      </c>
      <c r="AA613" s="410">
        <f t="shared" ref="AA613" si="1817">AA612</f>
        <v>0</v>
      </c>
      <c r="AB613" s="410">
        <f t="shared" ref="AB613" si="1818">AB612</f>
        <v>0</v>
      </c>
      <c r="AC613" s="410">
        <f t="shared" ref="AC613" si="1819">AC612</f>
        <v>0</v>
      </c>
      <c r="AD613" s="410">
        <f t="shared" ref="AD613" si="1820">AD612</f>
        <v>0</v>
      </c>
      <c r="AE613" s="410">
        <f t="shared" ref="AE613" si="1821">AE612</f>
        <v>0</v>
      </c>
      <c r="AF613" s="410">
        <f t="shared" ref="AF613" si="1822">AF612</f>
        <v>0</v>
      </c>
      <c r="AG613" s="410">
        <f t="shared" ref="AG613" si="1823">AG612</f>
        <v>0</v>
      </c>
      <c r="AH613" s="410">
        <f t="shared" ref="AH613" si="1824">AH612</f>
        <v>0</v>
      </c>
      <c r="AI613" s="410">
        <f t="shared" ref="AI613" si="1825">AI612</f>
        <v>0</v>
      </c>
      <c r="AJ613" s="410">
        <f t="shared" ref="AJ613" si="1826">AJ612</f>
        <v>0</v>
      </c>
      <c r="AK613" s="410">
        <f t="shared" ref="AK613" si="1827">AK612</f>
        <v>0</v>
      </c>
      <c r="AL613" s="410">
        <f t="shared" ref="AL613" si="1828">AL612</f>
        <v>0</v>
      </c>
      <c r="AM613" s="310"/>
    </row>
    <row r="614" spans="1:39" hidden="1" outlineLevel="1">
      <c r="A614" s="528"/>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28">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28"/>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9">Z615</f>
        <v>0</v>
      </c>
      <c r="AA616" s="410">
        <f t="shared" ref="AA616" si="1830">AA615</f>
        <v>0</v>
      </c>
      <c r="AB616" s="410">
        <f t="shared" ref="AB616" si="1831">AB615</f>
        <v>0</v>
      </c>
      <c r="AC616" s="410">
        <f t="shared" ref="AC616" si="1832">AC615</f>
        <v>0</v>
      </c>
      <c r="AD616" s="410">
        <f t="shared" ref="AD616" si="1833">AD615</f>
        <v>0</v>
      </c>
      <c r="AE616" s="410">
        <f t="shared" ref="AE616" si="1834">AE615</f>
        <v>0</v>
      </c>
      <c r="AF616" s="410">
        <f t="shared" ref="AF616" si="1835">AF615</f>
        <v>0</v>
      </c>
      <c r="AG616" s="410">
        <f t="shared" ref="AG616" si="1836">AG615</f>
        <v>0</v>
      </c>
      <c r="AH616" s="410">
        <f t="shared" ref="AH616" si="1837">AH615</f>
        <v>0</v>
      </c>
      <c r="AI616" s="410">
        <f t="shared" ref="AI616" si="1838">AI615</f>
        <v>0</v>
      </c>
      <c r="AJ616" s="410">
        <f t="shared" ref="AJ616" si="1839">AJ615</f>
        <v>0</v>
      </c>
      <c r="AK616" s="410">
        <f t="shared" ref="AK616" si="1840">AK615</f>
        <v>0</v>
      </c>
      <c r="AL616" s="410">
        <f t="shared" ref="AL616" si="1841">AL615</f>
        <v>0</v>
      </c>
      <c r="AM616" s="310"/>
    </row>
    <row r="617" spans="1:39" hidden="1" outlineLevel="1">
      <c r="A617" s="528"/>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28"/>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28">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28"/>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2">Z619</f>
        <v>0</v>
      </c>
      <c r="AA620" s="410">
        <f t="shared" ref="AA620" si="1843">AA619</f>
        <v>0</v>
      </c>
      <c r="AB620" s="410">
        <f t="shared" ref="AB620" si="1844">AB619</f>
        <v>0</v>
      </c>
      <c r="AC620" s="410">
        <f t="shared" ref="AC620" si="1845">AC619</f>
        <v>0</v>
      </c>
      <c r="AD620" s="410">
        <f t="shared" ref="AD620" si="1846">AD619</f>
        <v>0</v>
      </c>
      <c r="AE620" s="410">
        <f t="shared" ref="AE620" si="1847">AE619</f>
        <v>0</v>
      </c>
      <c r="AF620" s="410">
        <f t="shared" ref="AF620" si="1848">AF619</f>
        <v>0</v>
      </c>
      <c r="AG620" s="410">
        <f t="shared" ref="AG620" si="1849">AG619</f>
        <v>0</v>
      </c>
      <c r="AH620" s="410">
        <f t="shared" ref="AH620" si="1850">AH619</f>
        <v>0</v>
      </c>
      <c r="AI620" s="410">
        <f t="shared" ref="AI620" si="1851">AI619</f>
        <v>0</v>
      </c>
      <c r="AJ620" s="410">
        <f t="shared" ref="AJ620" si="1852">AJ619</f>
        <v>0</v>
      </c>
      <c r="AK620" s="410">
        <f t="shared" ref="AK620" si="1853">AK619</f>
        <v>0</v>
      </c>
      <c r="AL620" s="410">
        <f t="shared" ref="AL620" si="1854">AL619</f>
        <v>0</v>
      </c>
      <c r="AM620" s="296"/>
    </row>
    <row r="621" spans="1:39" hidden="1" outlineLevel="1">
      <c r="A621" s="528"/>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28">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28"/>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5">Z622</f>
        <v>0</v>
      </c>
      <c r="AA623" s="410">
        <f t="shared" ref="AA623" si="1856">AA622</f>
        <v>0</v>
      </c>
      <c r="AB623" s="410">
        <f t="shared" ref="AB623" si="1857">AB622</f>
        <v>0</v>
      </c>
      <c r="AC623" s="410">
        <f t="shared" ref="AC623" si="1858">AC622</f>
        <v>0</v>
      </c>
      <c r="AD623" s="410">
        <f t="shared" ref="AD623" si="1859">AD622</f>
        <v>0</v>
      </c>
      <c r="AE623" s="410">
        <f t="shared" ref="AE623" si="1860">AE622</f>
        <v>0</v>
      </c>
      <c r="AF623" s="410">
        <f t="shared" ref="AF623" si="1861">AF622</f>
        <v>0</v>
      </c>
      <c r="AG623" s="410">
        <f t="shared" ref="AG623" si="1862">AG622</f>
        <v>0</v>
      </c>
      <c r="AH623" s="410">
        <f t="shared" ref="AH623" si="1863">AH622</f>
        <v>0</v>
      </c>
      <c r="AI623" s="410">
        <f t="shared" ref="AI623" si="1864">AI622</f>
        <v>0</v>
      </c>
      <c r="AJ623" s="410">
        <f t="shared" ref="AJ623" si="1865">AJ622</f>
        <v>0</v>
      </c>
      <c r="AK623" s="410">
        <f t="shared" ref="AK623" si="1866">AK622</f>
        <v>0</v>
      </c>
      <c r="AL623" s="410">
        <f t="shared" ref="AL623" si="1867">AL622</f>
        <v>0</v>
      </c>
      <c r="AM623" s="296"/>
    </row>
    <row r="624" spans="1:39" hidden="1" outlineLevel="1">
      <c r="A624" s="528"/>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28">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28"/>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8">Z625</f>
        <v>0</v>
      </c>
      <c r="AA626" s="410">
        <f t="shared" ref="AA626" si="1869">AA625</f>
        <v>0</v>
      </c>
      <c r="AB626" s="410">
        <f t="shared" ref="AB626" si="1870">AB625</f>
        <v>0</v>
      </c>
      <c r="AC626" s="410">
        <f t="shared" ref="AC626" si="1871">AC625</f>
        <v>0</v>
      </c>
      <c r="AD626" s="410">
        <f t="shared" ref="AD626" si="1872">AD625</f>
        <v>0</v>
      </c>
      <c r="AE626" s="410">
        <f t="shared" ref="AE626" si="1873">AE625</f>
        <v>0</v>
      </c>
      <c r="AF626" s="410">
        <f t="shared" ref="AF626" si="1874">AF625</f>
        <v>0</v>
      </c>
      <c r="AG626" s="410">
        <f t="shared" ref="AG626" si="1875">AG625</f>
        <v>0</v>
      </c>
      <c r="AH626" s="410">
        <f t="shared" ref="AH626" si="1876">AH625</f>
        <v>0</v>
      </c>
      <c r="AI626" s="410">
        <f t="shared" ref="AI626" si="1877">AI625</f>
        <v>0</v>
      </c>
      <c r="AJ626" s="410">
        <f t="shared" ref="AJ626" si="1878">AJ625</f>
        <v>0</v>
      </c>
      <c r="AK626" s="410">
        <f t="shared" ref="AK626" si="1879">AK625</f>
        <v>0</v>
      </c>
      <c r="AL626" s="410">
        <f t="shared" ref="AL626" si="1880">AL625</f>
        <v>0</v>
      </c>
      <c r="AM626" s="305"/>
    </row>
    <row r="627" spans="1:40" hidden="1" outlineLevel="1">
      <c r="A627" s="528"/>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28"/>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28">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28"/>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81">Z629</f>
        <v>0</v>
      </c>
      <c r="AA630" s="410">
        <f t="shared" ref="AA630" si="1882">AA629</f>
        <v>0</v>
      </c>
      <c r="AB630" s="410">
        <f t="shared" ref="AB630" si="1883">AB629</f>
        <v>0</v>
      </c>
      <c r="AC630" s="410">
        <f t="shared" ref="AC630" si="1884">AC629</f>
        <v>0</v>
      </c>
      <c r="AD630" s="410">
        <f t="shared" ref="AD630" si="1885">AD629</f>
        <v>0</v>
      </c>
      <c r="AE630" s="410">
        <f t="shared" ref="AE630" si="1886">AE629</f>
        <v>0</v>
      </c>
      <c r="AF630" s="410">
        <f t="shared" ref="AF630" si="1887">AF629</f>
        <v>0</v>
      </c>
      <c r="AG630" s="410">
        <f t="shared" ref="AG630" si="1888">AG629</f>
        <v>0</v>
      </c>
      <c r="AH630" s="410">
        <f t="shared" ref="AH630" si="1889">AH629</f>
        <v>0</v>
      </c>
      <c r="AI630" s="410">
        <f t="shared" ref="AI630" si="1890">AI629</f>
        <v>0</v>
      </c>
      <c r="AJ630" s="410">
        <f t="shared" ref="AJ630" si="1891">AJ629</f>
        <v>0</v>
      </c>
      <c r="AK630" s="410">
        <f t="shared" ref="AK630" si="1892">AK629</f>
        <v>0</v>
      </c>
      <c r="AL630" s="410">
        <f t="shared" ref="AL630" si="1893">AL629</f>
        <v>0</v>
      </c>
      <c r="AM630" s="512"/>
      <c r="AN630" s="625"/>
    </row>
    <row r="631" spans="1:40" hidden="1" outlineLevel="1">
      <c r="A631" s="528"/>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5"/>
    </row>
    <row r="632" spans="1:40" s="308" customFormat="1" ht="15.75" hidden="1" outlineLevel="1">
      <c r="A632" s="528"/>
      <c r="B632" s="287" t="s">
        <v>489</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3"/>
      <c r="AN632" s="626"/>
    </row>
    <row r="633" spans="1:40" hidden="1" outlineLevel="1">
      <c r="A633" s="528">
        <v>15</v>
      </c>
      <c r="B633" s="293" t="s">
        <v>494</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28"/>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4">Z633</f>
        <v>0</v>
      </c>
      <c r="AA634" s="410">
        <f t="shared" si="1894"/>
        <v>0</v>
      </c>
      <c r="AB634" s="410">
        <f t="shared" si="1894"/>
        <v>0</v>
      </c>
      <c r="AC634" s="410">
        <f t="shared" si="1894"/>
        <v>0</v>
      </c>
      <c r="AD634" s="410">
        <f t="shared" si="1894"/>
        <v>0</v>
      </c>
      <c r="AE634" s="410">
        <f t="shared" si="1894"/>
        <v>0</v>
      </c>
      <c r="AF634" s="410">
        <f t="shared" si="1894"/>
        <v>0</v>
      </c>
      <c r="AG634" s="410">
        <f t="shared" si="1894"/>
        <v>0</v>
      </c>
      <c r="AH634" s="410">
        <f t="shared" si="1894"/>
        <v>0</v>
      </c>
      <c r="AI634" s="410">
        <f t="shared" si="1894"/>
        <v>0</v>
      </c>
      <c r="AJ634" s="410">
        <f t="shared" si="1894"/>
        <v>0</v>
      </c>
      <c r="AK634" s="410">
        <f t="shared" si="1894"/>
        <v>0</v>
      </c>
      <c r="AL634" s="410">
        <f t="shared" si="1894"/>
        <v>0</v>
      </c>
      <c r="AM634" s="296"/>
    </row>
    <row r="635" spans="1:40" hidden="1" outlineLevel="1">
      <c r="A635" s="528"/>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28">
        <v>16</v>
      </c>
      <c r="B636" s="323" t="s">
        <v>490</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28"/>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5">Z636</f>
        <v>0</v>
      </c>
      <c r="AA637" s="410">
        <f t="shared" si="1895"/>
        <v>0</v>
      </c>
      <c r="AB637" s="410">
        <f t="shared" si="1895"/>
        <v>0</v>
      </c>
      <c r="AC637" s="410">
        <f t="shared" si="1895"/>
        <v>0</v>
      </c>
      <c r="AD637" s="410">
        <f t="shared" si="1895"/>
        <v>0</v>
      </c>
      <c r="AE637" s="410">
        <f t="shared" si="1895"/>
        <v>0</v>
      </c>
      <c r="AF637" s="410">
        <f t="shared" si="1895"/>
        <v>0</v>
      </c>
      <c r="AG637" s="410">
        <f t="shared" si="1895"/>
        <v>0</v>
      </c>
      <c r="AH637" s="410">
        <f t="shared" si="1895"/>
        <v>0</v>
      </c>
      <c r="AI637" s="410">
        <f t="shared" si="1895"/>
        <v>0</v>
      </c>
      <c r="AJ637" s="410">
        <f t="shared" si="1895"/>
        <v>0</v>
      </c>
      <c r="AK637" s="410">
        <f t="shared" si="1895"/>
        <v>0</v>
      </c>
      <c r="AL637" s="410">
        <f t="shared" si="1895"/>
        <v>0</v>
      </c>
      <c r="AM637" s="296"/>
    </row>
    <row r="638" spans="1:40" s="282" customFormat="1" hidden="1" outlineLevel="1">
      <c r="A638" s="528"/>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28"/>
      <c r="B639" s="515" t="s">
        <v>495</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28">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28"/>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896">Z640</f>
        <v>0</v>
      </c>
      <c r="AA641" s="410">
        <f t="shared" si="1896"/>
        <v>0</v>
      </c>
      <c r="AB641" s="410">
        <f t="shared" si="1896"/>
        <v>0</v>
      </c>
      <c r="AC641" s="410">
        <f t="shared" si="1896"/>
        <v>0</v>
      </c>
      <c r="AD641" s="410">
        <f t="shared" si="1896"/>
        <v>0</v>
      </c>
      <c r="AE641" s="410">
        <f t="shared" si="1896"/>
        <v>0</v>
      </c>
      <c r="AF641" s="410">
        <f t="shared" si="1896"/>
        <v>0</v>
      </c>
      <c r="AG641" s="410">
        <f t="shared" si="1896"/>
        <v>0</v>
      </c>
      <c r="AH641" s="410">
        <f t="shared" si="1896"/>
        <v>0</v>
      </c>
      <c r="AI641" s="410">
        <f t="shared" si="1896"/>
        <v>0</v>
      </c>
      <c r="AJ641" s="410">
        <f t="shared" si="1896"/>
        <v>0</v>
      </c>
      <c r="AK641" s="410">
        <f t="shared" si="1896"/>
        <v>0</v>
      </c>
      <c r="AL641" s="410">
        <f t="shared" si="1896"/>
        <v>0</v>
      </c>
      <c r="AM641" s="305"/>
    </row>
    <row r="642" spans="1:39" hidden="1" outlineLevel="1">
      <c r="A642" s="528"/>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28">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28"/>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897">Z643</f>
        <v>0</v>
      </c>
      <c r="AA644" s="410">
        <f t="shared" si="1897"/>
        <v>0</v>
      </c>
      <c r="AB644" s="410">
        <f t="shared" si="1897"/>
        <v>0</v>
      </c>
      <c r="AC644" s="410">
        <f t="shared" si="1897"/>
        <v>0</v>
      </c>
      <c r="AD644" s="410">
        <f t="shared" si="1897"/>
        <v>0</v>
      </c>
      <c r="AE644" s="410">
        <f t="shared" si="1897"/>
        <v>0</v>
      </c>
      <c r="AF644" s="410">
        <f t="shared" si="1897"/>
        <v>0</v>
      </c>
      <c r="AG644" s="410">
        <f t="shared" si="1897"/>
        <v>0</v>
      </c>
      <c r="AH644" s="410">
        <f t="shared" si="1897"/>
        <v>0</v>
      </c>
      <c r="AI644" s="410">
        <f t="shared" si="1897"/>
        <v>0</v>
      </c>
      <c r="AJ644" s="410">
        <f t="shared" si="1897"/>
        <v>0</v>
      </c>
      <c r="AK644" s="410">
        <f t="shared" si="1897"/>
        <v>0</v>
      </c>
      <c r="AL644" s="410">
        <f t="shared" si="1897"/>
        <v>0</v>
      </c>
      <c r="AM644" s="305"/>
    </row>
    <row r="645" spans="1:39" hidden="1" outlineLevel="1">
      <c r="A645" s="528"/>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28">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28"/>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898">Z646</f>
        <v>0</v>
      </c>
      <c r="AA647" s="410">
        <f t="shared" si="1898"/>
        <v>0</v>
      </c>
      <c r="AB647" s="410">
        <f t="shared" si="1898"/>
        <v>0</v>
      </c>
      <c r="AC647" s="410">
        <f t="shared" si="1898"/>
        <v>0</v>
      </c>
      <c r="AD647" s="410">
        <f t="shared" si="1898"/>
        <v>0</v>
      </c>
      <c r="AE647" s="410">
        <f t="shared" si="1898"/>
        <v>0</v>
      </c>
      <c r="AF647" s="410">
        <f t="shared" si="1898"/>
        <v>0</v>
      </c>
      <c r="AG647" s="410">
        <f t="shared" si="1898"/>
        <v>0</v>
      </c>
      <c r="AH647" s="410">
        <f t="shared" si="1898"/>
        <v>0</v>
      </c>
      <c r="AI647" s="410">
        <f t="shared" si="1898"/>
        <v>0</v>
      </c>
      <c r="AJ647" s="410">
        <f t="shared" si="1898"/>
        <v>0</v>
      </c>
      <c r="AK647" s="410">
        <f t="shared" si="1898"/>
        <v>0</v>
      </c>
      <c r="AL647" s="410">
        <f t="shared" si="1898"/>
        <v>0</v>
      </c>
      <c r="AM647" s="296"/>
    </row>
    <row r="648" spans="1:39" hidden="1" outlineLevel="1">
      <c r="A648" s="528"/>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28">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28"/>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899">Z649</f>
        <v>0</v>
      </c>
      <c r="AA650" s="410">
        <f t="shared" si="1899"/>
        <v>0</v>
      </c>
      <c r="AB650" s="410">
        <f t="shared" si="1899"/>
        <v>0</v>
      </c>
      <c r="AC650" s="410">
        <f t="shared" si="1899"/>
        <v>0</v>
      </c>
      <c r="AD650" s="410">
        <f t="shared" si="1899"/>
        <v>0</v>
      </c>
      <c r="AE650" s="410">
        <f t="shared" si="1899"/>
        <v>0</v>
      </c>
      <c r="AF650" s="410">
        <f t="shared" si="1899"/>
        <v>0</v>
      </c>
      <c r="AG650" s="410">
        <f t="shared" si="1899"/>
        <v>0</v>
      </c>
      <c r="AH650" s="410">
        <f t="shared" si="1899"/>
        <v>0</v>
      </c>
      <c r="AI650" s="410">
        <f t="shared" si="1899"/>
        <v>0</v>
      </c>
      <c r="AJ650" s="410">
        <f t="shared" si="1899"/>
        <v>0</v>
      </c>
      <c r="AK650" s="410">
        <f t="shared" si="1899"/>
        <v>0</v>
      </c>
      <c r="AL650" s="410">
        <f t="shared" si="1899"/>
        <v>0</v>
      </c>
      <c r="AM650" s="305"/>
    </row>
    <row r="651" spans="1:39" ht="15.75" hidden="1" outlineLevel="1">
      <c r="A651" s="528"/>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28"/>
      <c r="B652" s="514" t="s">
        <v>502</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28"/>
      <c r="B653" s="500" t="s">
        <v>498</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28">
        <v>21</v>
      </c>
      <c r="B654" s="427" t="s">
        <v>113</v>
      </c>
      <c r="C654" s="290" t="s">
        <v>25</v>
      </c>
      <c r="D654" s="294">
        <f>+'2018 Persistence'!C28</f>
        <v>332872</v>
      </c>
      <c r="E654" s="294">
        <f>+'2018 Persistence'!D28</f>
        <v>241062.14959735674</v>
      </c>
      <c r="F654" s="294">
        <f>+'2018 Persistence'!E28</f>
        <v>174574.49100104065</v>
      </c>
      <c r="G654" s="294">
        <f>+'2018 Persistence'!F28</f>
        <v>126424.87822819363</v>
      </c>
      <c r="H654" s="294">
        <f>+'2018 Persistence'!G28</f>
        <v>91555.471497369625</v>
      </c>
      <c r="I654" s="294">
        <f>+'2018 Persistence'!H28</f>
        <v>66303.440260987554</v>
      </c>
      <c r="J654" s="294">
        <f>+'2018 Persistence'!I28</f>
        <v>48016.203931281656</v>
      </c>
      <c r="K654" s="294">
        <f>+'2018 Persistence'!J28</f>
        <v>34772.113451375481</v>
      </c>
      <c r="L654" s="294">
        <f>+'2018 Persistence'!K28</f>
        <v>25181.080028852961</v>
      </c>
      <c r="M654" s="294">
        <f>+'2018 Persistence'!L28</f>
        <v>18235.497600863109</v>
      </c>
      <c r="N654" s="290"/>
      <c r="O654" s="294"/>
      <c r="P654" s="294"/>
      <c r="Q654" s="294"/>
      <c r="R654" s="294"/>
      <c r="S654" s="294"/>
      <c r="T654" s="294"/>
      <c r="U654" s="294"/>
      <c r="V654" s="294"/>
      <c r="W654" s="294"/>
      <c r="X654" s="294"/>
      <c r="Y654" s="409">
        <v>1</v>
      </c>
      <c r="Z654" s="409"/>
      <c r="AA654" s="409"/>
      <c r="AB654" s="409"/>
      <c r="AC654" s="409"/>
      <c r="AD654" s="409"/>
      <c r="AE654" s="409"/>
      <c r="AF654" s="409"/>
      <c r="AG654" s="409"/>
      <c r="AH654" s="409"/>
      <c r="AI654" s="409"/>
      <c r="AJ654" s="409"/>
      <c r="AK654" s="409"/>
      <c r="AL654" s="409"/>
      <c r="AM654" s="295">
        <f>SUM(Y654:AL654)</f>
        <v>1</v>
      </c>
    </row>
    <row r="655" spans="1:39" outlineLevel="1">
      <c r="A655" s="528"/>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1</v>
      </c>
      <c r="Z655" s="410">
        <f t="shared" ref="Z655" si="1900">Z654</f>
        <v>0</v>
      </c>
      <c r="AA655" s="410">
        <f t="shared" ref="AA655" si="1901">AA654</f>
        <v>0</v>
      </c>
      <c r="AB655" s="410">
        <f t="shared" ref="AB655" si="1902">AB654</f>
        <v>0</v>
      </c>
      <c r="AC655" s="410">
        <f t="shared" ref="AC655" si="1903">AC654</f>
        <v>0</v>
      </c>
      <c r="AD655" s="410">
        <f t="shared" ref="AD655" si="1904">AD654</f>
        <v>0</v>
      </c>
      <c r="AE655" s="410">
        <f t="shared" ref="AE655" si="1905">AE654</f>
        <v>0</v>
      </c>
      <c r="AF655" s="410">
        <f t="shared" ref="AF655" si="1906">AF654</f>
        <v>0</v>
      </c>
      <c r="AG655" s="410">
        <f t="shared" ref="AG655" si="1907">AG654</f>
        <v>0</v>
      </c>
      <c r="AH655" s="410">
        <f t="shared" ref="AH655" si="1908">AH654</f>
        <v>0</v>
      </c>
      <c r="AI655" s="410">
        <f t="shared" ref="AI655" si="1909">AI654</f>
        <v>0</v>
      </c>
      <c r="AJ655" s="410">
        <f t="shared" ref="AJ655" si="1910">AJ654</f>
        <v>0</v>
      </c>
      <c r="AK655" s="410">
        <f t="shared" ref="AK655" si="1911">AK654</f>
        <v>0</v>
      </c>
      <c r="AL655" s="410">
        <f t="shared" ref="AL655" si="1912">AL654</f>
        <v>0</v>
      </c>
      <c r="AM655" s="305"/>
    </row>
    <row r="656" spans="1:39" outlineLevel="1">
      <c r="A656" s="528"/>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28">
        <v>22</v>
      </c>
      <c r="B657" s="427" t="s">
        <v>114</v>
      </c>
      <c r="C657" s="290" t="s">
        <v>25</v>
      </c>
      <c r="D657" s="294">
        <f>+'2018 Persistence'!C27</f>
        <v>122622</v>
      </c>
      <c r="E657" s="294">
        <f>+'2018 Persistence'!D27</f>
        <v>122622</v>
      </c>
      <c r="F657" s="294">
        <f>+'2018 Persistence'!E27</f>
        <v>122622</v>
      </c>
      <c r="G657" s="294">
        <f>+'2018 Persistence'!F27</f>
        <v>122622</v>
      </c>
      <c r="H657" s="294">
        <f>+'2018 Persistence'!G27</f>
        <v>122622</v>
      </c>
      <c r="I657" s="294">
        <f>+'2018 Persistence'!H27</f>
        <v>122622</v>
      </c>
      <c r="J657" s="294">
        <f>+'2018 Persistence'!I27</f>
        <v>122622</v>
      </c>
      <c r="K657" s="294">
        <f>+'2018 Persistence'!J27</f>
        <v>122622</v>
      </c>
      <c r="L657" s="294">
        <f>+'2018 Persistence'!K27</f>
        <v>122622</v>
      </c>
      <c r="M657" s="294">
        <f>+'2018 Persistence'!L27</f>
        <v>122622</v>
      </c>
      <c r="N657" s="290"/>
      <c r="O657" s="294"/>
      <c r="P657" s="294"/>
      <c r="Q657" s="294"/>
      <c r="R657" s="294"/>
      <c r="S657" s="294"/>
      <c r="T657" s="294"/>
      <c r="U657" s="294"/>
      <c r="V657" s="294"/>
      <c r="W657" s="294"/>
      <c r="X657" s="294"/>
      <c r="Y657" s="409">
        <v>1</v>
      </c>
      <c r="Z657" s="409"/>
      <c r="AA657" s="409"/>
      <c r="AB657" s="409"/>
      <c r="AC657" s="409"/>
      <c r="AD657" s="409"/>
      <c r="AE657" s="409"/>
      <c r="AF657" s="409"/>
      <c r="AG657" s="409"/>
      <c r="AH657" s="409"/>
      <c r="AI657" s="409"/>
      <c r="AJ657" s="409"/>
      <c r="AK657" s="409"/>
      <c r="AL657" s="409"/>
      <c r="AM657" s="295">
        <f>SUM(Y657:AL657)</f>
        <v>1</v>
      </c>
    </row>
    <row r="658" spans="1:39" outlineLevel="1">
      <c r="A658" s="528"/>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1</v>
      </c>
      <c r="Z658" s="410">
        <f t="shared" ref="Z658" si="1913">Z657</f>
        <v>0</v>
      </c>
      <c r="AA658" s="410">
        <f t="shared" ref="AA658" si="1914">AA657</f>
        <v>0</v>
      </c>
      <c r="AB658" s="410">
        <f t="shared" ref="AB658" si="1915">AB657</f>
        <v>0</v>
      </c>
      <c r="AC658" s="410">
        <f t="shared" ref="AC658" si="1916">AC657</f>
        <v>0</v>
      </c>
      <c r="AD658" s="410">
        <f t="shared" ref="AD658" si="1917">AD657</f>
        <v>0</v>
      </c>
      <c r="AE658" s="410">
        <f t="shared" ref="AE658" si="1918">AE657</f>
        <v>0</v>
      </c>
      <c r="AF658" s="410">
        <f t="shared" ref="AF658" si="1919">AF657</f>
        <v>0</v>
      </c>
      <c r="AG658" s="410">
        <f t="shared" ref="AG658" si="1920">AG657</f>
        <v>0</v>
      </c>
      <c r="AH658" s="410">
        <f t="shared" ref="AH658" si="1921">AH657</f>
        <v>0</v>
      </c>
      <c r="AI658" s="410">
        <f t="shared" ref="AI658" si="1922">AI657</f>
        <v>0</v>
      </c>
      <c r="AJ658" s="410">
        <f t="shared" ref="AJ658" si="1923">AJ657</f>
        <v>0</v>
      </c>
      <c r="AK658" s="410">
        <f t="shared" ref="AK658" si="1924">AK657</f>
        <v>0</v>
      </c>
      <c r="AL658" s="410">
        <f t="shared" ref="AL658" si="1925">AL657</f>
        <v>0</v>
      </c>
      <c r="AM658" s="305"/>
    </row>
    <row r="659" spans="1:39" outlineLevel="1">
      <c r="A659" s="528"/>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28">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28"/>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6">Z660</f>
        <v>0</v>
      </c>
      <c r="AA661" s="410">
        <f t="shared" ref="AA661" si="1927">AA660</f>
        <v>0</v>
      </c>
      <c r="AB661" s="410">
        <f t="shared" ref="AB661" si="1928">AB660</f>
        <v>0</v>
      </c>
      <c r="AC661" s="410">
        <f t="shared" ref="AC661" si="1929">AC660</f>
        <v>0</v>
      </c>
      <c r="AD661" s="410">
        <f t="shared" ref="AD661" si="1930">AD660</f>
        <v>0</v>
      </c>
      <c r="AE661" s="410">
        <f t="shared" ref="AE661" si="1931">AE660</f>
        <v>0</v>
      </c>
      <c r="AF661" s="410">
        <f t="shared" ref="AF661" si="1932">AF660</f>
        <v>0</v>
      </c>
      <c r="AG661" s="410">
        <f t="shared" ref="AG661" si="1933">AG660</f>
        <v>0</v>
      </c>
      <c r="AH661" s="410">
        <f t="shared" ref="AH661" si="1934">AH660</f>
        <v>0</v>
      </c>
      <c r="AI661" s="410">
        <f t="shared" ref="AI661" si="1935">AI660</f>
        <v>0</v>
      </c>
      <c r="AJ661" s="410">
        <f t="shared" ref="AJ661" si="1936">AJ660</f>
        <v>0</v>
      </c>
      <c r="AK661" s="410">
        <f t="shared" ref="AK661" si="1937">AK660</f>
        <v>0</v>
      </c>
      <c r="AL661" s="410">
        <f t="shared" ref="AL661" si="1938">AL660</f>
        <v>0</v>
      </c>
      <c r="AM661" s="305"/>
    </row>
    <row r="662" spans="1:39" hidden="1" outlineLevel="1">
      <c r="A662" s="528"/>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28">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28"/>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9">Z663</f>
        <v>0</v>
      </c>
      <c r="AA664" s="410">
        <f t="shared" ref="AA664" si="1940">AA663</f>
        <v>0</v>
      </c>
      <c r="AB664" s="410">
        <f t="shared" ref="AB664" si="1941">AB663</f>
        <v>0</v>
      </c>
      <c r="AC664" s="410">
        <f t="shared" ref="AC664" si="1942">AC663</f>
        <v>0</v>
      </c>
      <c r="AD664" s="410">
        <f t="shared" ref="AD664" si="1943">AD663</f>
        <v>0</v>
      </c>
      <c r="AE664" s="410">
        <f t="shared" ref="AE664" si="1944">AE663</f>
        <v>0</v>
      </c>
      <c r="AF664" s="410">
        <f t="shared" ref="AF664" si="1945">AF663</f>
        <v>0</v>
      </c>
      <c r="AG664" s="410">
        <f t="shared" ref="AG664" si="1946">AG663</f>
        <v>0</v>
      </c>
      <c r="AH664" s="410">
        <f t="shared" ref="AH664" si="1947">AH663</f>
        <v>0</v>
      </c>
      <c r="AI664" s="410">
        <f t="shared" ref="AI664" si="1948">AI663</f>
        <v>0</v>
      </c>
      <c r="AJ664" s="410">
        <f t="shared" ref="AJ664" si="1949">AJ663</f>
        <v>0</v>
      </c>
      <c r="AK664" s="410">
        <f t="shared" ref="AK664" si="1950">AK663</f>
        <v>0</v>
      </c>
      <c r="AL664" s="410">
        <f t="shared" ref="AL664" si="1951">AL663</f>
        <v>0</v>
      </c>
      <c r="AM664" s="305"/>
    </row>
    <row r="665" spans="1:39" hidden="1" outlineLevel="1">
      <c r="A665" s="528"/>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28"/>
      <c r="B666" s="287" t="s">
        <v>499</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28">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28"/>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2">Z667</f>
        <v>0</v>
      </c>
      <c r="AA668" s="410">
        <f t="shared" ref="AA668" si="1953">AA667</f>
        <v>0</v>
      </c>
      <c r="AB668" s="410">
        <f t="shared" ref="AB668" si="1954">AB667</f>
        <v>0</v>
      </c>
      <c r="AC668" s="410">
        <f t="shared" ref="AC668" si="1955">AC667</f>
        <v>0</v>
      </c>
      <c r="AD668" s="410">
        <f t="shared" ref="AD668" si="1956">AD667</f>
        <v>0</v>
      </c>
      <c r="AE668" s="410">
        <f t="shared" ref="AE668" si="1957">AE667</f>
        <v>0</v>
      </c>
      <c r="AF668" s="410">
        <f t="shared" ref="AF668" si="1958">AF667</f>
        <v>0</v>
      </c>
      <c r="AG668" s="410">
        <f t="shared" ref="AG668" si="1959">AG667</f>
        <v>0</v>
      </c>
      <c r="AH668" s="410">
        <f t="shared" ref="AH668" si="1960">AH667</f>
        <v>0</v>
      </c>
      <c r="AI668" s="410">
        <f t="shared" ref="AI668" si="1961">AI667</f>
        <v>0</v>
      </c>
      <c r="AJ668" s="410">
        <f t="shared" ref="AJ668" si="1962">AJ667</f>
        <v>0</v>
      </c>
      <c r="AK668" s="410">
        <f t="shared" ref="AK668" si="1963">AK667</f>
        <v>0</v>
      </c>
      <c r="AL668" s="410">
        <f t="shared" ref="AL668" si="1964">AL667</f>
        <v>0</v>
      </c>
      <c r="AM668" s="305"/>
    </row>
    <row r="669" spans="1:39" hidden="1" outlineLevel="1">
      <c r="A669" s="528"/>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28">
        <v>26</v>
      </c>
      <c r="B670" s="427" t="s">
        <v>118</v>
      </c>
      <c r="C670" s="290" t="s">
        <v>25</v>
      </c>
      <c r="D670" s="294">
        <f>+'2018 Persistence'!C30</f>
        <v>48740</v>
      </c>
      <c r="E670" s="294">
        <f>+'2018 Persistence'!D30</f>
        <v>48798.103490399932</v>
      </c>
      <c r="F670" s="294">
        <f>+'2018 Persistence'!E30</f>
        <v>48856.276246610214</v>
      </c>
      <c r="G670" s="294">
        <f>+'2018 Persistence'!F30</f>
        <v>48914.518351203391</v>
      </c>
      <c r="H670" s="294">
        <f>+'2018 Persistence'!G30</f>
        <v>48972.829886850421</v>
      </c>
      <c r="I670" s="294">
        <f>+'2018 Persistence'!H30</f>
        <v>43188.36123967616</v>
      </c>
      <c r="J670" s="294">
        <f>+'2018 Persistence'!I30</f>
        <v>38087.130167448049</v>
      </c>
      <c r="K670" s="294">
        <f>+'2018 Persistence'!J30</f>
        <v>33588.435466254072</v>
      </c>
      <c r="L670" s="294">
        <f>+'2018 Persistence'!K30</f>
        <v>29621.108025485712</v>
      </c>
      <c r="M670" s="294">
        <f>+'2018 Persistence'!L30</f>
        <v>26122.384936298036</v>
      </c>
      <c r="N670" s="294">
        <v>12</v>
      </c>
      <c r="O670" s="928">
        <v>16.23</v>
      </c>
      <c r="P670" s="928">
        <f>+O670*E670/D670</f>
        <v>16.249347961616554</v>
      </c>
      <c r="Q670" s="928">
        <f t="shared" ref="Q670:X670" si="1965">+P670*F670/E670</f>
        <v>16.268718988151083</v>
      </c>
      <c r="R670" s="928">
        <f t="shared" si="1965"/>
        <v>16.28811310709953</v>
      </c>
      <c r="S670" s="928">
        <f t="shared" si="1965"/>
        <v>16.30753034599061</v>
      </c>
      <c r="T670" s="928">
        <f t="shared" si="1965"/>
        <v>14.381352132128519</v>
      </c>
      <c r="U670" s="928">
        <f t="shared" si="1965"/>
        <v>12.682686143161302</v>
      </c>
      <c r="V670" s="928">
        <f t="shared" si="1965"/>
        <v>11.184659573600811</v>
      </c>
      <c r="W670" s="928">
        <f t="shared" si="1965"/>
        <v>9.8635737228894769</v>
      </c>
      <c r="X670" s="928">
        <f t="shared" si="1965"/>
        <v>8.6985290832194728</v>
      </c>
      <c r="Y670" s="425">
        <v>0</v>
      </c>
      <c r="Z670" s="409">
        <v>0.15720000000000001</v>
      </c>
      <c r="AA670" s="409">
        <v>0.69650000000000001</v>
      </c>
      <c r="AB670" s="409"/>
      <c r="AC670" s="409"/>
      <c r="AD670" s="409"/>
      <c r="AE670" s="409"/>
      <c r="AF670" s="414"/>
      <c r="AG670" s="414"/>
      <c r="AH670" s="414"/>
      <c r="AI670" s="414"/>
      <c r="AJ670" s="414"/>
      <c r="AK670" s="414"/>
      <c r="AL670" s="414"/>
      <c r="AM670" s="295">
        <f>SUM(Y670:AL670)</f>
        <v>0.85370000000000001</v>
      </c>
    </row>
    <row r="671" spans="1:39" outlineLevel="1">
      <c r="A671" s="528"/>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6">Z670</f>
        <v>0.15720000000000001</v>
      </c>
      <c r="AA671" s="410">
        <f t="shared" ref="AA671" si="1967">AA670</f>
        <v>0.69650000000000001</v>
      </c>
      <c r="AB671" s="410">
        <f t="shared" ref="AB671" si="1968">AB670</f>
        <v>0</v>
      </c>
      <c r="AC671" s="410">
        <f t="shared" ref="AC671" si="1969">AC670</f>
        <v>0</v>
      </c>
      <c r="AD671" s="410">
        <f t="shared" ref="AD671" si="1970">AD670</f>
        <v>0</v>
      </c>
      <c r="AE671" s="410">
        <f t="shared" ref="AE671" si="1971">AE670</f>
        <v>0</v>
      </c>
      <c r="AF671" s="410">
        <f t="shared" ref="AF671" si="1972">AF670</f>
        <v>0</v>
      </c>
      <c r="AG671" s="410">
        <f t="shared" ref="AG671" si="1973">AG670</f>
        <v>0</v>
      </c>
      <c r="AH671" s="410">
        <f t="shared" ref="AH671" si="1974">AH670</f>
        <v>0</v>
      </c>
      <c r="AI671" s="410">
        <f t="shared" ref="AI671" si="1975">AI670</f>
        <v>0</v>
      </c>
      <c r="AJ671" s="410">
        <f t="shared" ref="AJ671" si="1976">AJ670</f>
        <v>0</v>
      </c>
      <c r="AK671" s="410">
        <f t="shared" ref="AK671" si="1977">AK670</f>
        <v>0</v>
      </c>
      <c r="AL671" s="410">
        <f t="shared" ref="AL671" si="1978">AL670</f>
        <v>0</v>
      </c>
      <c r="AM671" s="305"/>
    </row>
    <row r="672" spans="1:39" outlineLevel="1">
      <c r="A672" s="528"/>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28">
        <v>27</v>
      </c>
      <c r="B673" s="427" t="s">
        <v>119</v>
      </c>
      <c r="C673" s="290" t="s">
        <v>25</v>
      </c>
      <c r="D673" s="294">
        <f>+'2018 Persistence'!B31</f>
        <v>39106</v>
      </c>
      <c r="E673" s="294">
        <f>+'2018 Persistence'!C31</f>
        <v>39106</v>
      </c>
      <c r="F673" s="294">
        <f>+'2018 Persistence'!D31</f>
        <v>39106</v>
      </c>
      <c r="G673" s="294">
        <f>+'2018 Persistence'!E31</f>
        <v>39106</v>
      </c>
      <c r="H673" s="294">
        <f>+'2018 Persistence'!F31</f>
        <v>39106</v>
      </c>
      <c r="I673" s="294">
        <f>+'2018 Persistence'!G31</f>
        <v>38262.913876495069</v>
      </c>
      <c r="J673" s="294">
        <f>+'2018 Persistence'!H31</f>
        <v>29657.308953989137</v>
      </c>
      <c r="K673" s="294">
        <f>+'2018 Persistence'!I31</f>
        <v>20886.102286482623</v>
      </c>
      <c r="L673" s="294">
        <f>+'2018 Persistence'!J31</f>
        <v>12257.105957332909</v>
      </c>
      <c r="M673" s="294">
        <f>+'2018 Persistence'!K31</f>
        <v>6080.0686819209777</v>
      </c>
      <c r="N673" s="294">
        <v>12</v>
      </c>
      <c r="O673" s="294"/>
      <c r="P673" s="294"/>
      <c r="Q673" s="294"/>
      <c r="R673" s="294"/>
      <c r="S673" s="294"/>
      <c r="T673" s="294"/>
      <c r="U673" s="294"/>
      <c r="V673" s="294"/>
      <c r="W673" s="294"/>
      <c r="X673" s="294"/>
      <c r="Y673" s="425">
        <v>0</v>
      </c>
      <c r="Z673" s="409">
        <v>1</v>
      </c>
      <c r="AA673" s="409"/>
      <c r="AB673" s="409"/>
      <c r="AC673" s="409"/>
      <c r="AD673" s="409"/>
      <c r="AE673" s="409"/>
      <c r="AF673" s="414"/>
      <c r="AG673" s="414"/>
      <c r="AH673" s="414"/>
      <c r="AI673" s="414"/>
      <c r="AJ673" s="414"/>
      <c r="AK673" s="414"/>
      <c r="AL673" s="414"/>
      <c r="AM673" s="295">
        <f>SUM(Y673:AL673)</f>
        <v>1</v>
      </c>
    </row>
    <row r="674" spans="1:39" outlineLevel="1">
      <c r="A674" s="528"/>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9">Z673</f>
        <v>1</v>
      </c>
      <c r="AA674" s="410">
        <f t="shared" ref="AA674" si="1980">AA673</f>
        <v>0</v>
      </c>
      <c r="AB674" s="410">
        <f t="shared" ref="AB674" si="1981">AB673</f>
        <v>0</v>
      </c>
      <c r="AC674" s="410">
        <f t="shared" ref="AC674" si="1982">AC673</f>
        <v>0</v>
      </c>
      <c r="AD674" s="410">
        <f t="shared" ref="AD674" si="1983">AD673</f>
        <v>0</v>
      </c>
      <c r="AE674" s="410">
        <f t="shared" ref="AE674" si="1984">AE673</f>
        <v>0</v>
      </c>
      <c r="AF674" s="410">
        <f t="shared" ref="AF674" si="1985">AF673</f>
        <v>0</v>
      </c>
      <c r="AG674" s="410">
        <f t="shared" ref="AG674" si="1986">AG673</f>
        <v>0</v>
      </c>
      <c r="AH674" s="410">
        <f t="shared" ref="AH674" si="1987">AH673</f>
        <v>0</v>
      </c>
      <c r="AI674" s="410">
        <f t="shared" ref="AI674" si="1988">AI673</f>
        <v>0</v>
      </c>
      <c r="AJ674" s="410">
        <f t="shared" ref="AJ674" si="1989">AJ673</f>
        <v>0</v>
      </c>
      <c r="AK674" s="410">
        <f t="shared" ref="AK674" si="1990">AK673</f>
        <v>0</v>
      </c>
      <c r="AL674" s="410">
        <f t="shared" ref="AL674" si="1991">AL673</f>
        <v>0</v>
      </c>
      <c r="AM674" s="305"/>
    </row>
    <row r="675" spans="1:39" outlineLevel="1">
      <c r="A675" s="528"/>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28">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28"/>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92">Z676</f>
        <v>0</v>
      </c>
      <c r="AA677" s="410">
        <f t="shared" ref="AA677" si="1993">AA676</f>
        <v>0</v>
      </c>
      <c r="AB677" s="410">
        <f t="shared" ref="AB677" si="1994">AB676</f>
        <v>0</v>
      </c>
      <c r="AC677" s="410">
        <f t="shared" ref="AC677" si="1995">AC676</f>
        <v>0</v>
      </c>
      <c r="AD677" s="410">
        <f t="shared" ref="AD677" si="1996">AD676</f>
        <v>0</v>
      </c>
      <c r="AE677" s="410">
        <f t="shared" ref="AE677" si="1997">AE676</f>
        <v>0</v>
      </c>
      <c r="AF677" s="410">
        <f t="shared" ref="AF677" si="1998">AF676</f>
        <v>0</v>
      </c>
      <c r="AG677" s="410">
        <f t="shared" ref="AG677" si="1999">AG676</f>
        <v>0</v>
      </c>
      <c r="AH677" s="410">
        <f t="shared" ref="AH677" si="2000">AH676</f>
        <v>0</v>
      </c>
      <c r="AI677" s="410">
        <f t="shared" ref="AI677" si="2001">AI676</f>
        <v>0</v>
      </c>
      <c r="AJ677" s="410">
        <f t="shared" ref="AJ677" si="2002">AJ676</f>
        <v>0</v>
      </c>
      <c r="AK677" s="410">
        <f t="shared" ref="AK677" si="2003">AK676</f>
        <v>0</v>
      </c>
      <c r="AL677" s="410">
        <f t="shared" ref="AL677" si="2004">AL676</f>
        <v>0</v>
      </c>
      <c r="AM677" s="305"/>
    </row>
    <row r="678" spans="1:39" hidden="1" outlineLevel="1">
      <c r="A678" s="528"/>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outlineLevel="1">
      <c r="A679" s="528">
        <v>29</v>
      </c>
      <c r="B679" s="427" t="s">
        <v>752</v>
      </c>
      <c r="C679" s="290" t="s">
        <v>25</v>
      </c>
      <c r="D679" s="294">
        <f>+'2018 Persistence'!B32</f>
        <v>23787</v>
      </c>
      <c r="E679" s="294">
        <f>+'2018 Persistence'!C32</f>
        <v>23787</v>
      </c>
      <c r="F679" s="294">
        <f>+'2018 Persistence'!D32</f>
        <v>23787</v>
      </c>
      <c r="G679" s="294">
        <f>+'2018 Persistence'!E32</f>
        <v>23787</v>
      </c>
      <c r="H679" s="294">
        <f>+'2018 Persistence'!F32</f>
        <v>23787</v>
      </c>
      <c r="I679" s="294">
        <f>+'2018 Persistence'!G32</f>
        <v>23274.176146376212</v>
      </c>
      <c r="J679" s="294">
        <f>+'2018 Persistence'!H32</f>
        <v>18039.64629695033</v>
      </c>
      <c r="K679" s="294">
        <f>+'2018 Persistence'!I32</f>
        <v>12704.385902126582</v>
      </c>
      <c r="L679" s="294">
        <f>+'2018 Persistence'!J32</f>
        <v>7455.6277657412638</v>
      </c>
      <c r="M679" s="294">
        <f>+'2018 Persistence'!K32</f>
        <v>3698.3223478968512</v>
      </c>
      <c r="N679" s="294">
        <v>3</v>
      </c>
      <c r="O679" s="294"/>
      <c r="P679" s="294"/>
      <c r="Q679" s="294"/>
      <c r="R679" s="294"/>
      <c r="S679" s="294"/>
      <c r="T679" s="294"/>
      <c r="U679" s="294"/>
      <c r="V679" s="294"/>
      <c r="W679" s="294"/>
      <c r="X679" s="294"/>
      <c r="Y679" s="425">
        <v>0</v>
      </c>
      <c r="Z679" s="409">
        <v>1</v>
      </c>
      <c r="AA679" s="409"/>
      <c r="AB679" s="409"/>
      <c r="AC679" s="409"/>
      <c r="AD679" s="409"/>
      <c r="AE679" s="409"/>
      <c r="AF679" s="414"/>
      <c r="AG679" s="414"/>
      <c r="AH679" s="414"/>
      <c r="AI679" s="414"/>
      <c r="AJ679" s="414"/>
      <c r="AK679" s="414"/>
      <c r="AL679" s="414"/>
      <c r="AM679" s="295">
        <f>SUM(Y679:AL679)</f>
        <v>1</v>
      </c>
    </row>
    <row r="680" spans="1:39" outlineLevel="1">
      <c r="A680" s="528"/>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5">Z679</f>
        <v>1</v>
      </c>
      <c r="AA680" s="410">
        <f t="shared" ref="AA680" si="2006">AA679</f>
        <v>0</v>
      </c>
      <c r="AB680" s="410">
        <f t="shared" ref="AB680" si="2007">AB679</f>
        <v>0</v>
      </c>
      <c r="AC680" s="410">
        <f t="shared" ref="AC680" si="2008">AC679</f>
        <v>0</v>
      </c>
      <c r="AD680" s="410">
        <f t="shared" ref="AD680" si="2009">AD679</f>
        <v>0</v>
      </c>
      <c r="AE680" s="410">
        <f t="shared" ref="AE680" si="2010">AE679</f>
        <v>0</v>
      </c>
      <c r="AF680" s="410">
        <f t="shared" ref="AF680" si="2011">AF679</f>
        <v>0</v>
      </c>
      <c r="AG680" s="410">
        <f t="shared" ref="AG680" si="2012">AG679</f>
        <v>0</v>
      </c>
      <c r="AH680" s="410">
        <f t="shared" ref="AH680" si="2013">AH679</f>
        <v>0</v>
      </c>
      <c r="AI680" s="410">
        <f t="shared" ref="AI680" si="2014">AI679</f>
        <v>0</v>
      </c>
      <c r="AJ680" s="410">
        <f t="shared" ref="AJ680" si="2015">AJ679</f>
        <v>0</v>
      </c>
      <c r="AK680" s="410">
        <f t="shared" ref="AK680" si="2016">AK679</f>
        <v>0</v>
      </c>
      <c r="AL680" s="410">
        <f t="shared" ref="AL680" si="2017">AL679</f>
        <v>0</v>
      </c>
      <c r="AM680" s="305"/>
    </row>
    <row r="681" spans="1:39" outlineLevel="1">
      <c r="A681" s="528"/>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28">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28"/>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8">Z682</f>
        <v>0</v>
      </c>
      <c r="AA683" s="410">
        <f t="shared" ref="AA683" si="2019">AA682</f>
        <v>0</v>
      </c>
      <c r="AB683" s="410">
        <f t="shared" ref="AB683" si="2020">AB682</f>
        <v>0</v>
      </c>
      <c r="AC683" s="410">
        <f t="shared" ref="AC683" si="2021">AC682</f>
        <v>0</v>
      </c>
      <c r="AD683" s="410">
        <f t="shared" ref="AD683" si="2022">AD682</f>
        <v>0</v>
      </c>
      <c r="AE683" s="410">
        <f t="shared" ref="AE683" si="2023">AE682</f>
        <v>0</v>
      </c>
      <c r="AF683" s="410">
        <f t="shared" ref="AF683" si="2024">AF682</f>
        <v>0</v>
      </c>
      <c r="AG683" s="410">
        <f t="shared" ref="AG683" si="2025">AG682</f>
        <v>0</v>
      </c>
      <c r="AH683" s="410">
        <f t="shared" ref="AH683" si="2026">AH682</f>
        <v>0</v>
      </c>
      <c r="AI683" s="410">
        <f t="shared" ref="AI683" si="2027">AI682</f>
        <v>0</v>
      </c>
      <c r="AJ683" s="410">
        <f t="shared" ref="AJ683" si="2028">AJ682</f>
        <v>0</v>
      </c>
      <c r="AK683" s="410">
        <f t="shared" ref="AK683" si="2029">AK682</f>
        <v>0</v>
      </c>
      <c r="AL683" s="410">
        <f t="shared" ref="AL683" si="2030">AL682</f>
        <v>0</v>
      </c>
      <c r="AM683" s="305"/>
    </row>
    <row r="684" spans="1:39" hidden="1" outlineLevel="1">
      <c r="A684" s="528"/>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28">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28"/>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31">Z685</f>
        <v>0</v>
      </c>
      <c r="AA686" s="410">
        <f t="shared" ref="AA686" si="2032">AA685</f>
        <v>0</v>
      </c>
      <c r="AB686" s="410">
        <f t="shared" ref="AB686" si="2033">AB685</f>
        <v>0</v>
      </c>
      <c r="AC686" s="410">
        <f t="shared" ref="AC686" si="2034">AC685</f>
        <v>0</v>
      </c>
      <c r="AD686" s="410">
        <f t="shared" ref="AD686" si="2035">AD685</f>
        <v>0</v>
      </c>
      <c r="AE686" s="410">
        <f t="shared" ref="AE686" si="2036">AE685</f>
        <v>0</v>
      </c>
      <c r="AF686" s="410">
        <f t="shared" ref="AF686" si="2037">AF685</f>
        <v>0</v>
      </c>
      <c r="AG686" s="410">
        <f t="shared" ref="AG686" si="2038">AG685</f>
        <v>0</v>
      </c>
      <c r="AH686" s="410">
        <f t="shared" ref="AH686" si="2039">AH685</f>
        <v>0</v>
      </c>
      <c r="AI686" s="410">
        <f t="shared" ref="AI686" si="2040">AI685</f>
        <v>0</v>
      </c>
      <c r="AJ686" s="410">
        <f t="shared" ref="AJ686" si="2041">AJ685</f>
        <v>0</v>
      </c>
      <c r="AK686" s="410">
        <f t="shared" ref="AK686" si="2042">AK685</f>
        <v>0</v>
      </c>
      <c r="AL686" s="410">
        <f t="shared" ref="AL686" si="2043">AL685</f>
        <v>0</v>
      </c>
      <c r="AM686" s="305"/>
    </row>
    <row r="687" spans="1:39" hidden="1" outlineLevel="1">
      <c r="A687" s="528"/>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28">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28"/>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4">Z688</f>
        <v>0</v>
      </c>
      <c r="AA689" s="410">
        <f t="shared" ref="AA689" si="2045">AA688</f>
        <v>0</v>
      </c>
      <c r="AB689" s="410">
        <f t="shared" ref="AB689" si="2046">AB688</f>
        <v>0</v>
      </c>
      <c r="AC689" s="410">
        <f t="shared" ref="AC689" si="2047">AC688</f>
        <v>0</v>
      </c>
      <c r="AD689" s="410">
        <f t="shared" ref="AD689" si="2048">AD688</f>
        <v>0</v>
      </c>
      <c r="AE689" s="410">
        <f t="shared" ref="AE689" si="2049">AE688</f>
        <v>0</v>
      </c>
      <c r="AF689" s="410">
        <f t="shared" ref="AF689" si="2050">AF688</f>
        <v>0</v>
      </c>
      <c r="AG689" s="410">
        <f t="shared" ref="AG689" si="2051">AG688</f>
        <v>0</v>
      </c>
      <c r="AH689" s="410">
        <f t="shared" ref="AH689" si="2052">AH688</f>
        <v>0</v>
      </c>
      <c r="AI689" s="410">
        <f t="shared" ref="AI689" si="2053">AI688</f>
        <v>0</v>
      </c>
      <c r="AJ689" s="410">
        <f t="shared" ref="AJ689" si="2054">AJ688</f>
        <v>0</v>
      </c>
      <c r="AK689" s="410">
        <f t="shared" ref="AK689" si="2055">AK688</f>
        <v>0</v>
      </c>
      <c r="AL689" s="410">
        <f t="shared" ref="AL689" si="2056">AL688</f>
        <v>0</v>
      </c>
      <c r="AM689" s="305"/>
    </row>
    <row r="690" spans="1:39" hidden="1" outlineLevel="1">
      <c r="A690" s="528"/>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28"/>
      <c r="B691" s="287" t="s">
        <v>500</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28">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28"/>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7">Z692</f>
        <v>0</v>
      </c>
      <c r="AA693" s="410">
        <f t="shared" ref="AA693" si="2058">AA692</f>
        <v>0</v>
      </c>
      <c r="AB693" s="410">
        <f t="shared" ref="AB693" si="2059">AB692</f>
        <v>0</v>
      </c>
      <c r="AC693" s="410">
        <f t="shared" ref="AC693" si="2060">AC692</f>
        <v>0</v>
      </c>
      <c r="AD693" s="410">
        <f t="shared" ref="AD693" si="2061">AD692</f>
        <v>0</v>
      </c>
      <c r="AE693" s="410">
        <f t="shared" ref="AE693" si="2062">AE692</f>
        <v>0</v>
      </c>
      <c r="AF693" s="410">
        <f t="shared" ref="AF693" si="2063">AF692</f>
        <v>0</v>
      </c>
      <c r="AG693" s="410">
        <f t="shared" ref="AG693" si="2064">AG692</f>
        <v>0</v>
      </c>
      <c r="AH693" s="410">
        <f t="shared" ref="AH693" si="2065">AH692</f>
        <v>0</v>
      </c>
      <c r="AI693" s="410">
        <f t="shared" ref="AI693" si="2066">AI692</f>
        <v>0</v>
      </c>
      <c r="AJ693" s="410">
        <f t="shared" ref="AJ693" si="2067">AJ692</f>
        <v>0</v>
      </c>
      <c r="AK693" s="410">
        <f t="shared" ref="AK693" si="2068">AK692</f>
        <v>0</v>
      </c>
      <c r="AL693" s="410">
        <f t="shared" ref="AL693" si="2069">AL692</f>
        <v>0</v>
      </c>
      <c r="AM693" s="305"/>
    </row>
    <row r="694" spans="1:39" hidden="1" outlineLevel="1">
      <c r="A694" s="528"/>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28">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28"/>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70">Z695</f>
        <v>0</v>
      </c>
      <c r="AA696" s="410">
        <f t="shared" ref="AA696" si="2071">AA695</f>
        <v>0</v>
      </c>
      <c r="AB696" s="410">
        <f t="shared" ref="AB696" si="2072">AB695</f>
        <v>0</v>
      </c>
      <c r="AC696" s="410">
        <f t="shared" ref="AC696" si="2073">AC695</f>
        <v>0</v>
      </c>
      <c r="AD696" s="410">
        <f t="shared" ref="AD696" si="2074">AD695</f>
        <v>0</v>
      </c>
      <c r="AE696" s="410">
        <f t="shared" ref="AE696" si="2075">AE695</f>
        <v>0</v>
      </c>
      <c r="AF696" s="410">
        <f t="shared" ref="AF696" si="2076">AF695</f>
        <v>0</v>
      </c>
      <c r="AG696" s="410">
        <f t="shared" ref="AG696" si="2077">AG695</f>
        <v>0</v>
      </c>
      <c r="AH696" s="410">
        <f t="shared" ref="AH696" si="2078">AH695</f>
        <v>0</v>
      </c>
      <c r="AI696" s="410">
        <f t="shared" ref="AI696" si="2079">AI695</f>
        <v>0</v>
      </c>
      <c r="AJ696" s="410">
        <f t="shared" ref="AJ696" si="2080">AJ695</f>
        <v>0</v>
      </c>
      <c r="AK696" s="410">
        <f t="shared" ref="AK696" si="2081">AK695</f>
        <v>0</v>
      </c>
      <c r="AL696" s="410">
        <f t="shared" ref="AL696" si="2082">AL695</f>
        <v>0</v>
      </c>
      <c r="AM696" s="305"/>
    </row>
    <row r="697" spans="1:39" hidden="1" outlineLevel="1">
      <c r="A697" s="528"/>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28">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28"/>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3">Z698</f>
        <v>0</v>
      </c>
      <c r="AA699" s="410">
        <f t="shared" ref="AA699" si="2084">AA698</f>
        <v>0</v>
      </c>
      <c r="AB699" s="410">
        <f t="shared" ref="AB699" si="2085">AB698</f>
        <v>0</v>
      </c>
      <c r="AC699" s="410">
        <f t="shared" ref="AC699" si="2086">AC698</f>
        <v>0</v>
      </c>
      <c r="AD699" s="410">
        <f t="shared" ref="AD699" si="2087">AD698</f>
        <v>0</v>
      </c>
      <c r="AE699" s="410">
        <f t="shared" ref="AE699" si="2088">AE698</f>
        <v>0</v>
      </c>
      <c r="AF699" s="410">
        <f t="shared" ref="AF699" si="2089">AF698</f>
        <v>0</v>
      </c>
      <c r="AG699" s="410">
        <f t="shared" ref="AG699" si="2090">AG698</f>
        <v>0</v>
      </c>
      <c r="AH699" s="410">
        <f t="shared" ref="AH699" si="2091">AH698</f>
        <v>0</v>
      </c>
      <c r="AI699" s="410">
        <f t="shared" ref="AI699" si="2092">AI698</f>
        <v>0</v>
      </c>
      <c r="AJ699" s="410">
        <f t="shared" ref="AJ699" si="2093">AJ698</f>
        <v>0</v>
      </c>
      <c r="AK699" s="410">
        <f t="shared" ref="AK699" si="2094">AK698</f>
        <v>0</v>
      </c>
      <c r="AL699" s="410">
        <f t="shared" ref="AL699" si="2095">AL698</f>
        <v>0</v>
      </c>
      <c r="AM699" s="305"/>
    </row>
    <row r="700" spans="1:39" hidden="1" outlineLevel="1">
      <c r="A700" s="528"/>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28"/>
      <c r="B701" s="287" t="s">
        <v>501</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28">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28"/>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6">Z702</f>
        <v>0</v>
      </c>
      <c r="AA703" s="410">
        <f t="shared" ref="AA703" si="2097">AA702</f>
        <v>0</v>
      </c>
      <c r="AB703" s="410">
        <f t="shared" ref="AB703" si="2098">AB702</f>
        <v>0</v>
      </c>
      <c r="AC703" s="410">
        <f t="shared" ref="AC703" si="2099">AC702</f>
        <v>0</v>
      </c>
      <c r="AD703" s="410">
        <f t="shared" ref="AD703" si="2100">AD702</f>
        <v>0</v>
      </c>
      <c r="AE703" s="410">
        <f t="shared" ref="AE703" si="2101">AE702</f>
        <v>0</v>
      </c>
      <c r="AF703" s="410">
        <f t="shared" ref="AF703" si="2102">AF702</f>
        <v>0</v>
      </c>
      <c r="AG703" s="410">
        <f t="shared" ref="AG703" si="2103">AG702</f>
        <v>0</v>
      </c>
      <c r="AH703" s="410">
        <f t="shared" ref="AH703" si="2104">AH702</f>
        <v>0</v>
      </c>
      <c r="AI703" s="410">
        <f t="shared" ref="AI703" si="2105">AI702</f>
        <v>0</v>
      </c>
      <c r="AJ703" s="410">
        <f t="shared" ref="AJ703" si="2106">AJ702</f>
        <v>0</v>
      </c>
      <c r="AK703" s="410">
        <f t="shared" ref="AK703" si="2107">AK702</f>
        <v>0</v>
      </c>
      <c r="AL703" s="410">
        <f t="shared" ref="AL703" si="2108">AL702</f>
        <v>0</v>
      </c>
      <c r="AM703" s="305"/>
    </row>
    <row r="704" spans="1:39" hidden="1" outlineLevel="1">
      <c r="A704" s="528"/>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28">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28"/>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09">Z705</f>
        <v>0</v>
      </c>
      <c r="AA706" s="410">
        <f t="shared" ref="AA706" si="2110">AA705</f>
        <v>0</v>
      </c>
      <c r="AB706" s="410">
        <f t="shared" ref="AB706" si="2111">AB705</f>
        <v>0</v>
      </c>
      <c r="AC706" s="410">
        <f t="shared" ref="AC706" si="2112">AC705</f>
        <v>0</v>
      </c>
      <c r="AD706" s="410">
        <f t="shared" ref="AD706" si="2113">AD705</f>
        <v>0</v>
      </c>
      <c r="AE706" s="410">
        <f t="shared" ref="AE706" si="2114">AE705</f>
        <v>0</v>
      </c>
      <c r="AF706" s="410">
        <f t="shared" ref="AF706" si="2115">AF705</f>
        <v>0</v>
      </c>
      <c r="AG706" s="410">
        <f t="shared" ref="AG706" si="2116">AG705</f>
        <v>0</v>
      </c>
      <c r="AH706" s="410">
        <f t="shared" ref="AH706" si="2117">AH705</f>
        <v>0</v>
      </c>
      <c r="AI706" s="410">
        <f t="shared" ref="AI706" si="2118">AI705</f>
        <v>0</v>
      </c>
      <c r="AJ706" s="410">
        <f t="shared" ref="AJ706" si="2119">AJ705</f>
        <v>0</v>
      </c>
      <c r="AK706" s="410">
        <f t="shared" ref="AK706" si="2120">AK705</f>
        <v>0</v>
      </c>
      <c r="AL706" s="410">
        <f t="shared" ref="AL706" si="2121">AL705</f>
        <v>0</v>
      </c>
      <c r="AM706" s="305"/>
    </row>
    <row r="707" spans="1:39" hidden="1" outlineLevel="1">
      <c r="A707" s="528"/>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28">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28"/>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22">Z708</f>
        <v>0</v>
      </c>
      <c r="AA709" s="410">
        <f t="shared" ref="AA709" si="2123">AA708</f>
        <v>0</v>
      </c>
      <c r="AB709" s="410">
        <f t="shared" ref="AB709" si="2124">AB708</f>
        <v>0</v>
      </c>
      <c r="AC709" s="410">
        <f t="shared" ref="AC709" si="2125">AC708</f>
        <v>0</v>
      </c>
      <c r="AD709" s="410">
        <f t="shared" ref="AD709" si="2126">AD708</f>
        <v>0</v>
      </c>
      <c r="AE709" s="410">
        <f t="shared" ref="AE709" si="2127">AE708</f>
        <v>0</v>
      </c>
      <c r="AF709" s="410">
        <f t="shared" ref="AF709" si="2128">AF708</f>
        <v>0</v>
      </c>
      <c r="AG709" s="410">
        <f t="shared" ref="AG709" si="2129">AG708</f>
        <v>0</v>
      </c>
      <c r="AH709" s="410">
        <f t="shared" ref="AH709" si="2130">AH708</f>
        <v>0</v>
      </c>
      <c r="AI709" s="410">
        <f t="shared" ref="AI709" si="2131">AI708</f>
        <v>0</v>
      </c>
      <c r="AJ709" s="410">
        <f t="shared" ref="AJ709" si="2132">AJ708</f>
        <v>0</v>
      </c>
      <c r="AK709" s="410">
        <f t="shared" ref="AK709" si="2133">AK708</f>
        <v>0</v>
      </c>
      <c r="AL709" s="410">
        <f t="shared" ref="AL709" si="2134">AL708</f>
        <v>0</v>
      </c>
      <c r="AM709" s="305"/>
    </row>
    <row r="710" spans="1:39" hidden="1" outlineLevel="1">
      <c r="A710" s="528"/>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28">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28"/>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5">Z711</f>
        <v>0</v>
      </c>
      <c r="AA712" s="410">
        <f t="shared" ref="AA712" si="2136">AA711</f>
        <v>0</v>
      </c>
      <c r="AB712" s="410">
        <f t="shared" ref="AB712" si="2137">AB711</f>
        <v>0</v>
      </c>
      <c r="AC712" s="410">
        <f t="shared" ref="AC712" si="2138">AC711</f>
        <v>0</v>
      </c>
      <c r="AD712" s="410">
        <f t="shared" ref="AD712" si="2139">AD711</f>
        <v>0</v>
      </c>
      <c r="AE712" s="410">
        <f t="shared" ref="AE712" si="2140">AE711</f>
        <v>0</v>
      </c>
      <c r="AF712" s="410">
        <f t="shared" ref="AF712" si="2141">AF711</f>
        <v>0</v>
      </c>
      <c r="AG712" s="410">
        <f t="shared" ref="AG712" si="2142">AG711</f>
        <v>0</v>
      </c>
      <c r="AH712" s="410">
        <f t="shared" ref="AH712" si="2143">AH711</f>
        <v>0</v>
      </c>
      <c r="AI712" s="410">
        <f t="shared" ref="AI712" si="2144">AI711</f>
        <v>0</v>
      </c>
      <c r="AJ712" s="410">
        <f t="shared" ref="AJ712" si="2145">AJ711</f>
        <v>0</v>
      </c>
      <c r="AK712" s="410">
        <f t="shared" ref="AK712" si="2146">AK711</f>
        <v>0</v>
      </c>
      <c r="AL712" s="410">
        <f t="shared" ref="AL712" si="2147">AL711</f>
        <v>0</v>
      </c>
      <c r="AM712" s="305"/>
    </row>
    <row r="713" spans="1:39" hidden="1" outlineLevel="1">
      <c r="A713" s="528"/>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28">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28"/>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48">Z714</f>
        <v>0</v>
      </c>
      <c r="AA715" s="410">
        <f t="shared" ref="AA715" si="2149">AA714</f>
        <v>0</v>
      </c>
      <c r="AB715" s="410">
        <f t="shared" ref="AB715" si="2150">AB714</f>
        <v>0</v>
      </c>
      <c r="AC715" s="410">
        <f t="shared" ref="AC715" si="2151">AC714</f>
        <v>0</v>
      </c>
      <c r="AD715" s="410">
        <f t="shared" ref="AD715" si="2152">AD714</f>
        <v>0</v>
      </c>
      <c r="AE715" s="410">
        <f t="shared" ref="AE715" si="2153">AE714</f>
        <v>0</v>
      </c>
      <c r="AF715" s="410">
        <f t="shared" ref="AF715" si="2154">AF714</f>
        <v>0</v>
      </c>
      <c r="AG715" s="410">
        <f t="shared" ref="AG715" si="2155">AG714</f>
        <v>0</v>
      </c>
      <c r="AH715" s="410">
        <f t="shared" ref="AH715" si="2156">AH714</f>
        <v>0</v>
      </c>
      <c r="AI715" s="410">
        <f t="shared" ref="AI715" si="2157">AI714</f>
        <v>0</v>
      </c>
      <c r="AJ715" s="410">
        <f t="shared" ref="AJ715" si="2158">AJ714</f>
        <v>0</v>
      </c>
      <c r="AK715" s="410">
        <f t="shared" ref="AK715" si="2159">AK714</f>
        <v>0</v>
      </c>
      <c r="AL715" s="410">
        <f t="shared" ref="AL715" si="2160">AL714</f>
        <v>0</v>
      </c>
      <c r="AM715" s="305"/>
    </row>
    <row r="716" spans="1:39" hidden="1" outlineLevel="1">
      <c r="A716" s="528"/>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28">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28"/>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61">Z717</f>
        <v>0</v>
      </c>
      <c r="AA718" s="410">
        <f t="shared" ref="AA718" si="2162">AA717</f>
        <v>0</v>
      </c>
      <c r="AB718" s="410">
        <f t="shared" ref="AB718" si="2163">AB717</f>
        <v>0</v>
      </c>
      <c r="AC718" s="410">
        <f t="shared" ref="AC718" si="2164">AC717</f>
        <v>0</v>
      </c>
      <c r="AD718" s="410">
        <f t="shared" ref="AD718" si="2165">AD717</f>
        <v>0</v>
      </c>
      <c r="AE718" s="410">
        <f t="shared" ref="AE718" si="2166">AE717</f>
        <v>0</v>
      </c>
      <c r="AF718" s="410">
        <f t="shared" ref="AF718" si="2167">AF717</f>
        <v>0</v>
      </c>
      <c r="AG718" s="410">
        <f t="shared" ref="AG718" si="2168">AG717</f>
        <v>0</v>
      </c>
      <c r="AH718" s="410">
        <f t="shared" ref="AH718" si="2169">AH717</f>
        <v>0</v>
      </c>
      <c r="AI718" s="410">
        <f t="shared" ref="AI718" si="2170">AI717</f>
        <v>0</v>
      </c>
      <c r="AJ718" s="410">
        <f t="shared" ref="AJ718" si="2171">AJ717</f>
        <v>0</v>
      </c>
      <c r="AK718" s="410">
        <f t="shared" ref="AK718" si="2172">AK717</f>
        <v>0</v>
      </c>
      <c r="AL718" s="410">
        <f t="shared" ref="AL718" si="2173">AL717</f>
        <v>0</v>
      </c>
      <c r="AM718" s="305"/>
    </row>
    <row r="719" spans="1:39" hidden="1" outlineLevel="1">
      <c r="A719" s="528"/>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28">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28"/>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74">Z720</f>
        <v>0</v>
      </c>
      <c r="AA721" s="410">
        <f t="shared" ref="AA721" si="2175">AA720</f>
        <v>0</v>
      </c>
      <c r="AB721" s="410">
        <f t="shared" ref="AB721" si="2176">AB720</f>
        <v>0</v>
      </c>
      <c r="AC721" s="410">
        <f t="shared" ref="AC721" si="2177">AC720</f>
        <v>0</v>
      </c>
      <c r="AD721" s="410">
        <f t="shared" ref="AD721" si="2178">AD720</f>
        <v>0</v>
      </c>
      <c r="AE721" s="410">
        <f t="shared" ref="AE721" si="2179">AE720</f>
        <v>0</v>
      </c>
      <c r="AF721" s="410">
        <f t="shared" ref="AF721" si="2180">AF720</f>
        <v>0</v>
      </c>
      <c r="AG721" s="410">
        <f t="shared" ref="AG721" si="2181">AG720</f>
        <v>0</v>
      </c>
      <c r="AH721" s="410">
        <f t="shared" ref="AH721" si="2182">AH720</f>
        <v>0</v>
      </c>
      <c r="AI721" s="410">
        <f t="shared" ref="AI721" si="2183">AI720</f>
        <v>0</v>
      </c>
      <c r="AJ721" s="410">
        <f t="shared" ref="AJ721" si="2184">AJ720</f>
        <v>0</v>
      </c>
      <c r="AK721" s="410">
        <f t="shared" ref="AK721" si="2185">AK720</f>
        <v>0</v>
      </c>
      <c r="AL721" s="410">
        <f t="shared" ref="AL721" si="2186">AL720</f>
        <v>0</v>
      </c>
      <c r="AM721" s="305"/>
    </row>
    <row r="722" spans="1:39" hidden="1" outlineLevel="1">
      <c r="A722" s="528"/>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28">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28"/>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87">Z723</f>
        <v>0</v>
      </c>
      <c r="AA724" s="410">
        <f t="shared" ref="AA724" si="2188">AA723</f>
        <v>0</v>
      </c>
      <c r="AB724" s="410">
        <f t="shared" ref="AB724" si="2189">AB723</f>
        <v>0</v>
      </c>
      <c r="AC724" s="410">
        <f t="shared" ref="AC724" si="2190">AC723</f>
        <v>0</v>
      </c>
      <c r="AD724" s="410">
        <f t="shared" ref="AD724" si="2191">AD723</f>
        <v>0</v>
      </c>
      <c r="AE724" s="410">
        <f t="shared" ref="AE724" si="2192">AE723</f>
        <v>0</v>
      </c>
      <c r="AF724" s="410">
        <f t="shared" ref="AF724" si="2193">AF723</f>
        <v>0</v>
      </c>
      <c r="AG724" s="410">
        <f t="shared" ref="AG724" si="2194">AG723</f>
        <v>0</v>
      </c>
      <c r="AH724" s="410">
        <f t="shared" ref="AH724" si="2195">AH723</f>
        <v>0</v>
      </c>
      <c r="AI724" s="410">
        <f t="shared" ref="AI724" si="2196">AI723</f>
        <v>0</v>
      </c>
      <c r="AJ724" s="410">
        <f t="shared" ref="AJ724" si="2197">AJ723</f>
        <v>0</v>
      </c>
      <c r="AK724" s="410">
        <f t="shared" ref="AK724" si="2198">AK723</f>
        <v>0</v>
      </c>
      <c r="AL724" s="410">
        <f t="shared" ref="AL724" si="2199">AL723</f>
        <v>0</v>
      </c>
      <c r="AM724" s="305"/>
    </row>
    <row r="725" spans="1:39" hidden="1" outlineLevel="1">
      <c r="A725" s="528"/>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28">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28"/>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200">Z726</f>
        <v>0</v>
      </c>
      <c r="AA727" s="410">
        <f t="shared" ref="AA727" si="2201">AA726</f>
        <v>0</v>
      </c>
      <c r="AB727" s="410">
        <f t="shared" ref="AB727" si="2202">AB726</f>
        <v>0</v>
      </c>
      <c r="AC727" s="410">
        <f t="shared" ref="AC727" si="2203">AC726</f>
        <v>0</v>
      </c>
      <c r="AD727" s="410">
        <f t="shared" ref="AD727" si="2204">AD726</f>
        <v>0</v>
      </c>
      <c r="AE727" s="410">
        <f t="shared" ref="AE727" si="2205">AE726</f>
        <v>0</v>
      </c>
      <c r="AF727" s="410">
        <f t="shared" ref="AF727" si="2206">AF726</f>
        <v>0</v>
      </c>
      <c r="AG727" s="410">
        <f t="shared" ref="AG727" si="2207">AG726</f>
        <v>0</v>
      </c>
      <c r="AH727" s="410">
        <f t="shared" ref="AH727" si="2208">AH726</f>
        <v>0</v>
      </c>
      <c r="AI727" s="410">
        <f t="shared" ref="AI727" si="2209">AI726</f>
        <v>0</v>
      </c>
      <c r="AJ727" s="410">
        <f t="shared" ref="AJ727" si="2210">AJ726</f>
        <v>0</v>
      </c>
      <c r="AK727" s="410">
        <f t="shared" ref="AK727" si="2211">AK726</f>
        <v>0</v>
      </c>
      <c r="AL727" s="410">
        <f t="shared" ref="AL727" si="2212">AL726</f>
        <v>0</v>
      </c>
      <c r="AM727" s="305"/>
    </row>
    <row r="728" spans="1:39" hidden="1" outlineLevel="1">
      <c r="A728" s="528"/>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28">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28"/>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3">Z729</f>
        <v>0</v>
      </c>
      <c r="AA730" s="410">
        <f t="shared" ref="AA730" si="2214">AA729</f>
        <v>0</v>
      </c>
      <c r="AB730" s="410">
        <f t="shared" ref="AB730" si="2215">AB729</f>
        <v>0</v>
      </c>
      <c r="AC730" s="410">
        <f t="shared" ref="AC730" si="2216">AC729</f>
        <v>0</v>
      </c>
      <c r="AD730" s="410">
        <f t="shared" ref="AD730" si="2217">AD729</f>
        <v>0</v>
      </c>
      <c r="AE730" s="410">
        <f t="shared" ref="AE730" si="2218">AE729</f>
        <v>0</v>
      </c>
      <c r="AF730" s="410">
        <f t="shared" ref="AF730" si="2219">AF729</f>
        <v>0</v>
      </c>
      <c r="AG730" s="410">
        <f t="shared" ref="AG730" si="2220">AG729</f>
        <v>0</v>
      </c>
      <c r="AH730" s="410">
        <f t="shared" ref="AH730" si="2221">AH729</f>
        <v>0</v>
      </c>
      <c r="AI730" s="410">
        <f t="shared" ref="AI730" si="2222">AI729</f>
        <v>0</v>
      </c>
      <c r="AJ730" s="410">
        <f t="shared" ref="AJ730" si="2223">AJ729</f>
        <v>0</v>
      </c>
      <c r="AK730" s="410">
        <f t="shared" ref="AK730" si="2224">AK729</f>
        <v>0</v>
      </c>
      <c r="AL730" s="410">
        <f t="shared" ref="AL730" si="2225">AL729</f>
        <v>0</v>
      </c>
      <c r="AM730" s="305"/>
    </row>
    <row r="731" spans="1:39" hidden="1" outlineLevel="1">
      <c r="A731" s="528"/>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28">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28"/>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6">Z732</f>
        <v>0</v>
      </c>
      <c r="AA733" s="410">
        <f t="shared" ref="AA733" si="2227">AA732</f>
        <v>0</v>
      </c>
      <c r="AB733" s="410">
        <f t="shared" ref="AB733" si="2228">AB732</f>
        <v>0</v>
      </c>
      <c r="AC733" s="410">
        <f t="shared" ref="AC733" si="2229">AC732</f>
        <v>0</v>
      </c>
      <c r="AD733" s="410">
        <f t="shared" ref="AD733" si="2230">AD732</f>
        <v>0</v>
      </c>
      <c r="AE733" s="410">
        <f t="shared" ref="AE733" si="2231">AE732</f>
        <v>0</v>
      </c>
      <c r="AF733" s="410">
        <f t="shared" ref="AF733" si="2232">AF732</f>
        <v>0</v>
      </c>
      <c r="AG733" s="410">
        <f t="shared" ref="AG733" si="2233">AG732</f>
        <v>0</v>
      </c>
      <c r="AH733" s="410">
        <f t="shared" ref="AH733" si="2234">AH732</f>
        <v>0</v>
      </c>
      <c r="AI733" s="410">
        <f t="shared" ref="AI733" si="2235">AI732</f>
        <v>0</v>
      </c>
      <c r="AJ733" s="410">
        <f t="shared" ref="AJ733" si="2236">AJ732</f>
        <v>0</v>
      </c>
      <c r="AK733" s="410">
        <f t="shared" ref="AK733" si="2237">AK732</f>
        <v>0</v>
      </c>
      <c r="AL733" s="410">
        <f t="shared" ref="AL733" si="2238">AL732</f>
        <v>0</v>
      </c>
      <c r="AM733" s="305"/>
    </row>
    <row r="734" spans="1:39" hidden="1" outlineLevel="1">
      <c r="A734" s="528"/>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28">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28"/>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39">Z735</f>
        <v>0</v>
      </c>
      <c r="AA736" s="410">
        <f t="shared" ref="AA736" si="2240">AA735</f>
        <v>0</v>
      </c>
      <c r="AB736" s="410">
        <f t="shared" ref="AB736" si="2241">AB735</f>
        <v>0</v>
      </c>
      <c r="AC736" s="410">
        <f t="shared" ref="AC736" si="2242">AC735</f>
        <v>0</v>
      </c>
      <c r="AD736" s="410">
        <f t="shared" ref="AD736" si="2243">AD735</f>
        <v>0</v>
      </c>
      <c r="AE736" s="410">
        <f t="shared" ref="AE736" si="2244">AE735</f>
        <v>0</v>
      </c>
      <c r="AF736" s="410">
        <f t="shared" ref="AF736" si="2245">AF735</f>
        <v>0</v>
      </c>
      <c r="AG736" s="410">
        <f t="shared" ref="AG736" si="2246">AG735</f>
        <v>0</v>
      </c>
      <c r="AH736" s="410">
        <f t="shared" ref="AH736" si="2247">AH735</f>
        <v>0</v>
      </c>
      <c r="AI736" s="410">
        <f t="shared" ref="AI736" si="2248">AI735</f>
        <v>0</v>
      </c>
      <c r="AJ736" s="410">
        <f t="shared" ref="AJ736" si="2249">AJ735</f>
        <v>0</v>
      </c>
      <c r="AK736" s="410">
        <f t="shared" ref="AK736" si="2250">AK735</f>
        <v>0</v>
      </c>
      <c r="AL736" s="410">
        <f t="shared" ref="AL736" si="2251">AL735</f>
        <v>0</v>
      </c>
      <c r="AM736" s="305"/>
    </row>
    <row r="737" spans="1:40" hidden="1" outlineLevel="1">
      <c r="A737" s="528"/>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28">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28"/>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52">Z738</f>
        <v>0</v>
      </c>
      <c r="AA739" s="410">
        <f t="shared" ref="AA739" si="2253">AA738</f>
        <v>0</v>
      </c>
      <c r="AB739" s="410">
        <f t="shared" ref="AB739" si="2254">AB738</f>
        <v>0</v>
      </c>
      <c r="AC739" s="410">
        <f t="shared" ref="AC739" si="2255">AC738</f>
        <v>0</v>
      </c>
      <c r="AD739" s="410">
        <f t="shared" ref="AD739" si="2256">AD738</f>
        <v>0</v>
      </c>
      <c r="AE739" s="410">
        <f t="shared" ref="AE739" si="2257">AE738</f>
        <v>0</v>
      </c>
      <c r="AF739" s="410">
        <f t="shared" ref="AF739" si="2258">AF738</f>
        <v>0</v>
      </c>
      <c r="AG739" s="410">
        <f t="shared" ref="AG739" si="2259">AG738</f>
        <v>0</v>
      </c>
      <c r="AH739" s="410">
        <f t="shared" ref="AH739" si="2260">AH738</f>
        <v>0</v>
      </c>
      <c r="AI739" s="410">
        <f t="shared" ref="AI739" si="2261">AI738</f>
        <v>0</v>
      </c>
      <c r="AJ739" s="410">
        <f t="shared" ref="AJ739" si="2262">AJ738</f>
        <v>0</v>
      </c>
      <c r="AK739" s="410">
        <f t="shared" ref="AK739" si="2263">AK738</f>
        <v>0</v>
      </c>
      <c r="AL739" s="410">
        <f t="shared" ref="AL739" si="2264">AL738</f>
        <v>0</v>
      </c>
      <c r="AM739" s="305"/>
    </row>
    <row r="740" spans="1:40" hidden="1" outlineLevel="1">
      <c r="A740" s="528"/>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28">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28"/>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5">Z741</f>
        <v>0</v>
      </c>
      <c r="AA742" s="410">
        <f t="shared" ref="AA742" si="2266">AA741</f>
        <v>0</v>
      </c>
      <c r="AB742" s="410">
        <f t="shared" ref="AB742" si="2267">AB741</f>
        <v>0</v>
      </c>
      <c r="AC742" s="410">
        <f t="shared" ref="AC742" si="2268">AC741</f>
        <v>0</v>
      </c>
      <c r="AD742" s="410">
        <f t="shared" ref="AD742" si="2269">AD741</f>
        <v>0</v>
      </c>
      <c r="AE742" s="410">
        <f t="shared" ref="AE742" si="2270">AE741</f>
        <v>0</v>
      </c>
      <c r="AF742" s="410">
        <f t="shared" ref="AF742" si="2271">AF741</f>
        <v>0</v>
      </c>
      <c r="AG742" s="410">
        <f t="shared" ref="AG742" si="2272">AG741</f>
        <v>0</v>
      </c>
      <c r="AH742" s="410">
        <f t="shared" ref="AH742" si="2273">AH741</f>
        <v>0</v>
      </c>
      <c r="AI742" s="410">
        <f t="shared" ref="AI742" si="2274">AI741</f>
        <v>0</v>
      </c>
      <c r="AJ742" s="410">
        <f t="shared" ref="AJ742" si="2275">AJ741</f>
        <v>0</v>
      </c>
      <c r="AK742" s="410">
        <f t="shared" ref="AK742" si="2276">AK741</f>
        <v>0</v>
      </c>
      <c r="AL742" s="410">
        <f t="shared" ref="AL742" si="2277">AL741</f>
        <v>0</v>
      </c>
      <c r="AM742" s="305"/>
    </row>
    <row r="743" spans="1:40" hidden="1" outlineLevel="1">
      <c r="A743" s="528"/>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567127</v>
      </c>
      <c r="E744" s="328"/>
      <c r="F744" s="328"/>
      <c r="G744" s="328"/>
      <c r="H744" s="328"/>
      <c r="I744" s="328"/>
      <c r="J744" s="328"/>
      <c r="K744" s="328"/>
      <c r="L744" s="328"/>
      <c r="M744" s="328"/>
      <c r="N744" s="328"/>
      <c r="O744" s="328">
        <f>SUM(O587:O742)</f>
        <v>16.23</v>
      </c>
      <c r="P744" s="328"/>
      <c r="Q744" s="328"/>
      <c r="R744" s="328"/>
      <c r="S744" s="328"/>
      <c r="T744" s="328"/>
      <c r="U744" s="328"/>
      <c r="V744" s="328"/>
      <c r="W744" s="328"/>
      <c r="X744" s="328"/>
      <c r="Y744" s="328">
        <f>IF(Y585="kWh",SUMPRODUCT(D587:D742,Y587:Y742))</f>
        <v>455494</v>
      </c>
      <c r="Z744" s="328">
        <f>IF(Z585="kWh",SUMPRODUCT(D587:D742,Z587:Z742))</f>
        <v>70554.928</v>
      </c>
      <c r="AA744" s="328">
        <f>IF(AA585="kw",SUMPRODUCT(N587:N742,O587:O742,AA587:AA742),SUMPRODUCT(D587:D742,AA587:AA742))</f>
        <v>135.65034</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1185208</v>
      </c>
      <c r="Z745" s="391">
        <f>HLOOKUP(Z401,'2. LRAMVA Threshold'!$B$42:$Q$53,10,FALSE)</f>
        <v>218722</v>
      </c>
      <c r="AA745" s="391">
        <f>HLOOKUP(AA401,'2. LRAMVA Threshold'!$B$42:$Q$53,10,FALSE)</f>
        <v>678</v>
      </c>
      <c r="AB745" s="391">
        <f>HLOOKUP(AB401,'2. LRAMVA Threshold'!$B$42:$Q$53,10,FALSE)</f>
        <v>3732</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5.4000000000000003E-3</v>
      </c>
      <c r="Z747" s="340">
        <f>HLOOKUP(Z$35,'3.  Distribution Rates'!$C$122:$P$133,10,FALSE)</f>
        <v>1.5299999999999999E-2</v>
      </c>
      <c r="AA747" s="340">
        <f>HLOOKUP(AA$35,'3.  Distribution Rates'!$C$122:$P$133,10,FALSE)</f>
        <v>5.2339000000000002</v>
      </c>
      <c r="AB747" s="340">
        <f>HLOOKUP(AB$35,'3.  Distribution Rates'!$C$122:$P$133,10,FALSE)</f>
        <v>0.96779999999999999</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hidden="1">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4">
        <f t="shared" ref="AM748:AM755" si="2278">SUM(Y748:AL748)</f>
        <v>0</v>
      </c>
      <c r="AN748" s="442"/>
    </row>
    <row r="749" spans="1:40" hidden="1">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4">
        <f t="shared" si="2278"/>
        <v>0</v>
      </c>
      <c r="AN749" s="442"/>
    </row>
    <row r="750" spans="1:40" hidden="1">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4">
        <f t="shared" si="2278"/>
        <v>0</v>
      </c>
      <c r="AN750" s="442"/>
    </row>
    <row r="751" spans="1:40" hidden="1">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4">
        <f t="shared" si="2278"/>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9">Y210*Y747</f>
        <v>2159.6922</v>
      </c>
      <c r="Z752" s="377">
        <f t="shared" si="2279"/>
        <v>2109.8662300799997</v>
      </c>
      <c r="AA752" s="377">
        <f t="shared" si="2279"/>
        <v>5473.5058484400006</v>
      </c>
      <c r="AB752" s="377">
        <f t="shared" si="2279"/>
        <v>0</v>
      </c>
      <c r="AC752" s="377">
        <f t="shared" si="2279"/>
        <v>0</v>
      </c>
      <c r="AD752" s="377">
        <f t="shared" si="2279"/>
        <v>0</v>
      </c>
      <c r="AE752" s="377">
        <f t="shared" si="2279"/>
        <v>0</v>
      </c>
      <c r="AF752" s="377">
        <f t="shared" si="2279"/>
        <v>0</v>
      </c>
      <c r="AG752" s="377">
        <f t="shared" si="2279"/>
        <v>0</v>
      </c>
      <c r="AH752" s="377">
        <f t="shared" si="2279"/>
        <v>0</v>
      </c>
      <c r="AI752" s="377">
        <f t="shared" si="2279"/>
        <v>0</v>
      </c>
      <c r="AJ752" s="377">
        <f t="shared" si="2279"/>
        <v>0</v>
      </c>
      <c r="AK752" s="377">
        <f t="shared" si="2279"/>
        <v>0</v>
      </c>
      <c r="AL752" s="377">
        <f t="shared" si="2279"/>
        <v>0</v>
      </c>
      <c r="AM752" s="624">
        <f t="shared" si="2278"/>
        <v>9743.0642785199998</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80">Y393*Y747</f>
        <v>5300.5212000000001</v>
      </c>
      <c r="Z753" s="377">
        <f t="shared" si="2280"/>
        <v>1584.88677783</v>
      </c>
      <c r="AA753" s="377">
        <f t="shared" si="2280"/>
        <v>1538.5153728</v>
      </c>
      <c r="AB753" s="377">
        <f t="shared" si="2280"/>
        <v>3574.5267168000014</v>
      </c>
      <c r="AC753" s="377">
        <f t="shared" si="2280"/>
        <v>0</v>
      </c>
      <c r="AD753" s="377">
        <f t="shared" si="2280"/>
        <v>0</v>
      </c>
      <c r="AE753" s="377">
        <f t="shared" si="2280"/>
        <v>0</v>
      </c>
      <c r="AF753" s="377">
        <f t="shared" si="2280"/>
        <v>0</v>
      </c>
      <c r="AG753" s="377">
        <f t="shared" si="2280"/>
        <v>0</v>
      </c>
      <c r="AH753" s="377">
        <f t="shared" si="2280"/>
        <v>0</v>
      </c>
      <c r="AI753" s="377">
        <f t="shared" si="2280"/>
        <v>0</v>
      </c>
      <c r="AJ753" s="377">
        <f t="shared" si="2280"/>
        <v>0</v>
      </c>
      <c r="AK753" s="377">
        <f t="shared" si="2280"/>
        <v>0</v>
      </c>
      <c r="AL753" s="377">
        <f t="shared" si="2280"/>
        <v>0</v>
      </c>
      <c r="AM753" s="624">
        <f t="shared" si="2278"/>
        <v>11998.450067430002</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81">Y576*Y747</f>
        <v>7816.5880020803525</v>
      </c>
      <c r="Z754" s="377">
        <f t="shared" ca="1" si="2281"/>
        <v>2911.4965863353655</v>
      </c>
      <c r="AA754" s="377">
        <f t="shared" si="2281"/>
        <v>915.31906145111384</v>
      </c>
      <c r="AB754" s="377">
        <f t="shared" si="2281"/>
        <v>0</v>
      </c>
      <c r="AC754" s="377">
        <f t="shared" si="2281"/>
        <v>0</v>
      </c>
      <c r="AD754" s="377">
        <f t="shared" si="2281"/>
        <v>0</v>
      </c>
      <c r="AE754" s="377">
        <f t="shared" si="2281"/>
        <v>0</v>
      </c>
      <c r="AF754" s="377">
        <f t="shared" si="2281"/>
        <v>0</v>
      </c>
      <c r="AG754" s="377">
        <f t="shared" si="2281"/>
        <v>0</v>
      </c>
      <c r="AH754" s="377">
        <f t="shared" si="2281"/>
        <v>0</v>
      </c>
      <c r="AI754" s="377">
        <f t="shared" si="2281"/>
        <v>0</v>
      </c>
      <c r="AJ754" s="377">
        <f t="shared" si="2281"/>
        <v>0</v>
      </c>
      <c r="AK754" s="377">
        <f t="shared" si="2281"/>
        <v>0</v>
      </c>
      <c r="AL754" s="377">
        <f t="shared" si="2281"/>
        <v>0</v>
      </c>
      <c r="AM754" s="624">
        <f t="shared" ca="1" si="2278"/>
        <v>11643.40364986683</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2459.6676000000002</v>
      </c>
      <c r="Z755" s="377">
        <f t="shared" ref="Z755:AL755" si="2282">Z744*Z747</f>
        <v>1079.4903984</v>
      </c>
      <c r="AA755" s="377">
        <f t="shared" si="2282"/>
        <v>709.98031452600003</v>
      </c>
      <c r="AB755" s="377">
        <f t="shared" si="2282"/>
        <v>0</v>
      </c>
      <c r="AC755" s="377">
        <f t="shared" si="2282"/>
        <v>0</v>
      </c>
      <c r="AD755" s="377">
        <f t="shared" si="2282"/>
        <v>0</v>
      </c>
      <c r="AE755" s="377">
        <f t="shared" si="2282"/>
        <v>0</v>
      </c>
      <c r="AF755" s="377">
        <f t="shared" si="2282"/>
        <v>0</v>
      </c>
      <c r="AG755" s="377">
        <f t="shared" si="2282"/>
        <v>0</v>
      </c>
      <c r="AH755" s="377">
        <f t="shared" si="2282"/>
        <v>0</v>
      </c>
      <c r="AI755" s="377">
        <f t="shared" si="2282"/>
        <v>0</v>
      </c>
      <c r="AJ755" s="377">
        <f t="shared" si="2282"/>
        <v>0</v>
      </c>
      <c r="AK755" s="377">
        <f t="shared" si="2282"/>
        <v>0</v>
      </c>
      <c r="AL755" s="377">
        <f t="shared" si="2282"/>
        <v>0</v>
      </c>
      <c r="AM755" s="624">
        <f t="shared" si="2278"/>
        <v>4249.1383129260003</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17736.469002080354</v>
      </c>
      <c r="Z756" s="345">
        <f ca="1">SUM(Z748:Z755)</f>
        <v>7685.7399926453654</v>
      </c>
      <c r="AA756" s="345">
        <f t="shared" ref="AA756:AE756" si="2283">SUM(AA748:AA755)</f>
        <v>8637.3205972171145</v>
      </c>
      <c r="AB756" s="345">
        <f t="shared" si="2283"/>
        <v>3574.5267168000014</v>
      </c>
      <c r="AC756" s="345">
        <f t="shared" si="2283"/>
        <v>0</v>
      </c>
      <c r="AD756" s="345">
        <f t="shared" si="2283"/>
        <v>0</v>
      </c>
      <c r="AE756" s="345">
        <f t="shared" si="2283"/>
        <v>0</v>
      </c>
      <c r="AF756" s="345">
        <f t="shared" ref="AF756:AL756" si="2284">SUM(AF748:AF755)</f>
        <v>0</v>
      </c>
      <c r="AG756" s="345">
        <f t="shared" si="2284"/>
        <v>0</v>
      </c>
      <c r="AH756" s="345">
        <f t="shared" si="2284"/>
        <v>0</v>
      </c>
      <c r="AI756" s="345">
        <f t="shared" si="2284"/>
        <v>0</v>
      </c>
      <c r="AJ756" s="345">
        <f t="shared" si="2284"/>
        <v>0</v>
      </c>
      <c r="AK756" s="345">
        <f t="shared" si="2284"/>
        <v>0</v>
      </c>
      <c r="AL756" s="345">
        <f t="shared" si="2284"/>
        <v>0</v>
      </c>
      <c r="AM756" s="406">
        <f ca="1">SUM(AM748:AM755)</f>
        <v>37634.056308742831</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6400.1232</v>
      </c>
      <c r="Z757" s="346">
        <f t="shared" ref="Z757:AE757" si="2285">Z745*Z747</f>
        <v>3346.4465999999998</v>
      </c>
      <c r="AA757" s="346">
        <f t="shared" si="2285"/>
        <v>3548.5842000000002</v>
      </c>
      <c r="AB757" s="346">
        <f t="shared" si="2285"/>
        <v>3611.8296</v>
      </c>
      <c r="AC757" s="346">
        <f t="shared" si="2285"/>
        <v>0</v>
      </c>
      <c r="AD757" s="346">
        <f t="shared" si="2285"/>
        <v>0</v>
      </c>
      <c r="AE757" s="346">
        <f t="shared" si="2285"/>
        <v>0</v>
      </c>
      <c r="AF757" s="346">
        <f t="shared" ref="AF757:AL757" si="2286">AF745*AF747</f>
        <v>0</v>
      </c>
      <c r="AG757" s="346">
        <f t="shared" si="2286"/>
        <v>0</v>
      </c>
      <c r="AH757" s="346">
        <f t="shared" si="2286"/>
        <v>0</v>
      </c>
      <c r="AI757" s="346">
        <f t="shared" si="2286"/>
        <v>0</v>
      </c>
      <c r="AJ757" s="346">
        <f t="shared" si="2286"/>
        <v>0</v>
      </c>
      <c r="AK757" s="346">
        <f t="shared" si="2286"/>
        <v>0</v>
      </c>
      <c r="AL757" s="346">
        <f t="shared" si="2286"/>
        <v>0</v>
      </c>
      <c r="AM757" s="406">
        <f>SUM(Y757:AL757)</f>
        <v>16906.9836</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 ca="1">AM756-AM757</f>
        <v>20727.072708742831</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363684.14959735674</v>
      </c>
      <c r="Z760" s="290">
        <f>SUMPRODUCT(E587:E742,Z587:Z742)</f>
        <v>70564.061868690871</v>
      </c>
      <c r="AA760" s="290">
        <f t="shared" ref="AA760:AL760" si="2287">IF(AA585="kw",SUMPRODUCT($N$587:$N$742,$P$587:$P$742,AA587:AA742),SUMPRODUCT($E$587:$E$742,AA587:AA742))</f>
        <v>135.81205026319117</v>
      </c>
      <c r="AB760" s="290">
        <f t="shared" si="2287"/>
        <v>0</v>
      </c>
      <c r="AC760" s="290">
        <f t="shared" si="2287"/>
        <v>0</v>
      </c>
      <c r="AD760" s="290">
        <f t="shared" si="2287"/>
        <v>0</v>
      </c>
      <c r="AE760" s="290">
        <f t="shared" si="2287"/>
        <v>0</v>
      </c>
      <c r="AF760" s="290">
        <f t="shared" si="2287"/>
        <v>0</v>
      </c>
      <c r="AG760" s="290">
        <f t="shared" si="2287"/>
        <v>0</v>
      </c>
      <c r="AH760" s="290">
        <f t="shared" si="2287"/>
        <v>0</v>
      </c>
      <c r="AI760" s="290">
        <f t="shared" si="2287"/>
        <v>0</v>
      </c>
      <c r="AJ760" s="290">
        <f t="shared" si="2287"/>
        <v>0</v>
      </c>
      <c r="AK760" s="290">
        <f t="shared" si="2287"/>
        <v>0</v>
      </c>
      <c r="AL760" s="290">
        <f t="shared" si="2287"/>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297196.49100104067</v>
      </c>
      <c r="Z761" s="325">
        <f>SUMPRODUCT(F587:F742,Z587:Z742)</f>
        <v>70573.206625967126</v>
      </c>
      <c r="AA761" s="325">
        <f t="shared" ref="AA761:AL761" si="2288">IF(AA585="kw",SUMPRODUCT($N$587:$N$742,$Q$587:$Q$742,AA587:AA742),SUMPRODUCT($F$587:$F$742,AA587:AA742))</f>
        <v>135.97395330296675</v>
      </c>
      <c r="AB761" s="325">
        <f t="shared" si="2288"/>
        <v>0</v>
      </c>
      <c r="AC761" s="325">
        <f t="shared" si="2288"/>
        <v>0</v>
      </c>
      <c r="AD761" s="325">
        <f t="shared" si="2288"/>
        <v>0</v>
      </c>
      <c r="AE761" s="325">
        <f t="shared" si="2288"/>
        <v>0</v>
      </c>
      <c r="AF761" s="325">
        <f t="shared" si="2288"/>
        <v>0</v>
      </c>
      <c r="AG761" s="325">
        <f t="shared" si="2288"/>
        <v>0</v>
      </c>
      <c r="AH761" s="325">
        <f t="shared" si="2288"/>
        <v>0</v>
      </c>
      <c r="AI761" s="325">
        <f t="shared" si="2288"/>
        <v>0</v>
      </c>
      <c r="AJ761" s="325">
        <f t="shared" si="2288"/>
        <v>0</v>
      </c>
      <c r="AK761" s="325">
        <f t="shared" si="2288"/>
        <v>0</v>
      </c>
      <c r="AL761" s="325">
        <f t="shared" si="2288"/>
        <v>0</v>
      </c>
      <c r="AM761" s="385"/>
    </row>
    <row r="762" spans="1:40" ht="20.25" customHeight="1">
      <c r="B762" s="367" t="s">
        <v>589</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4" spans="1:40" hidden="1"/>
    <row r="765" spans="1:40" ht="15.75" hidden="1">
      <c r="B765" s="279" t="s">
        <v>327</v>
      </c>
      <c r="C765" s="280"/>
      <c r="D765" s="585" t="s">
        <v>525</v>
      </c>
      <c r="E765" s="252"/>
      <c r="F765" s="585"/>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hidden="1" customHeight="1">
      <c r="B766" s="988" t="s">
        <v>211</v>
      </c>
      <c r="C766" s="990" t="s">
        <v>33</v>
      </c>
      <c r="D766" s="283" t="s">
        <v>421</v>
      </c>
      <c r="E766" s="992" t="s">
        <v>209</v>
      </c>
      <c r="F766" s="993"/>
      <c r="G766" s="993"/>
      <c r="H766" s="993"/>
      <c r="I766" s="993"/>
      <c r="J766" s="993"/>
      <c r="K766" s="993"/>
      <c r="L766" s="993"/>
      <c r="M766" s="994"/>
      <c r="N766" s="998" t="s">
        <v>213</v>
      </c>
      <c r="O766" s="283" t="s">
        <v>422</v>
      </c>
      <c r="P766" s="992" t="s">
        <v>212</v>
      </c>
      <c r="Q766" s="993"/>
      <c r="R766" s="993"/>
      <c r="S766" s="993"/>
      <c r="T766" s="993"/>
      <c r="U766" s="993"/>
      <c r="V766" s="993"/>
      <c r="W766" s="993"/>
      <c r="X766" s="994"/>
      <c r="Y766" s="995" t="s">
        <v>243</v>
      </c>
      <c r="Z766" s="996"/>
      <c r="AA766" s="996"/>
      <c r="AB766" s="996"/>
      <c r="AC766" s="996"/>
      <c r="AD766" s="996"/>
      <c r="AE766" s="996"/>
      <c r="AF766" s="996"/>
      <c r="AG766" s="996"/>
      <c r="AH766" s="996"/>
      <c r="AI766" s="996"/>
      <c r="AJ766" s="996"/>
      <c r="AK766" s="996"/>
      <c r="AL766" s="996"/>
      <c r="AM766" s="997"/>
    </row>
    <row r="767" spans="1:40" ht="65.25" hidden="1" customHeight="1">
      <c r="B767" s="989"/>
      <c r="C767" s="991"/>
      <c r="D767" s="284">
        <v>2019</v>
      </c>
      <c r="E767" s="284">
        <v>2020</v>
      </c>
      <c r="F767" s="284">
        <v>2021</v>
      </c>
      <c r="G767" s="284">
        <v>2022</v>
      </c>
      <c r="H767" s="284">
        <v>2023</v>
      </c>
      <c r="I767" s="284">
        <v>2024</v>
      </c>
      <c r="J767" s="284">
        <v>2025</v>
      </c>
      <c r="K767" s="284">
        <v>2026</v>
      </c>
      <c r="L767" s="284">
        <v>2027</v>
      </c>
      <c r="M767" s="284">
        <v>2028</v>
      </c>
      <c r="N767" s="999"/>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v>
      </c>
      <c r="AC767" s="284" t="str">
        <f>'1.  LRAMVA Summary'!H52</f>
        <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hidden="1" customHeight="1">
      <c r="A768" s="528"/>
      <c r="B768" s="514" t="s">
        <v>503</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f>'1.  LRAMVA Summary'!H53</f>
        <v>0</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28"/>
      <c r="B769" s="500" t="s">
        <v>496</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8">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28"/>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89">Z770</f>
        <v>0</v>
      </c>
      <c r="AA771" s="410">
        <f t="shared" ref="AA771" si="2290">AA770</f>
        <v>0</v>
      </c>
      <c r="AB771" s="410">
        <f t="shared" ref="AB771" si="2291">AB770</f>
        <v>0</v>
      </c>
      <c r="AC771" s="410">
        <f t="shared" ref="AC771" si="2292">AC770</f>
        <v>0</v>
      </c>
      <c r="AD771" s="410">
        <f t="shared" ref="AD771" si="2293">AD770</f>
        <v>0</v>
      </c>
      <c r="AE771" s="410">
        <f t="shared" ref="AE771" si="2294">AE770</f>
        <v>0</v>
      </c>
      <c r="AF771" s="410">
        <f t="shared" ref="AF771" si="2295">AF770</f>
        <v>0</v>
      </c>
      <c r="AG771" s="410">
        <f t="shared" ref="AG771" si="2296">AG770</f>
        <v>0</v>
      </c>
      <c r="AH771" s="410">
        <f t="shared" ref="AH771" si="2297">AH770</f>
        <v>0</v>
      </c>
      <c r="AI771" s="410">
        <f t="shared" ref="AI771" si="2298">AI770</f>
        <v>0</v>
      </c>
      <c r="AJ771" s="410">
        <f t="shared" ref="AJ771" si="2299">AJ770</f>
        <v>0</v>
      </c>
      <c r="AK771" s="410">
        <f t="shared" ref="AK771" si="2300">AK770</f>
        <v>0</v>
      </c>
      <c r="AL771" s="410">
        <f t="shared" ref="AL771" si="2301">AL770</f>
        <v>0</v>
      </c>
      <c r="AM771" s="296"/>
    </row>
    <row r="772" spans="1:39" ht="15.75" hidden="1" outlineLevel="1">
      <c r="A772" s="528"/>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28">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28"/>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302">Z773</f>
        <v>0</v>
      </c>
      <c r="AA774" s="410">
        <f t="shared" ref="AA774" si="2303">AA773</f>
        <v>0</v>
      </c>
      <c r="AB774" s="410">
        <f t="shared" ref="AB774" si="2304">AB773</f>
        <v>0</v>
      </c>
      <c r="AC774" s="410">
        <f t="shared" ref="AC774" si="2305">AC773</f>
        <v>0</v>
      </c>
      <c r="AD774" s="410">
        <f t="shared" ref="AD774" si="2306">AD773</f>
        <v>0</v>
      </c>
      <c r="AE774" s="410">
        <f t="shared" ref="AE774" si="2307">AE773</f>
        <v>0</v>
      </c>
      <c r="AF774" s="410">
        <f t="shared" ref="AF774" si="2308">AF773</f>
        <v>0</v>
      </c>
      <c r="AG774" s="410">
        <f t="shared" ref="AG774" si="2309">AG773</f>
        <v>0</v>
      </c>
      <c r="AH774" s="410">
        <f t="shared" ref="AH774" si="2310">AH773</f>
        <v>0</v>
      </c>
      <c r="AI774" s="410">
        <f t="shared" ref="AI774" si="2311">AI773</f>
        <v>0</v>
      </c>
      <c r="AJ774" s="410">
        <f t="shared" ref="AJ774" si="2312">AJ773</f>
        <v>0</v>
      </c>
      <c r="AK774" s="410">
        <f t="shared" ref="AK774" si="2313">AK773</f>
        <v>0</v>
      </c>
      <c r="AL774" s="410">
        <f t="shared" ref="AL774" si="2314">AL773</f>
        <v>0</v>
      </c>
      <c r="AM774" s="296"/>
    </row>
    <row r="775" spans="1:39" ht="15.75" hidden="1" outlineLevel="1">
      <c r="A775" s="528"/>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28">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28"/>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15">Z776</f>
        <v>0</v>
      </c>
      <c r="AA777" s="410">
        <f t="shared" ref="AA777" si="2316">AA776</f>
        <v>0</v>
      </c>
      <c r="AB777" s="410">
        <f t="shared" ref="AB777" si="2317">AB776</f>
        <v>0</v>
      </c>
      <c r="AC777" s="410">
        <f t="shared" ref="AC777" si="2318">AC776</f>
        <v>0</v>
      </c>
      <c r="AD777" s="410">
        <f t="shared" ref="AD777" si="2319">AD776</f>
        <v>0</v>
      </c>
      <c r="AE777" s="410">
        <f t="shared" ref="AE777" si="2320">AE776</f>
        <v>0</v>
      </c>
      <c r="AF777" s="410">
        <f t="shared" ref="AF777" si="2321">AF776</f>
        <v>0</v>
      </c>
      <c r="AG777" s="410">
        <f t="shared" ref="AG777" si="2322">AG776</f>
        <v>0</v>
      </c>
      <c r="AH777" s="410">
        <f t="shared" ref="AH777" si="2323">AH776</f>
        <v>0</v>
      </c>
      <c r="AI777" s="410">
        <f t="shared" ref="AI777" si="2324">AI776</f>
        <v>0</v>
      </c>
      <c r="AJ777" s="410">
        <f t="shared" ref="AJ777" si="2325">AJ776</f>
        <v>0</v>
      </c>
      <c r="AK777" s="410">
        <f t="shared" ref="AK777" si="2326">AK776</f>
        <v>0</v>
      </c>
      <c r="AL777" s="410">
        <f t="shared" ref="AL777" si="2327">AL776</f>
        <v>0</v>
      </c>
      <c r="AM777" s="296"/>
    </row>
    <row r="778" spans="1:39" hidden="1" outlineLevel="1">
      <c r="A778" s="528"/>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28">
        <v>4</v>
      </c>
      <c r="B779" s="516" t="s">
        <v>679</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28"/>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28">Z779</f>
        <v>0</v>
      </c>
      <c r="AA780" s="410">
        <f t="shared" ref="AA780" si="2329">AA779</f>
        <v>0</v>
      </c>
      <c r="AB780" s="410">
        <f t="shared" ref="AB780" si="2330">AB779</f>
        <v>0</v>
      </c>
      <c r="AC780" s="410">
        <f t="shared" ref="AC780" si="2331">AC779</f>
        <v>0</v>
      </c>
      <c r="AD780" s="410">
        <f t="shared" ref="AD780" si="2332">AD779</f>
        <v>0</v>
      </c>
      <c r="AE780" s="410">
        <f t="shared" ref="AE780" si="2333">AE779</f>
        <v>0</v>
      </c>
      <c r="AF780" s="410">
        <f t="shared" ref="AF780" si="2334">AF779</f>
        <v>0</v>
      </c>
      <c r="AG780" s="410">
        <f t="shared" ref="AG780" si="2335">AG779</f>
        <v>0</v>
      </c>
      <c r="AH780" s="410">
        <f t="shared" ref="AH780" si="2336">AH779</f>
        <v>0</v>
      </c>
      <c r="AI780" s="410">
        <f t="shared" ref="AI780" si="2337">AI779</f>
        <v>0</v>
      </c>
      <c r="AJ780" s="410">
        <f t="shared" ref="AJ780" si="2338">AJ779</f>
        <v>0</v>
      </c>
      <c r="AK780" s="410">
        <f t="shared" ref="AK780" si="2339">AK779</f>
        <v>0</v>
      </c>
      <c r="AL780" s="410">
        <f t="shared" ref="AL780" si="2340">AL779</f>
        <v>0</v>
      </c>
      <c r="AM780" s="296"/>
    </row>
    <row r="781" spans="1:39" hidden="1" outlineLevel="1">
      <c r="A781" s="528"/>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28">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28"/>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41">Z782</f>
        <v>0</v>
      </c>
      <c r="AA783" s="410">
        <f t="shared" ref="AA783" si="2342">AA782</f>
        <v>0</v>
      </c>
      <c r="AB783" s="410">
        <f t="shared" ref="AB783" si="2343">AB782</f>
        <v>0</v>
      </c>
      <c r="AC783" s="410">
        <f t="shared" ref="AC783" si="2344">AC782</f>
        <v>0</v>
      </c>
      <c r="AD783" s="410">
        <f t="shared" ref="AD783" si="2345">AD782</f>
        <v>0</v>
      </c>
      <c r="AE783" s="410">
        <f t="shared" ref="AE783" si="2346">AE782</f>
        <v>0</v>
      </c>
      <c r="AF783" s="410">
        <f t="shared" ref="AF783" si="2347">AF782</f>
        <v>0</v>
      </c>
      <c r="AG783" s="410">
        <f t="shared" ref="AG783" si="2348">AG782</f>
        <v>0</v>
      </c>
      <c r="AH783" s="410">
        <f t="shared" ref="AH783" si="2349">AH782</f>
        <v>0</v>
      </c>
      <c r="AI783" s="410">
        <f t="shared" ref="AI783" si="2350">AI782</f>
        <v>0</v>
      </c>
      <c r="AJ783" s="410">
        <f t="shared" ref="AJ783" si="2351">AJ782</f>
        <v>0</v>
      </c>
      <c r="AK783" s="410">
        <f t="shared" ref="AK783" si="2352">AK782</f>
        <v>0</v>
      </c>
      <c r="AL783" s="410">
        <f t="shared" ref="AL783" si="2353">AL782</f>
        <v>0</v>
      </c>
      <c r="AM783" s="296"/>
    </row>
    <row r="784" spans="1:39" hidden="1" outlineLevel="1">
      <c r="A784" s="528"/>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28"/>
      <c r="B785" s="318" t="s">
        <v>497</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28">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28"/>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4">Z786</f>
        <v>0</v>
      </c>
      <c r="AA787" s="410">
        <f t="shared" ref="AA787" si="2355">AA786</f>
        <v>0</v>
      </c>
      <c r="AB787" s="410">
        <f t="shared" ref="AB787" si="2356">AB786</f>
        <v>0</v>
      </c>
      <c r="AC787" s="410">
        <f t="shared" ref="AC787" si="2357">AC786</f>
        <v>0</v>
      </c>
      <c r="AD787" s="410">
        <f t="shared" ref="AD787" si="2358">AD786</f>
        <v>0</v>
      </c>
      <c r="AE787" s="410">
        <f t="shared" ref="AE787" si="2359">AE786</f>
        <v>0</v>
      </c>
      <c r="AF787" s="410">
        <f t="shared" ref="AF787" si="2360">AF786</f>
        <v>0</v>
      </c>
      <c r="AG787" s="410">
        <f t="shared" ref="AG787" si="2361">AG786</f>
        <v>0</v>
      </c>
      <c r="AH787" s="410">
        <f t="shared" ref="AH787" si="2362">AH786</f>
        <v>0</v>
      </c>
      <c r="AI787" s="410">
        <f t="shared" ref="AI787" si="2363">AI786</f>
        <v>0</v>
      </c>
      <c r="AJ787" s="410">
        <f t="shared" ref="AJ787" si="2364">AJ786</f>
        <v>0</v>
      </c>
      <c r="AK787" s="410">
        <f t="shared" ref="AK787" si="2365">AK786</f>
        <v>0</v>
      </c>
      <c r="AL787" s="410">
        <f t="shared" ref="AL787" si="2366">AL786</f>
        <v>0</v>
      </c>
      <c r="AM787" s="310"/>
    </row>
    <row r="788" spans="1:39" hidden="1" outlineLevel="1">
      <c r="A788" s="528"/>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28">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28"/>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7">Z789</f>
        <v>0</v>
      </c>
      <c r="AA790" s="410">
        <f t="shared" ref="AA790" si="2368">AA789</f>
        <v>0</v>
      </c>
      <c r="AB790" s="410">
        <f t="shared" ref="AB790" si="2369">AB789</f>
        <v>0</v>
      </c>
      <c r="AC790" s="410">
        <f t="shared" ref="AC790" si="2370">AC789</f>
        <v>0</v>
      </c>
      <c r="AD790" s="410">
        <f t="shared" ref="AD790" si="2371">AD789</f>
        <v>0</v>
      </c>
      <c r="AE790" s="410">
        <f t="shared" ref="AE790" si="2372">AE789</f>
        <v>0</v>
      </c>
      <c r="AF790" s="410">
        <f t="shared" ref="AF790" si="2373">AF789</f>
        <v>0</v>
      </c>
      <c r="AG790" s="410">
        <f t="shared" ref="AG790" si="2374">AG789</f>
        <v>0</v>
      </c>
      <c r="AH790" s="410">
        <f t="shared" ref="AH790" si="2375">AH789</f>
        <v>0</v>
      </c>
      <c r="AI790" s="410">
        <f t="shared" ref="AI790" si="2376">AI789</f>
        <v>0</v>
      </c>
      <c r="AJ790" s="410">
        <f t="shared" ref="AJ790" si="2377">AJ789</f>
        <v>0</v>
      </c>
      <c r="AK790" s="410">
        <f t="shared" ref="AK790" si="2378">AK789</f>
        <v>0</v>
      </c>
      <c r="AL790" s="410">
        <f t="shared" ref="AL790" si="2379">AL789</f>
        <v>0</v>
      </c>
      <c r="AM790" s="310"/>
    </row>
    <row r="791" spans="1:39" hidden="1" outlineLevel="1">
      <c r="A791" s="528"/>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28">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28"/>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80">Z792</f>
        <v>0</v>
      </c>
      <c r="AA793" s="410">
        <f t="shared" ref="AA793" si="2381">AA792</f>
        <v>0</v>
      </c>
      <c r="AB793" s="410">
        <f t="shared" ref="AB793" si="2382">AB792</f>
        <v>0</v>
      </c>
      <c r="AC793" s="410">
        <f t="shared" ref="AC793" si="2383">AC792</f>
        <v>0</v>
      </c>
      <c r="AD793" s="410">
        <f t="shared" ref="AD793" si="2384">AD792</f>
        <v>0</v>
      </c>
      <c r="AE793" s="410">
        <f t="shared" ref="AE793" si="2385">AE792</f>
        <v>0</v>
      </c>
      <c r="AF793" s="410">
        <f t="shared" ref="AF793" si="2386">AF792</f>
        <v>0</v>
      </c>
      <c r="AG793" s="410">
        <f t="shared" ref="AG793" si="2387">AG792</f>
        <v>0</v>
      </c>
      <c r="AH793" s="410">
        <f t="shared" ref="AH793" si="2388">AH792</f>
        <v>0</v>
      </c>
      <c r="AI793" s="410">
        <f t="shared" ref="AI793" si="2389">AI792</f>
        <v>0</v>
      </c>
      <c r="AJ793" s="410">
        <f t="shared" ref="AJ793" si="2390">AJ792</f>
        <v>0</v>
      </c>
      <c r="AK793" s="410">
        <f t="shared" ref="AK793" si="2391">AK792</f>
        <v>0</v>
      </c>
      <c r="AL793" s="410">
        <f t="shared" ref="AL793" si="2392">AL792</f>
        <v>0</v>
      </c>
      <c r="AM793" s="310"/>
    </row>
    <row r="794" spans="1:39" hidden="1" outlineLevel="1">
      <c r="A794" s="528"/>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28">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28"/>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3">Z795</f>
        <v>0</v>
      </c>
      <c r="AA796" s="410">
        <f t="shared" ref="AA796" si="2394">AA795</f>
        <v>0</v>
      </c>
      <c r="AB796" s="410">
        <f t="shared" ref="AB796" si="2395">AB795</f>
        <v>0</v>
      </c>
      <c r="AC796" s="410">
        <f t="shared" ref="AC796" si="2396">AC795</f>
        <v>0</v>
      </c>
      <c r="AD796" s="410">
        <f t="shared" ref="AD796" si="2397">AD795</f>
        <v>0</v>
      </c>
      <c r="AE796" s="410">
        <f t="shared" ref="AE796" si="2398">AE795</f>
        <v>0</v>
      </c>
      <c r="AF796" s="410">
        <f t="shared" ref="AF796" si="2399">AF795</f>
        <v>0</v>
      </c>
      <c r="AG796" s="410">
        <f t="shared" ref="AG796" si="2400">AG795</f>
        <v>0</v>
      </c>
      <c r="AH796" s="410">
        <f t="shared" ref="AH796" si="2401">AH795</f>
        <v>0</v>
      </c>
      <c r="AI796" s="410">
        <f t="shared" ref="AI796" si="2402">AI795</f>
        <v>0</v>
      </c>
      <c r="AJ796" s="410">
        <f t="shared" ref="AJ796" si="2403">AJ795</f>
        <v>0</v>
      </c>
      <c r="AK796" s="410">
        <f t="shared" ref="AK796" si="2404">AK795</f>
        <v>0</v>
      </c>
      <c r="AL796" s="410">
        <f t="shared" ref="AL796" si="2405">AL795</f>
        <v>0</v>
      </c>
      <c r="AM796" s="310"/>
    </row>
    <row r="797" spans="1:39" hidden="1" outlineLevel="1">
      <c r="A797" s="528"/>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28">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28"/>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6">Z798</f>
        <v>0</v>
      </c>
      <c r="AA799" s="410">
        <f t="shared" ref="AA799" si="2407">AA798</f>
        <v>0</v>
      </c>
      <c r="AB799" s="410">
        <f t="shared" ref="AB799" si="2408">AB798</f>
        <v>0</v>
      </c>
      <c r="AC799" s="410">
        <f t="shared" ref="AC799" si="2409">AC798</f>
        <v>0</v>
      </c>
      <c r="AD799" s="410">
        <f t="shared" ref="AD799" si="2410">AD798</f>
        <v>0</v>
      </c>
      <c r="AE799" s="410">
        <f t="shared" ref="AE799" si="2411">AE798</f>
        <v>0</v>
      </c>
      <c r="AF799" s="410">
        <f t="shared" ref="AF799" si="2412">AF798</f>
        <v>0</v>
      </c>
      <c r="AG799" s="410">
        <f t="shared" ref="AG799" si="2413">AG798</f>
        <v>0</v>
      </c>
      <c r="AH799" s="410">
        <f t="shared" ref="AH799" si="2414">AH798</f>
        <v>0</v>
      </c>
      <c r="AI799" s="410">
        <f t="shared" ref="AI799" si="2415">AI798</f>
        <v>0</v>
      </c>
      <c r="AJ799" s="410">
        <f t="shared" ref="AJ799" si="2416">AJ798</f>
        <v>0</v>
      </c>
      <c r="AK799" s="410">
        <f t="shared" ref="AK799" si="2417">AK798</f>
        <v>0</v>
      </c>
      <c r="AL799" s="410">
        <f t="shared" ref="AL799" si="2418">AL798</f>
        <v>0</v>
      </c>
      <c r="AM799" s="310"/>
    </row>
    <row r="800" spans="1:39" hidden="1" outlineLevel="1">
      <c r="A800" s="528"/>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28"/>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28">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28"/>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9">Z802</f>
        <v>0</v>
      </c>
      <c r="AA803" s="410">
        <f t="shared" ref="AA803" si="2420">AA802</f>
        <v>0</v>
      </c>
      <c r="AB803" s="410">
        <f t="shared" ref="AB803" si="2421">AB802</f>
        <v>0</v>
      </c>
      <c r="AC803" s="410">
        <f t="shared" ref="AC803" si="2422">AC802</f>
        <v>0</v>
      </c>
      <c r="AD803" s="410">
        <f t="shared" ref="AD803" si="2423">AD802</f>
        <v>0</v>
      </c>
      <c r="AE803" s="410">
        <f t="shared" ref="AE803" si="2424">AE802</f>
        <v>0</v>
      </c>
      <c r="AF803" s="410">
        <f t="shared" ref="AF803" si="2425">AF802</f>
        <v>0</v>
      </c>
      <c r="AG803" s="410">
        <f t="shared" ref="AG803" si="2426">AG802</f>
        <v>0</v>
      </c>
      <c r="AH803" s="410">
        <f t="shared" ref="AH803" si="2427">AH802</f>
        <v>0</v>
      </c>
      <c r="AI803" s="410">
        <f t="shared" ref="AI803" si="2428">AI802</f>
        <v>0</v>
      </c>
      <c r="AJ803" s="410">
        <f t="shared" ref="AJ803" si="2429">AJ802</f>
        <v>0</v>
      </c>
      <c r="AK803" s="410">
        <f t="shared" ref="AK803" si="2430">AK802</f>
        <v>0</v>
      </c>
      <c r="AL803" s="410">
        <f t="shared" ref="AL803" si="2431">AL802</f>
        <v>0</v>
      </c>
      <c r="AM803" s="296"/>
    </row>
    <row r="804" spans="1:39" hidden="1" outlineLevel="1">
      <c r="A804" s="528"/>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28">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28"/>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32">Z805</f>
        <v>0</v>
      </c>
      <c r="AA806" s="410">
        <f t="shared" ref="AA806" si="2433">AA805</f>
        <v>0</v>
      </c>
      <c r="AB806" s="410">
        <f t="shared" ref="AB806" si="2434">AB805</f>
        <v>0</v>
      </c>
      <c r="AC806" s="410">
        <f t="shared" ref="AC806" si="2435">AC805</f>
        <v>0</v>
      </c>
      <c r="AD806" s="410">
        <f t="shared" ref="AD806" si="2436">AD805</f>
        <v>0</v>
      </c>
      <c r="AE806" s="410">
        <f t="shared" ref="AE806" si="2437">AE805</f>
        <v>0</v>
      </c>
      <c r="AF806" s="410">
        <f t="shared" ref="AF806" si="2438">AF805</f>
        <v>0</v>
      </c>
      <c r="AG806" s="410">
        <f t="shared" ref="AG806" si="2439">AG805</f>
        <v>0</v>
      </c>
      <c r="AH806" s="410">
        <f t="shared" ref="AH806" si="2440">AH805</f>
        <v>0</v>
      </c>
      <c r="AI806" s="410">
        <f t="shared" ref="AI806" si="2441">AI805</f>
        <v>0</v>
      </c>
      <c r="AJ806" s="410">
        <f t="shared" ref="AJ806" si="2442">AJ805</f>
        <v>0</v>
      </c>
      <c r="AK806" s="410">
        <f t="shared" ref="AK806" si="2443">AK805</f>
        <v>0</v>
      </c>
      <c r="AL806" s="410">
        <f t="shared" ref="AL806" si="2444">AL805</f>
        <v>0</v>
      </c>
      <c r="AM806" s="296"/>
    </row>
    <row r="807" spans="1:39" hidden="1" outlineLevel="1">
      <c r="A807" s="528"/>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28">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28"/>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5">Z808</f>
        <v>0</v>
      </c>
      <c r="AA809" s="410">
        <f t="shared" ref="AA809" si="2446">AA808</f>
        <v>0</v>
      </c>
      <c r="AB809" s="410">
        <f t="shared" ref="AB809" si="2447">AB808</f>
        <v>0</v>
      </c>
      <c r="AC809" s="410">
        <f t="shared" ref="AC809" si="2448">AC808</f>
        <v>0</v>
      </c>
      <c r="AD809" s="410">
        <f t="shared" ref="AD809" si="2449">AD808</f>
        <v>0</v>
      </c>
      <c r="AE809" s="410">
        <f t="shared" ref="AE809" si="2450">AE808</f>
        <v>0</v>
      </c>
      <c r="AF809" s="410">
        <f t="shared" ref="AF809" si="2451">AF808</f>
        <v>0</v>
      </c>
      <c r="AG809" s="410">
        <f t="shared" ref="AG809" si="2452">AG808</f>
        <v>0</v>
      </c>
      <c r="AH809" s="410">
        <f t="shared" ref="AH809" si="2453">AH808</f>
        <v>0</v>
      </c>
      <c r="AI809" s="410">
        <f t="shared" ref="AI809" si="2454">AI808</f>
        <v>0</v>
      </c>
      <c r="AJ809" s="410">
        <f t="shared" ref="AJ809" si="2455">AJ808</f>
        <v>0</v>
      </c>
      <c r="AK809" s="410">
        <f t="shared" ref="AK809" si="2456">AK808</f>
        <v>0</v>
      </c>
      <c r="AL809" s="410">
        <f t="shared" ref="AL809" si="2457">AL808</f>
        <v>0</v>
      </c>
      <c r="AM809" s="305"/>
    </row>
    <row r="810" spans="1:39" hidden="1" outlineLevel="1">
      <c r="A810" s="528"/>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28"/>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28">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28"/>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8">Z812</f>
        <v>0</v>
      </c>
      <c r="AA813" s="410">
        <f t="shared" ref="AA813" si="2459">AA812</f>
        <v>0</v>
      </c>
      <c r="AB813" s="410">
        <f t="shared" ref="AB813" si="2460">AB812</f>
        <v>0</v>
      </c>
      <c r="AC813" s="410">
        <f t="shared" ref="AC813" si="2461">AC812</f>
        <v>0</v>
      </c>
      <c r="AD813" s="410">
        <f t="shared" ref="AD813" si="2462">AD812</f>
        <v>0</v>
      </c>
      <c r="AE813" s="410">
        <f t="shared" ref="AE813" si="2463">AE812</f>
        <v>0</v>
      </c>
      <c r="AF813" s="410">
        <f t="shared" ref="AF813" si="2464">AF812</f>
        <v>0</v>
      </c>
      <c r="AG813" s="410">
        <f t="shared" ref="AG813" si="2465">AG812</f>
        <v>0</v>
      </c>
      <c r="AH813" s="410">
        <f t="shared" ref="AH813" si="2466">AH812</f>
        <v>0</v>
      </c>
      <c r="AI813" s="410">
        <f t="shared" ref="AI813" si="2467">AI812</f>
        <v>0</v>
      </c>
      <c r="AJ813" s="410">
        <f t="shared" ref="AJ813" si="2468">AJ812</f>
        <v>0</v>
      </c>
      <c r="AK813" s="410">
        <f t="shared" ref="AK813" si="2469">AK812</f>
        <v>0</v>
      </c>
      <c r="AL813" s="410">
        <f t="shared" ref="AL813" si="2470">AL812</f>
        <v>0</v>
      </c>
      <c r="AM813" s="296"/>
    </row>
    <row r="814" spans="1:39" hidden="1" outlineLevel="1">
      <c r="A814" s="528"/>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28"/>
      <c r="B815" s="287" t="s">
        <v>489</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3"/>
    </row>
    <row r="816" spans="1:39" hidden="1" outlineLevel="1">
      <c r="A816" s="528">
        <v>15</v>
      </c>
      <c r="B816" s="293" t="s">
        <v>494</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28"/>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71">Z816</f>
        <v>0</v>
      </c>
      <c r="AA817" s="410">
        <f t="shared" si="2471"/>
        <v>0</v>
      </c>
      <c r="AB817" s="410">
        <f t="shared" si="2471"/>
        <v>0</v>
      </c>
      <c r="AC817" s="410">
        <f t="shared" si="2471"/>
        <v>0</v>
      </c>
      <c r="AD817" s="410">
        <f t="shared" si="2471"/>
        <v>0</v>
      </c>
      <c r="AE817" s="410">
        <f t="shared" si="2471"/>
        <v>0</v>
      </c>
      <c r="AF817" s="410">
        <f t="shared" si="2471"/>
        <v>0</v>
      </c>
      <c r="AG817" s="410">
        <f t="shared" si="2471"/>
        <v>0</v>
      </c>
      <c r="AH817" s="410">
        <f t="shared" si="2471"/>
        <v>0</v>
      </c>
      <c r="AI817" s="410">
        <f t="shared" si="2471"/>
        <v>0</v>
      </c>
      <c r="AJ817" s="410">
        <f t="shared" si="2471"/>
        <v>0</v>
      </c>
      <c r="AK817" s="410">
        <f t="shared" si="2471"/>
        <v>0</v>
      </c>
      <c r="AL817" s="410">
        <f t="shared" si="2471"/>
        <v>0</v>
      </c>
      <c r="AM817" s="296"/>
    </row>
    <row r="818" spans="1:39" hidden="1" outlineLevel="1">
      <c r="A818" s="528"/>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28">
        <v>16</v>
      </c>
      <c r="B819" s="323" t="s">
        <v>490</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28"/>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72">Z819</f>
        <v>0</v>
      </c>
      <c r="AA820" s="410">
        <f t="shared" si="2472"/>
        <v>0</v>
      </c>
      <c r="AB820" s="410">
        <f t="shared" si="2472"/>
        <v>0</v>
      </c>
      <c r="AC820" s="410">
        <f t="shared" si="2472"/>
        <v>0</v>
      </c>
      <c r="AD820" s="410">
        <f t="shared" si="2472"/>
        <v>0</v>
      </c>
      <c r="AE820" s="410">
        <f t="shared" si="2472"/>
        <v>0</v>
      </c>
      <c r="AF820" s="410">
        <f t="shared" si="2472"/>
        <v>0</v>
      </c>
      <c r="AG820" s="410">
        <f t="shared" si="2472"/>
        <v>0</v>
      </c>
      <c r="AH820" s="410">
        <f t="shared" si="2472"/>
        <v>0</v>
      </c>
      <c r="AI820" s="410">
        <f t="shared" si="2472"/>
        <v>0</v>
      </c>
      <c r="AJ820" s="410">
        <f t="shared" si="2472"/>
        <v>0</v>
      </c>
      <c r="AK820" s="410">
        <f t="shared" si="2472"/>
        <v>0</v>
      </c>
      <c r="AL820" s="410">
        <f t="shared" si="2472"/>
        <v>0</v>
      </c>
      <c r="AM820" s="296"/>
    </row>
    <row r="821" spans="1:39" s="282" customFormat="1" hidden="1" outlineLevel="1">
      <c r="A821" s="528"/>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28"/>
      <c r="B822" s="515" t="s">
        <v>495</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28">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28"/>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3">Z823</f>
        <v>0</v>
      </c>
      <c r="AA824" s="410">
        <f t="shared" si="2473"/>
        <v>0</v>
      </c>
      <c r="AB824" s="410">
        <f t="shared" si="2473"/>
        <v>0</v>
      </c>
      <c r="AC824" s="410">
        <f t="shared" si="2473"/>
        <v>0</v>
      </c>
      <c r="AD824" s="410">
        <f t="shared" si="2473"/>
        <v>0</v>
      </c>
      <c r="AE824" s="410">
        <f t="shared" si="2473"/>
        <v>0</v>
      </c>
      <c r="AF824" s="410">
        <f t="shared" si="2473"/>
        <v>0</v>
      </c>
      <c r="AG824" s="410">
        <f t="shared" si="2473"/>
        <v>0</v>
      </c>
      <c r="AH824" s="410">
        <f t="shared" si="2473"/>
        <v>0</v>
      </c>
      <c r="AI824" s="410">
        <f t="shared" si="2473"/>
        <v>0</v>
      </c>
      <c r="AJ824" s="410">
        <f t="shared" si="2473"/>
        <v>0</v>
      </c>
      <c r="AK824" s="410">
        <f t="shared" si="2473"/>
        <v>0</v>
      </c>
      <c r="AL824" s="410">
        <f t="shared" si="2473"/>
        <v>0</v>
      </c>
      <c r="AM824" s="305"/>
    </row>
    <row r="825" spans="1:39" hidden="1" outlineLevel="1">
      <c r="A825" s="528"/>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28">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28"/>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4">Z826</f>
        <v>0</v>
      </c>
      <c r="AA827" s="410">
        <f t="shared" si="2474"/>
        <v>0</v>
      </c>
      <c r="AB827" s="410">
        <f t="shared" si="2474"/>
        <v>0</v>
      </c>
      <c r="AC827" s="410">
        <f t="shared" si="2474"/>
        <v>0</v>
      </c>
      <c r="AD827" s="410">
        <f t="shared" si="2474"/>
        <v>0</v>
      </c>
      <c r="AE827" s="410">
        <f t="shared" si="2474"/>
        <v>0</v>
      </c>
      <c r="AF827" s="410">
        <f t="shared" si="2474"/>
        <v>0</v>
      </c>
      <c r="AG827" s="410">
        <f t="shared" si="2474"/>
        <v>0</v>
      </c>
      <c r="AH827" s="410">
        <f t="shared" si="2474"/>
        <v>0</v>
      </c>
      <c r="AI827" s="410">
        <f t="shared" si="2474"/>
        <v>0</v>
      </c>
      <c r="AJ827" s="410">
        <f t="shared" si="2474"/>
        <v>0</v>
      </c>
      <c r="AK827" s="410">
        <f t="shared" si="2474"/>
        <v>0</v>
      </c>
      <c r="AL827" s="410">
        <f t="shared" si="2474"/>
        <v>0</v>
      </c>
      <c r="AM827" s="305"/>
    </row>
    <row r="828" spans="1:39" hidden="1" outlineLevel="1">
      <c r="A828" s="528"/>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28">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28"/>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5">Z829</f>
        <v>0</v>
      </c>
      <c r="AA830" s="410">
        <f t="shared" si="2475"/>
        <v>0</v>
      </c>
      <c r="AB830" s="410">
        <f t="shared" si="2475"/>
        <v>0</v>
      </c>
      <c r="AC830" s="410">
        <f t="shared" si="2475"/>
        <v>0</v>
      </c>
      <c r="AD830" s="410">
        <f t="shared" si="2475"/>
        <v>0</v>
      </c>
      <c r="AE830" s="410">
        <f t="shared" si="2475"/>
        <v>0</v>
      </c>
      <c r="AF830" s="410">
        <f t="shared" si="2475"/>
        <v>0</v>
      </c>
      <c r="AG830" s="410">
        <f t="shared" si="2475"/>
        <v>0</v>
      </c>
      <c r="AH830" s="410">
        <f t="shared" si="2475"/>
        <v>0</v>
      </c>
      <c r="AI830" s="410">
        <f t="shared" si="2475"/>
        <v>0</v>
      </c>
      <c r="AJ830" s="410">
        <f t="shared" si="2475"/>
        <v>0</v>
      </c>
      <c r="AK830" s="410">
        <f t="shared" si="2475"/>
        <v>0</v>
      </c>
      <c r="AL830" s="410">
        <f t="shared" si="2475"/>
        <v>0</v>
      </c>
      <c r="AM830" s="296"/>
    </row>
    <row r="831" spans="1:39" hidden="1" outlineLevel="1">
      <c r="A831" s="528"/>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28">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28"/>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6">Z832</f>
        <v>0</v>
      </c>
      <c r="AA833" s="410">
        <f t="shared" si="2476"/>
        <v>0</v>
      </c>
      <c r="AB833" s="410">
        <f t="shared" si="2476"/>
        <v>0</v>
      </c>
      <c r="AC833" s="410">
        <f t="shared" si="2476"/>
        <v>0</v>
      </c>
      <c r="AD833" s="410">
        <f t="shared" si="2476"/>
        <v>0</v>
      </c>
      <c r="AE833" s="410">
        <f t="shared" si="2476"/>
        <v>0</v>
      </c>
      <c r="AF833" s="410">
        <f t="shared" si="2476"/>
        <v>0</v>
      </c>
      <c r="AG833" s="410">
        <f t="shared" si="2476"/>
        <v>0</v>
      </c>
      <c r="AH833" s="410">
        <f t="shared" si="2476"/>
        <v>0</v>
      </c>
      <c r="AI833" s="410">
        <f t="shared" si="2476"/>
        <v>0</v>
      </c>
      <c r="AJ833" s="410">
        <f t="shared" si="2476"/>
        <v>0</v>
      </c>
      <c r="AK833" s="410">
        <f t="shared" si="2476"/>
        <v>0</v>
      </c>
      <c r="AL833" s="410">
        <f t="shared" si="2476"/>
        <v>0</v>
      </c>
      <c r="AM833" s="305"/>
    </row>
    <row r="834" spans="1:39" ht="15.75" hidden="1" outlineLevel="1">
      <c r="A834" s="528"/>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28"/>
      <c r="B835" s="514" t="s">
        <v>502</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28"/>
      <c r="B836" s="500" t="s">
        <v>498</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28">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28"/>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7">Z837</f>
        <v>0</v>
      </c>
      <c r="AA838" s="410">
        <f t="shared" ref="AA838" si="2478">AA837</f>
        <v>0</v>
      </c>
      <c r="AB838" s="410">
        <f t="shared" ref="AB838" si="2479">AB837</f>
        <v>0</v>
      </c>
      <c r="AC838" s="410">
        <f t="shared" ref="AC838" si="2480">AC837</f>
        <v>0</v>
      </c>
      <c r="AD838" s="410">
        <f t="shared" ref="AD838" si="2481">AD837</f>
        <v>0</v>
      </c>
      <c r="AE838" s="410">
        <f t="shared" ref="AE838" si="2482">AE837</f>
        <v>0</v>
      </c>
      <c r="AF838" s="410">
        <f t="shared" ref="AF838" si="2483">AF837</f>
        <v>0</v>
      </c>
      <c r="AG838" s="410">
        <f t="shared" ref="AG838" si="2484">AG837</f>
        <v>0</v>
      </c>
      <c r="AH838" s="410">
        <f t="shared" ref="AH838" si="2485">AH837</f>
        <v>0</v>
      </c>
      <c r="AI838" s="410">
        <f t="shared" ref="AI838" si="2486">AI837</f>
        <v>0</v>
      </c>
      <c r="AJ838" s="410">
        <f t="shared" ref="AJ838" si="2487">AJ837</f>
        <v>0</v>
      </c>
      <c r="AK838" s="410">
        <f t="shared" ref="AK838" si="2488">AK837</f>
        <v>0</v>
      </c>
      <c r="AL838" s="410">
        <f t="shared" ref="AL838" si="2489">AL837</f>
        <v>0</v>
      </c>
      <c r="AM838" s="305"/>
    </row>
    <row r="839" spans="1:39" hidden="1" outlineLevel="1">
      <c r="A839" s="528"/>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28">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28"/>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90">Z840</f>
        <v>0</v>
      </c>
      <c r="AA841" s="410">
        <f t="shared" ref="AA841" si="2491">AA840</f>
        <v>0</v>
      </c>
      <c r="AB841" s="410">
        <f t="shared" ref="AB841" si="2492">AB840</f>
        <v>0</v>
      </c>
      <c r="AC841" s="410">
        <f t="shared" ref="AC841" si="2493">AC840</f>
        <v>0</v>
      </c>
      <c r="AD841" s="410">
        <f t="shared" ref="AD841" si="2494">AD840</f>
        <v>0</v>
      </c>
      <c r="AE841" s="410">
        <f t="shared" ref="AE841" si="2495">AE840</f>
        <v>0</v>
      </c>
      <c r="AF841" s="410">
        <f t="shared" ref="AF841" si="2496">AF840</f>
        <v>0</v>
      </c>
      <c r="AG841" s="410">
        <f t="shared" ref="AG841" si="2497">AG840</f>
        <v>0</v>
      </c>
      <c r="AH841" s="410">
        <f t="shared" ref="AH841" si="2498">AH840</f>
        <v>0</v>
      </c>
      <c r="AI841" s="410">
        <f t="shared" ref="AI841" si="2499">AI840</f>
        <v>0</v>
      </c>
      <c r="AJ841" s="410">
        <f t="shared" ref="AJ841" si="2500">AJ840</f>
        <v>0</v>
      </c>
      <c r="AK841" s="410">
        <f t="shared" ref="AK841" si="2501">AK840</f>
        <v>0</v>
      </c>
      <c r="AL841" s="410">
        <f t="shared" ref="AL841" si="2502">AL840</f>
        <v>0</v>
      </c>
      <c r="AM841" s="305"/>
    </row>
    <row r="842" spans="1:39" hidden="1" outlineLevel="1">
      <c r="A842" s="528"/>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28">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28"/>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3">Z843</f>
        <v>0</v>
      </c>
      <c r="AA844" s="410">
        <f t="shared" ref="AA844" si="2504">AA843</f>
        <v>0</v>
      </c>
      <c r="AB844" s="410">
        <f t="shared" ref="AB844" si="2505">AB843</f>
        <v>0</v>
      </c>
      <c r="AC844" s="410">
        <f t="shared" ref="AC844" si="2506">AC843</f>
        <v>0</v>
      </c>
      <c r="AD844" s="410">
        <f t="shared" ref="AD844" si="2507">AD843</f>
        <v>0</v>
      </c>
      <c r="AE844" s="410">
        <f t="shared" ref="AE844" si="2508">AE843</f>
        <v>0</v>
      </c>
      <c r="AF844" s="410">
        <f t="shared" ref="AF844" si="2509">AF843</f>
        <v>0</v>
      </c>
      <c r="AG844" s="410">
        <f t="shared" ref="AG844" si="2510">AG843</f>
        <v>0</v>
      </c>
      <c r="AH844" s="410">
        <f t="shared" ref="AH844" si="2511">AH843</f>
        <v>0</v>
      </c>
      <c r="AI844" s="410">
        <f t="shared" ref="AI844" si="2512">AI843</f>
        <v>0</v>
      </c>
      <c r="AJ844" s="410">
        <f t="shared" ref="AJ844" si="2513">AJ843</f>
        <v>0</v>
      </c>
      <c r="AK844" s="410">
        <f t="shared" ref="AK844" si="2514">AK843</f>
        <v>0</v>
      </c>
      <c r="AL844" s="410">
        <f t="shared" ref="AL844" si="2515">AL843</f>
        <v>0</v>
      </c>
      <c r="AM844" s="305"/>
    </row>
    <row r="845" spans="1:39" hidden="1" outlineLevel="1">
      <c r="A845" s="528"/>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28">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28"/>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6">Z846</f>
        <v>0</v>
      </c>
      <c r="AA847" s="410">
        <f t="shared" ref="AA847" si="2517">AA846</f>
        <v>0</v>
      </c>
      <c r="AB847" s="410">
        <f t="shared" ref="AB847" si="2518">AB846</f>
        <v>0</v>
      </c>
      <c r="AC847" s="410">
        <f t="shared" ref="AC847" si="2519">AC846</f>
        <v>0</v>
      </c>
      <c r="AD847" s="410">
        <f t="shared" ref="AD847" si="2520">AD846</f>
        <v>0</v>
      </c>
      <c r="AE847" s="410">
        <f t="shared" ref="AE847" si="2521">AE846</f>
        <v>0</v>
      </c>
      <c r="AF847" s="410">
        <f t="shared" ref="AF847" si="2522">AF846</f>
        <v>0</v>
      </c>
      <c r="AG847" s="410">
        <f t="shared" ref="AG847" si="2523">AG846</f>
        <v>0</v>
      </c>
      <c r="AH847" s="410">
        <f t="shared" ref="AH847" si="2524">AH846</f>
        <v>0</v>
      </c>
      <c r="AI847" s="410">
        <f t="shared" ref="AI847" si="2525">AI846</f>
        <v>0</v>
      </c>
      <c r="AJ847" s="410">
        <f t="shared" ref="AJ847" si="2526">AJ846</f>
        <v>0</v>
      </c>
      <c r="AK847" s="410">
        <f t="shared" ref="AK847" si="2527">AK846</f>
        <v>0</v>
      </c>
      <c r="AL847" s="410">
        <f t="shared" ref="AL847" si="2528">AL846</f>
        <v>0</v>
      </c>
      <c r="AM847" s="305"/>
    </row>
    <row r="848" spans="1:39" hidden="1" outlineLevel="1">
      <c r="A848" s="528"/>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28"/>
      <c r="B849" s="287" t="s">
        <v>499</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28">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28"/>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9">Z850</f>
        <v>0</v>
      </c>
      <c r="AA851" s="410">
        <f t="shared" ref="AA851" si="2530">AA850</f>
        <v>0</v>
      </c>
      <c r="AB851" s="410">
        <f t="shared" ref="AB851" si="2531">AB850</f>
        <v>0</v>
      </c>
      <c r="AC851" s="410">
        <f t="shared" ref="AC851" si="2532">AC850</f>
        <v>0</v>
      </c>
      <c r="AD851" s="410">
        <f t="shared" ref="AD851" si="2533">AD850</f>
        <v>0</v>
      </c>
      <c r="AE851" s="410">
        <f t="shared" ref="AE851" si="2534">AE850</f>
        <v>0</v>
      </c>
      <c r="AF851" s="410">
        <f t="shared" ref="AF851" si="2535">AF850</f>
        <v>0</v>
      </c>
      <c r="AG851" s="410">
        <f t="shared" ref="AG851" si="2536">AG850</f>
        <v>0</v>
      </c>
      <c r="AH851" s="410">
        <f t="shared" ref="AH851" si="2537">AH850</f>
        <v>0</v>
      </c>
      <c r="AI851" s="410">
        <f t="shared" ref="AI851" si="2538">AI850</f>
        <v>0</v>
      </c>
      <c r="AJ851" s="410">
        <f t="shared" ref="AJ851" si="2539">AJ850</f>
        <v>0</v>
      </c>
      <c r="AK851" s="410">
        <f t="shared" ref="AK851" si="2540">AK850</f>
        <v>0</v>
      </c>
      <c r="AL851" s="410">
        <f t="shared" ref="AL851" si="2541">AL850</f>
        <v>0</v>
      </c>
      <c r="AM851" s="305"/>
    </row>
    <row r="852" spans="1:39" hidden="1" outlineLevel="1">
      <c r="A852" s="528"/>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28">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28"/>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42">Z853</f>
        <v>0</v>
      </c>
      <c r="AA854" s="410">
        <f t="shared" ref="AA854" si="2543">AA853</f>
        <v>0</v>
      </c>
      <c r="AB854" s="410">
        <f t="shared" ref="AB854" si="2544">AB853</f>
        <v>0</v>
      </c>
      <c r="AC854" s="410">
        <f t="shared" ref="AC854" si="2545">AC853</f>
        <v>0</v>
      </c>
      <c r="AD854" s="410">
        <f t="shared" ref="AD854" si="2546">AD853</f>
        <v>0</v>
      </c>
      <c r="AE854" s="410">
        <f t="shared" ref="AE854" si="2547">AE853</f>
        <v>0</v>
      </c>
      <c r="AF854" s="410">
        <f t="shared" ref="AF854" si="2548">AF853</f>
        <v>0</v>
      </c>
      <c r="AG854" s="410">
        <f t="shared" ref="AG854" si="2549">AG853</f>
        <v>0</v>
      </c>
      <c r="AH854" s="410">
        <f t="shared" ref="AH854" si="2550">AH853</f>
        <v>0</v>
      </c>
      <c r="AI854" s="410">
        <f t="shared" ref="AI854" si="2551">AI853</f>
        <v>0</v>
      </c>
      <c r="AJ854" s="410">
        <f t="shared" ref="AJ854" si="2552">AJ853</f>
        <v>0</v>
      </c>
      <c r="AK854" s="410">
        <f t="shared" ref="AK854" si="2553">AK853</f>
        <v>0</v>
      </c>
      <c r="AL854" s="410">
        <f t="shared" ref="AL854" si="2554">AL853</f>
        <v>0</v>
      </c>
      <c r="AM854" s="305"/>
    </row>
    <row r="855" spans="1:39" hidden="1" outlineLevel="1">
      <c r="A855" s="528"/>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28">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28"/>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5">Z856</f>
        <v>0</v>
      </c>
      <c r="AA857" s="410">
        <f t="shared" ref="AA857" si="2556">AA856</f>
        <v>0</v>
      </c>
      <c r="AB857" s="410">
        <f t="shared" ref="AB857" si="2557">AB856</f>
        <v>0</v>
      </c>
      <c r="AC857" s="410">
        <f t="shared" ref="AC857" si="2558">AC856</f>
        <v>0</v>
      </c>
      <c r="AD857" s="410">
        <f t="shared" ref="AD857" si="2559">AD856</f>
        <v>0</v>
      </c>
      <c r="AE857" s="410">
        <f t="shared" ref="AE857" si="2560">AE856</f>
        <v>0</v>
      </c>
      <c r="AF857" s="410">
        <f t="shared" ref="AF857" si="2561">AF856</f>
        <v>0</v>
      </c>
      <c r="AG857" s="410">
        <f t="shared" ref="AG857" si="2562">AG856</f>
        <v>0</v>
      </c>
      <c r="AH857" s="410">
        <f t="shared" ref="AH857" si="2563">AH856</f>
        <v>0</v>
      </c>
      <c r="AI857" s="410">
        <f t="shared" ref="AI857" si="2564">AI856</f>
        <v>0</v>
      </c>
      <c r="AJ857" s="410">
        <f t="shared" ref="AJ857" si="2565">AJ856</f>
        <v>0</v>
      </c>
      <c r="AK857" s="410">
        <f t="shared" ref="AK857" si="2566">AK856</f>
        <v>0</v>
      </c>
      <c r="AL857" s="410">
        <f t="shared" ref="AL857" si="2567">AL856</f>
        <v>0</v>
      </c>
      <c r="AM857" s="305"/>
    </row>
    <row r="858" spans="1:39" hidden="1" outlineLevel="1">
      <c r="A858" s="528"/>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28">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28"/>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8">Z859</f>
        <v>0</v>
      </c>
      <c r="AA860" s="410">
        <f t="shared" ref="AA860" si="2569">AA859</f>
        <v>0</v>
      </c>
      <c r="AB860" s="410">
        <f t="shared" ref="AB860" si="2570">AB859</f>
        <v>0</v>
      </c>
      <c r="AC860" s="410">
        <f t="shared" ref="AC860" si="2571">AC859</f>
        <v>0</v>
      </c>
      <c r="AD860" s="410">
        <f t="shared" ref="AD860" si="2572">AD859</f>
        <v>0</v>
      </c>
      <c r="AE860" s="410">
        <f t="shared" ref="AE860" si="2573">AE859</f>
        <v>0</v>
      </c>
      <c r="AF860" s="410">
        <f t="shared" ref="AF860" si="2574">AF859</f>
        <v>0</v>
      </c>
      <c r="AG860" s="410">
        <f t="shared" ref="AG860" si="2575">AG859</f>
        <v>0</v>
      </c>
      <c r="AH860" s="410">
        <f t="shared" ref="AH860" si="2576">AH859</f>
        <v>0</v>
      </c>
      <c r="AI860" s="410">
        <f t="shared" ref="AI860" si="2577">AI859</f>
        <v>0</v>
      </c>
      <c r="AJ860" s="410">
        <f t="shared" ref="AJ860" si="2578">AJ859</f>
        <v>0</v>
      </c>
      <c r="AK860" s="410">
        <f t="shared" ref="AK860" si="2579">AK859</f>
        <v>0</v>
      </c>
      <c r="AL860" s="410">
        <f t="shared" ref="AL860" si="2580">AL859</f>
        <v>0</v>
      </c>
      <c r="AM860" s="305"/>
    </row>
    <row r="861" spans="1:39" hidden="1" outlineLevel="1">
      <c r="A861" s="528"/>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28">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28"/>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81">Z862</f>
        <v>0</v>
      </c>
      <c r="AA863" s="410">
        <f t="shared" ref="AA863" si="2582">AA862</f>
        <v>0</v>
      </c>
      <c r="AB863" s="410">
        <f t="shared" ref="AB863" si="2583">AB862</f>
        <v>0</v>
      </c>
      <c r="AC863" s="410">
        <f t="shared" ref="AC863" si="2584">AC862</f>
        <v>0</v>
      </c>
      <c r="AD863" s="410">
        <f t="shared" ref="AD863" si="2585">AD862</f>
        <v>0</v>
      </c>
      <c r="AE863" s="410">
        <f t="shared" ref="AE863" si="2586">AE862</f>
        <v>0</v>
      </c>
      <c r="AF863" s="410">
        <f t="shared" ref="AF863" si="2587">AF862</f>
        <v>0</v>
      </c>
      <c r="AG863" s="410">
        <f t="shared" ref="AG863" si="2588">AG862</f>
        <v>0</v>
      </c>
      <c r="AH863" s="410">
        <f t="shared" ref="AH863" si="2589">AH862</f>
        <v>0</v>
      </c>
      <c r="AI863" s="410">
        <f t="shared" ref="AI863" si="2590">AI862</f>
        <v>0</v>
      </c>
      <c r="AJ863" s="410">
        <f t="shared" ref="AJ863" si="2591">AJ862</f>
        <v>0</v>
      </c>
      <c r="AK863" s="410">
        <f t="shared" ref="AK863" si="2592">AK862</f>
        <v>0</v>
      </c>
      <c r="AL863" s="410">
        <f t="shared" ref="AL863" si="2593">AL862</f>
        <v>0</v>
      </c>
      <c r="AM863" s="305"/>
    </row>
    <row r="864" spans="1:39" hidden="1" outlineLevel="1">
      <c r="A864" s="528"/>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28">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28"/>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4">Z865</f>
        <v>0</v>
      </c>
      <c r="AA866" s="410">
        <f t="shared" ref="AA866" si="2595">AA865</f>
        <v>0</v>
      </c>
      <c r="AB866" s="410">
        <f t="shared" ref="AB866" si="2596">AB865</f>
        <v>0</v>
      </c>
      <c r="AC866" s="410">
        <f t="shared" ref="AC866" si="2597">AC865</f>
        <v>0</v>
      </c>
      <c r="AD866" s="410">
        <f t="shared" ref="AD866" si="2598">AD865</f>
        <v>0</v>
      </c>
      <c r="AE866" s="410">
        <f t="shared" ref="AE866" si="2599">AE865</f>
        <v>0</v>
      </c>
      <c r="AF866" s="410">
        <f t="shared" ref="AF866" si="2600">AF865</f>
        <v>0</v>
      </c>
      <c r="AG866" s="410">
        <f t="shared" ref="AG866" si="2601">AG865</f>
        <v>0</v>
      </c>
      <c r="AH866" s="410">
        <f t="shared" ref="AH866" si="2602">AH865</f>
        <v>0</v>
      </c>
      <c r="AI866" s="410">
        <f t="shared" ref="AI866" si="2603">AI865</f>
        <v>0</v>
      </c>
      <c r="AJ866" s="410">
        <f t="shared" ref="AJ866" si="2604">AJ865</f>
        <v>0</v>
      </c>
      <c r="AK866" s="410">
        <f t="shared" ref="AK866" si="2605">AK865</f>
        <v>0</v>
      </c>
      <c r="AL866" s="410">
        <f t="shared" ref="AL866" si="2606">AL865</f>
        <v>0</v>
      </c>
      <c r="AM866" s="305"/>
    </row>
    <row r="867" spans="1:39" hidden="1" outlineLevel="1">
      <c r="A867" s="528"/>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28">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28"/>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7">Z868</f>
        <v>0</v>
      </c>
      <c r="AA869" s="410">
        <f t="shared" ref="AA869" si="2608">AA868</f>
        <v>0</v>
      </c>
      <c r="AB869" s="410">
        <f t="shared" ref="AB869" si="2609">AB868</f>
        <v>0</v>
      </c>
      <c r="AC869" s="410">
        <f t="shared" ref="AC869" si="2610">AC868</f>
        <v>0</v>
      </c>
      <c r="AD869" s="410">
        <f t="shared" ref="AD869" si="2611">AD868</f>
        <v>0</v>
      </c>
      <c r="AE869" s="410">
        <f t="shared" ref="AE869" si="2612">AE868</f>
        <v>0</v>
      </c>
      <c r="AF869" s="410">
        <f t="shared" ref="AF869" si="2613">AF868</f>
        <v>0</v>
      </c>
      <c r="AG869" s="410">
        <f t="shared" ref="AG869" si="2614">AG868</f>
        <v>0</v>
      </c>
      <c r="AH869" s="410">
        <f t="shared" ref="AH869" si="2615">AH868</f>
        <v>0</v>
      </c>
      <c r="AI869" s="410">
        <f t="shared" ref="AI869" si="2616">AI868</f>
        <v>0</v>
      </c>
      <c r="AJ869" s="410">
        <f t="shared" ref="AJ869" si="2617">AJ868</f>
        <v>0</v>
      </c>
      <c r="AK869" s="410">
        <f t="shared" ref="AK869" si="2618">AK868</f>
        <v>0</v>
      </c>
      <c r="AL869" s="410">
        <f t="shared" ref="AL869" si="2619">AL868</f>
        <v>0</v>
      </c>
      <c r="AM869" s="305"/>
    </row>
    <row r="870" spans="1:39" hidden="1" outlineLevel="1">
      <c r="A870" s="528"/>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28">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28"/>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20">Z871</f>
        <v>0</v>
      </c>
      <c r="AA872" s="410">
        <f t="shared" ref="AA872" si="2621">AA871</f>
        <v>0</v>
      </c>
      <c r="AB872" s="410">
        <f t="shared" ref="AB872" si="2622">AB871</f>
        <v>0</v>
      </c>
      <c r="AC872" s="410">
        <f t="shared" ref="AC872" si="2623">AC871</f>
        <v>0</v>
      </c>
      <c r="AD872" s="410">
        <f t="shared" ref="AD872" si="2624">AD871</f>
        <v>0</v>
      </c>
      <c r="AE872" s="410">
        <f t="shared" ref="AE872" si="2625">AE871</f>
        <v>0</v>
      </c>
      <c r="AF872" s="410">
        <f t="shared" ref="AF872" si="2626">AF871</f>
        <v>0</v>
      </c>
      <c r="AG872" s="410">
        <f t="shared" ref="AG872" si="2627">AG871</f>
        <v>0</v>
      </c>
      <c r="AH872" s="410">
        <f t="shared" ref="AH872" si="2628">AH871</f>
        <v>0</v>
      </c>
      <c r="AI872" s="410">
        <f t="shared" ref="AI872" si="2629">AI871</f>
        <v>0</v>
      </c>
      <c r="AJ872" s="410">
        <f t="shared" ref="AJ872" si="2630">AJ871</f>
        <v>0</v>
      </c>
      <c r="AK872" s="410">
        <f t="shared" ref="AK872" si="2631">AK871</f>
        <v>0</v>
      </c>
      <c r="AL872" s="410">
        <f>AL871</f>
        <v>0</v>
      </c>
      <c r="AM872" s="305"/>
    </row>
    <row r="873" spans="1:39" hidden="1" outlineLevel="1">
      <c r="A873" s="528"/>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28"/>
      <c r="B874" s="287" t="s">
        <v>500</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28">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28"/>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32">Z875</f>
        <v>0</v>
      </c>
      <c r="AA876" s="410">
        <f t="shared" ref="AA876" si="2633">AA875</f>
        <v>0</v>
      </c>
      <c r="AB876" s="410">
        <f t="shared" ref="AB876" si="2634">AB875</f>
        <v>0</v>
      </c>
      <c r="AC876" s="410">
        <f t="shared" ref="AC876" si="2635">AC875</f>
        <v>0</v>
      </c>
      <c r="AD876" s="410">
        <f t="shared" ref="AD876" si="2636">AD875</f>
        <v>0</v>
      </c>
      <c r="AE876" s="410">
        <f t="shared" ref="AE876" si="2637">AE875</f>
        <v>0</v>
      </c>
      <c r="AF876" s="410">
        <f t="shared" ref="AF876" si="2638">AF875</f>
        <v>0</v>
      </c>
      <c r="AG876" s="410">
        <f t="shared" ref="AG876" si="2639">AG875</f>
        <v>0</v>
      </c>
      <c r="AH876" s="410">
        <f t="shared" ref="AH876" si="2640">AH875</f>
        <v>0</v>
      </c>
      <c r="AI876" s="410">
        <f t="shared" ref="AI876" si="2641">AI875</f>
        <v>0</v>
      </c>
      <c r="AJ876" s="410">
        <f t="shared" ref="AJ876" si="2642">AJ875</f>
        <v>0</v>
      </c>
      <c r="AK876" s="410">
        <f t="shared" ref="AK876" si="2643">AK875</f>
        <v>0</v>
      </c>
      <c r="AL876" s="410">
        <f t="shared" ref="AL876" si="2644">AL875</f>
        <v>0</v>
      </c>
      <c r="AM876" s="305"/>
    </row>
    <row r="877" spans="1:39" hidden="1" outlineLevel="1">
      <c r="A877" s="528"/>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28">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28"/>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5">Z878</f>
        <v>0</v>
      </c>
      <c r="AA879" s="410">
        <f t="shared" ref="AA879" si="2646">AA878</f>
        <v>0</v>
      </c>
      <c r="AB879" s="410">
        <f t="shared" ref="AB879" si="2647">AB878</f>
        <v>0</v>
      </c>
      <c r="AC879" s="410">
        <f t="shared" ref="AC879" si="2648">AC878</f>
        <v>0</v>
      </c>
      <c r="AD879" s="410">
        <f t="shared" ref="AD879" si="2649">AD878</f>
        <v>0</v>
      </c>
      <c r="AE879" s="410">
        <f t="shared" ref="AE879" si="2650">AE878</f>
        <v>0</v>
      </c>
      <c r="AF879" s="410">
        <f t="shared" ref="AF879" si="2651">AF878</f>
        <v>0</v>
      </c>
      <c r="AG879" s="410">
        <f t="shared" ref="AG879" si="2652">AG878</f>
        <v>0</v>
      </c>
      <c r="AH879" s="410">
        <f t="shared" ref="AH879" si="2653">AH878</f>
        <v>0</v>
      </c>
      <c r="AI879" s="410">
        <f t="shared" ref="AI879" si="2654">AI878</f>
        <v>0</v>
      </c>
      <c r="AJ879" s="410">
        <f t="shared" ref="AJ879" si="2655">AJ878</f>
        <v>0</v>
      </c>
      <c r="AK879" s="410">
        <f t="shared" ref="AK879" si="2656">AK878</f>
        <v>0</v>
      </c>
      <c r="AL879" s="410">
        <f t="shared" ref="AL879" si="2657">AL878</f>
        <v>0</v>
      </c>
      <c r="AM879" s="305"/>
    </row>
    <row r="880" spans="1:39" hidden="1" outlineLevel="1">
      <c r="A880" s="528"/>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28">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28"/>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8">Z881</f>
        <v>0</v>
      </c>
      <c r="AA882" s="410">
        <f t="shared" ref="AA882" si="2659">AA881</f>
        <v>0</v>
      </c>
      <c r="AB882" s="410">
        <f t="shared" ref="AB882" si="2660">AB881</f>
        <v>0</v>
      </c>
      <c r="AC882" s="410">
        <f t="shared" ref="AC882" si="2661">AC881</f>
        <v>0</v>
      </c>
      <c r="AD882" s="410">
        <f t="shared" ref="AD882" si="2662">AD881</f>
        <v>0</v>
      </c>
      <c r="AE882" s="410">
        <f t="shared" ref="AE882" si="2663">AE881</f>
        <v>0</v>
      </c>
      <c r="AF882" s="410">
        <f t="shared" ref="AF882" si="2664">AF881</f>
        <v>0</v>
      </c>
      <c r="AG882" s="410">
        <f t="shared" ref="AG882" si="2665">AG881</f>
        <v>0</v>
      </c>
      <c r="AH882" s="410">
        <f t="shared" ref="AH882" si="2666">AH881</f>
        <v>0</v>
      </c>
      <c r="AI882" s="410">
        <f t="shared" ref="AI882" si="2667">AI881</f>
        <v>0</v>
      </c>
      <c r="AJ882" s="410">
        <f t="shared" ref="AJ882" si="2668">AJ881</f>
        <v>0</v>
      </c>
      <c r="AK882" s="410">
        <f t="shared" ref="AK882" si="2669">AK881</f>
        <v>0</v>
      </c>
      <c r="AL882" s="410">
        <f t="shared" ref="AL882" si="2670">AL881</f>
        <v>0</v>
      </c>
      <c r="AM882" s="305"/>
    </row>
    <row r="883" spans="1:39" hidden="1" outlineLevel="1">
      <c r="A883" s="528"/>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28"/>
      <c r="B884" s="287" t="s">
        <v>501</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28">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28"/>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71">Z885</f>
        <v>0</v>
      </c>
      <c r="AA886" s="410">
        <f t="shared" ref="AA886" si="2672">AA885</f>
        <v>0</v>
      </c>
      <c r="AB886" s="410">
        <f t="shared" ref="AB886" si="2673">AB885</f>
        <v>0</v>
      </c>
      <c r="AC886" s="410">
        <f t="shared" ref="AC886" si="2674">AC885</f>
        <v>0</v>
      </c>
      <c r="AD886" s="410">
        <f t="shared" ref="AD886" si="2675">AD885</f>
        <v>0</v>
      </c>
      <c r="AE886" s="410">
        <f t="shared" ref="AE886" si="2676">AE885</f>
        <v>0</v>
      </c>
      <c r="AF886" s="410">
        <f t="shared" ref="AF886" si="2677">AF885</f>
        <v>0</v>
      </c>
      <c r="AG886" s="410">
        <f t="shared" ref="AG886" si="2678">AG885</f>
        <v>0</v>
      </c>
      <c r="AH886" s="410">
        <f t="shared" ref="AH886" si="2679">AH885</f>
        <v>0</v>
      </c>
      <c r="AI886" s="410">
        <f t="shared" ref="AI886" si="2680">AI885</f>
        <v>0</v>
      </c>
      <c r="AJ886" s="410">
        <f t="shared" ref="AJ886" si="2681">AJ885</f>
        <v>0</v>
      </c>
      <c r="AK886" s="410">
        <f t="shared" ref="AK886" si="2682">AK885</f>
        <v>0</v>
      </c>
      <c r="AL886" s="410">
        <f t="shared" ref="AL886" si="2683">AL885</f>
        <v>0</v>
      </c>
      <c r="AM886" s="305"/>
    </row>
    <row r="887" spans="1:39" hidden="1" outlineLevel="1">
      <c r="A887" s="528"/>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28">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28"/>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4">Z888</f>
        <v>0</v>
      </c>
      <c r="AA889" s="410">
        <f t="shared" ref="AA889" si="2685">AA888</f>
        <v>0</v>
      </c>
      <c r="AB889" s="410">
        <f t="shared" ref="AB889" si="2686">AB888</f>
        <v>0</v>
      </c>
      <c r="AC889" s="410">
        <f t="shared" ref="AC889" si="2687">AC888</f>
        <v>0</v>
      </c>
      <c r="AD889" s="410">
        <f t="shared" ref="AD889" si="2688">AD888</f>
        <v>0</v>
      </c>
      <c r="AE889" s="410">
        <f t="shared" ref="AE889" si="2689">AE888</f>
        <v>0</v>
      </c>
      <c r="AF889" s="410">
        <f t="shared" ref="AF889" si="2690">AF888</f>
        <v>0</v>
      </c>
      <c r="AG889" s="410">
        <f t="shared" ref="AG889" si="2691">AG888</f>
        <v>0</v>
      </c>
      <c r="AH889" s="410">
        <f t="shared" ref="AH889" si="2692">AH888</f>
        <v>0</v>
      </c>
      <c r="AI889" s="410">
        <f t="shared" ref="AI889" si="2693">AI888</f>
        <v>0</v>
      </c>
      <c r="AJ889" s="410">
        <f t="shared" ref="AJ889" si="2694">AJ888</f>
        <v>0</v>
      </c>
      <c r="AK889" s="410">
        <f t="shared" ref="AK889" si="2695">AK888</f>
        <v>0</v>
      </c>
      <c r="AL889" s="410">
        <f t="shared" ref="AL889" si="2696">AL888</f>
        <v>0</v>
      </c>
      <c r="AM889" s="305"/>
    </row>
    <row r="890" spans="1:39" hidden="1" outlineLevel="1">
      <c r="A890" s="528"/>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28">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28"/>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697">Z891</f>
        <v>0</v>
      </c>
      <c r="AA892" s="410">
        <f t="shared" ref="AA892" si="2698">AA891</f>
        <v>0</v>
      </c>
      <c r="AB892" s="410">
        <f t="shared" ref="AB892" si="2699">AB891</f>
        <v>0</v>
      </c>
      <c r="AC892" s="410">
        <f t="shared" ref="AC892" si="2700">AC891</f>
        <v>0</v>
      </c>
      <c r="AD892" s="410">
        <f t="shared" ref="AD892" si="2701">AD891</f>
        <v>0</v>
      </c>
      <c r="AE892" s="410">
        <f t="shared" ref="AE892" si="2702">AE891</f>
        <v>0</v>
      </c>
      <c r="AF892" s="410">
        <f t="shared" ref="AF892" si="2703">AF891</f>
        <v>0</v>
      </c>
      <c r="AG892" s="410">
        <f t="shared" ref="AG892" si="2704">AG891</f>
        <v>0</v>
      </c>
      <c r="AH892" s="410">
        <f t="shared" ref="AH892" si="2705">AH891</f>
        <v>0</v>
      </c>
      <c r="AI892" s="410">
        <f t="shared" ref="AI892" si="2706">AI891</f>
        <v>0</v>
      </c>
      <c r="AJ892" s="410">
        <f t="shared" ref="AJ892" si="2707">AJ891</f>
        <v>0</v>
      </c>
      <c r="AK892" s="410">
        <f t="shared" ref="AK892" si="2708">AK891</f>
        <v>0</v>
      </c>
      <c r="AL892" s="410">
        <f t="shared" ref="AL892" si="2709">AL891</f>
        <v>0</v>
      </c>
      <c r="AM892" s="305"/>
    </row>
    <row r="893" spans="1:39" hidden="1" outlineLevel="1">
      <c r="A893" s="528"/>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28">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28"/>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10">Z894</f>
        <v>0</v>
      </c>
      <c r="AA895" s="410">
        <f t="shared" ref="AA895" si="2711">AA894</f>
        <v>0</v>
      </c>
      <c r="AB895" s="410">
        <f t="shared" ref="AB895" si="2712">AB894</f>
        <v>0</v>
      </c>
      <c r="AC895" s="410">
        <f t="shared" ref="AC895" si="2713">AC894</f>
        <v>0</v>
      </c>
      <c r="AD895" s="410">
        <f t="shared" ref="AD895" si="2714">AD894</f>
        <v>0</v>
      </c>
      <c r="AE895" s="410">
        <f t="shared" ref="AE895" si="2715">AE894</f>
        <v>0</v>
      </c>
      <c r="AF895" s="410">
        <f t="shared" ref="AF895" si="2716">AF894</f>
        <v>0</v>
      </c>
      <c r="AG895" s="410">
        <f t="shared" ref="AG895" si="2717">AG894</f>
        <v>0</v>
      </c>
      <c r="AH895" s="410">
        <f t="shared" ref="AH895" si="2718">AH894</f>
        <v>0</v>
      </c>
      <c r="AI895" s="410">
        <f t="shared" ref="AI895" si="2719">AI894</f>
        <v>0</v>
      </c>
      <c r="AJ895" s="410">
        <f t="shared" ref="AJ895" si="2720">AJ894</f>
        <v>0</v>
      </c>
      <c r="AK895" s="410">
        <f t="shared" ref="AK895" si="2721">AK894</f>
        <v>0</v>
      </c>
      <c r="AL895" s="410">
        <f t="shared" ref="AL895" si="2722">AL894</f>
        <v>0</v>
      </c>
      <c r="AM895" s="305"/>
    </row>
    <row r="896" spans="1:39" hidden="1" outlineLevel="1">
      <c r="A896" s="528"/>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28">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28"/>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3">Z897</f>
        <v>0</v>
      </c>
      <c r="AA898" s="410">
        <f t="shared" ref="AA898" si="2724">AA897</f>
        <v>0</v>
      </c>
      <c r="AB898" s="410">
        <f t="shared" ref="AB898" si="2725">AB897</f>
        <v>0</v>
      </c>
      <c r="AC898" s="410">
        <f t="shared" ref="AC898" si="2726">AC897</f>
        <v>0</v>
      </c>
      <c r="AD898" s="410">
        <f t="shared" ref="AD898" si="2727">AD897</f>
        <v>0</v>
      </c>
      <c r="AE898" s="410">
        <f t="shared" ref="AE898" si="2728">AE897</f>
        <v>0</v>
      </c>
      <c r="AF898" s="410">
        <f t="shared" ref="AF898" si="2729">AF897</f>
        <v>0</v>
      </c>
      <c r="AG898" s="410">
        <f t="shared" ref="AG898" si="2730">AG897</f>
        <v>0</v>
      </c>
      <c r="AH898" s="410">
        <f t="shared" ref="AH898" si="2731">AH897</f>
        <v>0</v>
      </c>
      <c r="AI898" s="410">
        <f t="shared" ref="AI898" si="2732">AI897</f>
        <v>0</v>
      </c>
      <c r="AJ898" s="410">
        <f t="shared" ref="AJ898" si="2733">AJ897</f>
        <v>0</v>
      </c>
      <c r="AK898" s="410">
        <f t="shared" ref="AK898" si="2734">AK897</f>
        <v>0</v>
      </c>
      <c r="AL898" s="410">
        <f t="shared" ref="AL898" si="2735">AL897</f>
        <v>0</v>
      </c>
      <c r="AM898" s="305"/>
    </row>
    <row r="899" spans="1:39" hidden="1" outlineLevel="1">
      <c r="A899" s="528"/>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28">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28"/>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6">Z900</f>
        <v>0</v>
      </c>
      <c r="AA901" s="410">
        <f t="shared" ref="AA901" si="2737">AA900</f>
        <v>0</v>
      </c>
      <c r="AB901" s="410">
        <f t="shared" ref="AB901" si="2738">AB900</f>
        <v>0</v>
      </c>
      <c r="AC901" s="410">
        <f t="shared" ref="AC901" si="2739">AC900</f>
        <v>0</v>
      </c>
      <c r="AD901" s="410">
        <f t="shared" ref="AD901" si="2740">AD900</f>
        <v>0</v>
      </c>
      <c r="AE901" s="410">
        <f t="shared" ref="AE901" si="2741">AE900</f>
        <v>0</v>
      </c>
      <c r="AF901" s="410">
        <f t="shared" ref="AF901" si="2742">AF900</f>
        <v>0</v>
      </c>
      <c r="AG901" s="410">
        <f t="shared" ref="AG901" si="2743">AG900</f>
        <v>0</v>
      </c>
      <c r="AH901" s="410">
        <f t="shared" ref="AH901" si="2744">AH900</f>
        <v>0</v>
      </c>
      <c r="AI901" s="410">
        <f t="shared" ref="AI901" si="2745">AI900</f>
        <v>0</v>
      </c>
      <c r="AJ901" s="410">
        <f t="shared" ref="AJ901" si="2746">AJ900</f>
        <v>0</v>
      </c>
      <c r="AK901" s="410">
        <f t="shared" ref="AK901" si="2747">AK900</f>
        <v>0</v>
      </c>
      <c r="AL901" s="410">
        <f t="shared" ref="AL901" si="2748">AL900</f>
        <v>0</v>
      </c>
      <c r="AM901" s="305"/>
    </row>
    <row r="902" spans="1:39" hidden="1" outlineLevel="1">
      <c r="A902" s="528"/>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28">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28"/>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49">Z903</f>
        <v>0</v>
      </c>
      <c r="AA904" s="410">
        <f t="shared" ref="AA904" si="2750">AA903</f>
        <v>0</v>
      </c>
      <c r="AB904" s="410">
        <f t="shared" ref="AB904" si="2751">AB903</f>
        <v>0</v>
      </c>
      <c r="AC904" s="410">
        <f t="shared" ref="AC904" si="2752">AC903</f>
        <v>0</v>
      </c>
      <c r="AD904" s="410">
        <f t="shared" ref="AD904" si="2753">AD903</f>
        <v>0</v>
      </c>
      <c r="AE904" s="410">
        <f t="shared" ref="AE904" si="2754">AE903</f>
        <v>0</v>
      </c>
      <c r="AF904" s="410">
        <f t="shared" ref="AF904" si="2755">AF903</f>
        <v>0</v>
      </c>
      <c r="AG904" s="410">
        <f t="shared" ref="AG904" si="2756">AG903</f>
        <v>0</v>
      </c>
      <c r="AH904" s="410">
        <f t="shared" ref="AH904" si="2757">AH903</f>
        <v>0</v>
      </c>
      <c r="AI904" s="410">
        <f t="shared" ref="AI904" si="2758">AI903</f>
        <v>0</v>
      </c>
      <c r="AJ904" s="410">
        <f t="shared" ref="AJ904" si="2759">AJ903</f>
        <v>0</v>
      </c>
      <c r="AK904" s="410">
        <f t="shared" ref="AK904" si="2760">AK903</f>
        <v>0</v>
      </c>
      <c r="AL904" s="410">
        <f t="shared" ref="AL904" si="2761">AL903</f>
        <v>0</v>
      </c>
      <c r="AM904" s="305"/>
    </row>
    <row r="905" spans="1:39" hidden="1" outlineLevel="1">
      <c r="A905" s="528"/>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28">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28"/>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62">Z906</f>
        <v>0</v>
      </c>
      <c r="AA907" s="410">
        <f t="shared" ref="AA907" si="2763">AA906</f>
        <v>0</v>
      </c>
      <c r="AB907" s="410">
        <f t="shared" ref="AB907" si="2764">AB906</f>
        <v>0</v>
      </c>
      <c r="AC907" s="410">
        <f t="shared" ref="AC907" si="2765">AC906</f>
        <v>0</v>
      </c>
      <c r="AD907" s="410">
        <f t="shared" ref="AD907" si="2766">AD906</f>
        <v>0</v>
      </c>
      <c r="AE907" s="410">
        <f t="shared" ref="AE907" si="2767">AE906</f>
        <v>0</v>
      </c>
      <c r="AF907" s="410">
        <f t="shared" ref="AF907" si="2768">AF906</f>
        <v>0</v>
      </c>
      <c r="AG907" s="410">
        <f t="shared" ref="AG907" si="2769">AG906</f>
        <v>0</v>
      </c>
      <c r="AH907" s="410">
        <f t="shared" ref="AH907" si="2770">AH906</f>
        <v>0</v>
      </c>
      <c r="AI907" s="410">
        <f t="shared" ref="AI907" si="2771">AI906</f>
        <v>0</v>
      </c>
      <c r="AJ907" s="410">
        <f t="shared" ref="AJ907" si="2772">AJ906</f>
        <v>0</v>
      </c>
      <c r="AK907" s="410">
        <f t="shared" ref="AK907" si="2773">AK906</f>
        <v>0</v>
      </c>
      <c r="AL907" s="410">
        <f t="shared" ref="AL907" si="2774">AL906</f>
        <v>0</v>
      </c>
      <c r="AM907" s="305"/>
    </row>
    <row r="908" spans="1:39" hidden="1" outlineLevel="1">
      <c r="A908" s="528"/>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28">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28"/>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5">Z909</f>
        <v>0</v>
      </c>
      <c r="AA910" s="410">
        <f t="shared" ref="AA910" si="2776">AA909</f>
        <v>0</v>
      </c>
      <c r="AB910" s="410">
        <f t="shared" ref="AB910" si="2777">AB909</f>
        <v>0</v>
      </c>
      <c r="AC910" s="410">
        <f t="shared" ref="AC910" si="2778">AC909</f>
        <v>0</v>
      </c>
      <c r="AD910" s="410">
        <f t="shared" ref="AD910" si="2779">AD909</f>
        <v>0</v>
      </c>
      <c r="AE910" s="410">
        <f t="shared" ref="AE910" si="2780">AE909</f>
        <v>0</v>
      </c>
      <c r="AF910" s="410">
        <f t="shared" ref="AF910" si="2781">AF909</f>
        <v>0</v>
      </c>
      <c r="AG910" s="410">
        <f t="shared" ref="AG910" si="2782">AG909</f>
        <v>0</v>
      </c>
      <c r="AH910" s="410">
        <f t="shared" ref="AH910" si="2783">AH909</f>
        <v>0</v>
      </c>
      <c r="AI910" s="410">
        <f t="shared" ref="AI910" si="2784">AI909</f>
        <v>0</v>
      </c>
      <c r="AJ910" s="410">
        <f t="shared" ref="AJ910" si="2785">AJ909</f>
        <v>0</v>
      </c>
      <c r="AK910" s="410">
        <f t="shared" ref="AK910" si="2786">AK909</f>
        <v>0</v>
      </c>
      <c r="AL910" s="410">
        <f t="shared" ref="AL910" si="2787">AL909</f>
        <v>0</v>
      </c>
      <c r="AM910" s="305"/>
    </row>
    <row r="911" spans="1:39" hidden="1" outlineLevel="1">
      <c r="A911" s="528"/>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28">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28"/>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88">Z912</f>
        <v>0</v>
      </c>
      <c r="AA913" s="410">
        <f t="shared" ref="AA913" si="2789">AA912</f>
        <v>0</v>
      </c>
      <c r="AB913" s="410">
        <f t="shared" ref="AB913" si="2790">AB912</f>
        <v>0</v>
      </c>
      <c r="AC913" s="410">
        <f t="shared" ref="AC913" si="2791">AC912</f>
        <v>0</v>
      </c>
      <c r="AD913" s="410">
        <f t="shared" ref="AD913" si="2792">AD912</f>
        <v>0</v>
      </c>
      <c r="AE913" s="410">
        <f t="shared" ref="AE913" si="2793">AE912</f>
        <v>0</v>
      </c>
      <c r="AF913" s="410">
        <f t="shared" ref="AF913" si="2794">AF912</f>
        <v>0</v>
      </c>
      <c r="AG913" s="410">
        <f t="shared" ref="AG913" si="2795">AG912</f>
        <v>0</v>
      </c>
      <c r="AH913" s="410">
        <f t="shared" ref="AH913" si="2796">AH912</f>
        <v>0</v>
      </c>
      <c r="AI913" s="410">
        <f t="shared" ref="AI913" si="2797">AI912</f>
        <v>0</v>
      </c>
      <c r="AJ913" s="410">
        <f t="shared" ref="AJ913" si="2798">AJ912</f>
        <v>0</v>
      </c>
      <c r="AK913" s="410">
        <f t="shared" ref="AK913" si="2799">AK912</f>
        <v>0</v>
      </c>
      <c r="AL913" s="410">
        <f t="shared" ref="AL913" si="2800">AL912</f>
        <v>0</v>
      </c>
      <c r="AM913" s="305"/>
    </row>
    <row r="914" spans="1:39" hidden="1" outlineLevel="1">
      <c r="A914" s="528"/>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28">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28"/>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801">Z915</f>
        <v>0</v>
      </c>
      <c r="AA916" s="410">
        <f t="shared" ref="AA916" si="2802">AA915</f>
        <v>0</v>
      </c>
      <c r="AB916" s="410">
        <f t="shared" ref="AB916" si="2803">AB915</f>
        <v>0</v>
      </c>
      <c r="AC916" s="410">
        <f t="shared" ref="AC916" si="2804">AC915</f>
        <v>0</v>
      </c>
      <c r="AD916" s="410">
        <f t="shared" ref="AD916" si="2805">AD915</f>
        <v>0</v>
      </c>
      <c r="AE916" s="410">
        <f t="shared" ref="AE916" si="2806">AE915</f>
        <v>0</v>
      </c>
      <c r="AF916" s="410">
        <f t="shared" ref="AF916" si="2807">AF915</f>
        <v>0</v>
      </c>
      <c r="AG916" s="410">
        <f t="shared" ref="AG916" si="2808">AG915</f>
        <v>0</v>
      </c>
      <c r="AH916" s="410">
        <f t="shared" ref="AH916" si="2809">AH915</f>
        <v>0</v>
      </c>
      <c r="AI916" s="410">
        <f t="shared" ref="AI916" si="2810">AI915</f>
        <v>0</v>
      </c>
      <c r="AJ916" s="410">
        <f t="shared" ref="AJ916" si="2811">AJ915</f>
        <v>0</v>
      </c>
      <c r="AK916" s="410">
        <f t="shared" ref="AK916" si="2812">AK915</f>
        <v>0</v>
      </c>
      <c r="AL916" s="410">
        <f t="shared" ref="AL916" si="2813">AL915</f>
        <v>0</v>
      </c>
      <c r="AM916" s="305"/>
    </row>
    <row r="917" spans="1:39" hidden="1" outlineLevel="1">
      <c r="A917" s="528"/>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28">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28"/>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4">Z918</f>
        <v>0</v>
      </c>
      <c r="AA919" s="410">
        <f t="shared" ref="AA919" si="2815">AA918</f>
        <v>0</v>
      </c>
      <c r="AB919" s="410">
        <f t="shared" ref="AB919" si="2816">AB918</f>
        <v>0</v>
      </c>
      <c r="AC919" s="410">
        <f t="shared" ref="AC919" si="2817">AC918</f>
        <v>0</v>
      </c>
      <c r="AD919" s="410">
        <f t="shared" ref="AD919" si="2818">AD918</f>
        <v>0</v>
      </c>
      <c r="AE919" s="410">
        <f t="shared" ref="AE919" si="2819">AE918</f>
        <v>0</v>
      </c>
      <c r="AF919" s="410">
        <f t="shared" ref="AF919" si="2820">AF918</f>
        <v>0</v>
      </c>
      <c r="AG919" s="410">
        <f t="shared" ref="AG919" si="2821">AG918</f>
        <v>0</v>
      </c>
      <c r="AH919" s="410">
        <f t="shared" ref="AH919" si="2822">AH918</f>
        <v>0</v>
      </c>
      <c r="AI919" s="410">
        <f t="shared" ref="AI919" si="2823">AI918</f>
        <v>0</v>
      </c>
      <c r="AJ919" s="410">
        <f t="shared" ref="AJ919" si="2824">AJ918</f>
        <v>0</v>
      </c>
      <c r="AK919" s="410">
        <f t="shared" ref="AK919" si="2825">AK918</f>
        <v>0</v>
      </c>
      <c r="AL919" s="410">
        <f t="shared" ref="AL919" si="2826">AL918</f>
        <v>0</v>
      </c>
      <c r="AM919" s="305"/>
    </row>
    <row r="920" spans="1:39" hidden="1" outlineLevel="1">
      <c r="A920" s="528"/>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28">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28"/>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27">Z921</f>
        <v>0</v>
      </c>
      <c r="AA922" s="410">
        <f t="shared" ref="AA922" si="2828">AA921</f>
        <v>0</v>
      </c>
      <c r="AB922" s="410">
        <f t="shared" ref="AB922" si="2829">AB921</f>
        <v>0</v>
      </c>
      <c r="AC922" s="410">
        <f t="shared" ref="AC922" si="2830">AC921</f>
        <v>0</v>
      </c>
      <c r="AD922" s="410">
        <f t="shared" ref="AD922" si="2831">AD921</f>
        <v>0</v>
      </c>
      <c r="AE922" s="410">
        <f t="shared" ref="AE922" si="2832">AE921</f>
        <v>0</v>
      </c>
      <c r="AF922" s="410">
        <f t="shared" ref="AF922" si="2833">AF921</f>
        <v>0</v>
      </c>
      <c r="AG922" s="410">
        <f t="shared" ref="AG922" si="2834">AG921</f>
        <v>0</v>
      </c>
      <c r="AH922" s="410">
        <f t="shared" ref="AH922" si="2835">AH921</f>
        <v>0</v>
      </c>
      <c r="AI922" s="410">
        <f t="shared" ref="AI922" si="2836">AI921</f>
        <v>0</v>
      </c>
      <c r="AJ922" s="410">
        <f t="shared" ref="AJ922" si="2837">AJ921</f>
        <v>0</v>
      </c>
      <c r="AK922" s="410">
        <f t="shared" ref="AK922" si="2838">AK921</f>
        <v>0</v>
      </c>
      <c r="AL922" s="410">
        <f t="shared" ref="AL922" si="2839">AL921</f>
        <v>0</v>
      </c>
      <c r="AM922" s="305"/>
    </row>
    <row r="923" spans="1:39" hidden="1" outlineLevel="1">
      <c r="A923" s="528"/>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28">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28"/>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40">Z924</f>
        <v>0</v>
      </c>
      <c r="AA925" s="410">
        <f t="shared" ref="AA925" si="2841">AA924</f>
        <v>0</v>
      </c>
      <c r="AB925" s="410">
        <f t="shared" ref="AB925" si="2842">AB924</f>
        <v>0</v>
      </c>
      <c r="AC925" s="410">
        <f t="shared" ref="AC925" si="2843">AC924</f>
        <v>0</v>
      </c>
      <c r="AD925" s="410">
        <f t="shared" ref="AD925" si="2844">AD924</f>
        <v>0</v>
      </c>
      <c r="AE925" s="410">
        <f t="shared" ref="AE925" si="2845">AE924</f>
        <v>0</v>
      </c>
      <c r="AF925" s="410">
        <f t="shared" ref="AF925" si="2846">AF924</f>
        <v>0</v>
      </c>
      <c r="AG925" s="410">
        <f t="shared" ref="AG925" si="2847">AG924</f>
        <v>0</v>
      </c>
      <c r="AH925" s="410">
        <f t="shared" ref="AH925" si="2848">AH924</f>
        <v>0</v>
      </c>
      <c r="AI925" s="410">
        <f t="shared" ref="AI925" si="2849">AI924</f>
        <v>0</v>
      </c>
      <c r="AJ925" s="410">
        <f t="shared" ref="AJ925" si="2850">AJ924</f>
        <v>0</v>
      </c>
      <c r="AK925" s="410">
        <f t="shared" ref="AK925" si="2851">AK924</f>
        <v>0</v>
      </c>
      <c r="AL925" s="410">
        <f t="shared" ref="AL925" si="2852">AL924</f>
        <v>0</v>
      </c>
      <c r="AM925" s="305"/>
    </row>
    <row r="926" spans="1:39" hidden="1" outlineLevel="1">
      <c r="A926" s="528"/>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hidden="1">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1185208</v>
      </c>
      <c r="Z928" s="391">
        <f>HLOOKUP(Z584,'2. LRAMVA Threshold'!$B$42:$Q$53,11,FALSE)</f>
        <v>218722</v>
      </c>
      <c r="AA928" s="391">
        <f>HLOOKUP(AA584,'2. LRAMVA Threshold'!$B$42:$Q$53,11,FALSE)</f>
        <v>678</v>
      </c>
      <c r="AB928" s="391">
        <f>HLOOKUP(AB584,'2. LRAMVA Threshold'!$B$42:$Q$53,11,FALSE)</f>
        <v>3732</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hidden="1">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hidden="1">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1.4E-3</v>
      </c>
      <c r="Z930" s="340">
        <f>HLOOKUP(Z$35,'3.  Distribution Rates'!$C$122:$P$133,11,FALSE)</f>
        <v>1.55E-2</v>
      </c>
      <c r="AA930" s="340">
        <f>HLOOKUP(AA$35,'3.  Distribution Rates'!$C$122:$P$133,11,FALSE)</f>
        <v>5.3082000000000003</v>
      </c>
      <c r="AB930" s="340">
        <f>HLOOKUP(AB$35,'3.  Distribution Rates'!$C$122:$P$133,11,FALSE)</f>
        <v>0.98129999999999995</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hidden="1">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4">
        <f t="shared" ref="AM931:AM939" si="2853">SUM(Y931:AL931)</f>
        <v>0</v>
      </c>
    </row>
    <row r="932" spans="2:39" hidden="1">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4">
        <f t="shared" si="2853"/>
        <v>0</v>
      </c>
    </row>
    <row r="933" spans="2:39" hidden="1">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4">
        <f t="shared" si="2853"/>
        <v>0</v>
      </c>
    </row>
    <row r="934" spans="2:39" hidden="1">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4">
        <f t="shared" si="2853"/>
        <v>0</v>
      </c>
    </row>
    <row r="935" spans="2:39" hidden="1">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4">Y211*Y930</f>
        <v>559.92020000000002</v>
      </c>
      <c r="Z935" s="377">
        <f t="shared" si="2854"/>
        <v>2137.4461808000001</v>
      </c>
      <c r="AA935" s="377">
        <f t="shared" si="2854"/>
        <v>5551.2072727200002</v>
      </c>
      <c r="AB935" s="377">
        <f t="shared" si="2854"/>
        <v>0</v>
      </c>
      <c r="AC935" s="377">
        <f t="shared" si="2854"/>
        <v>0</v>
      </c>
      <c r="AD935" s="377">
        <f t="shared" si="2854"/>
        <v>0</v>
      </c>
      <c r="AE935" s="377">
        <f t="shared" si="2854"/>
        <v>0</v>
      </c>
      <c r="AF935" s="377">
        <f t="shared" si="2854"/>
        <v>0</v>
      </c>
      <c r="AG935" s="377">
        <f t="shared" si="2854"/>
        <v>0</v>
      </c>
      <c r="AH935" s="377">
        <f t="shared" si="2854"/>
        <v>0</v>
      </c>
      <c r="AI935" s="377">
        <f t="shared" si="2854"/>
        <v>0</v>
      </c>
      <c r="AJ935" s="377">
        <f t="shared" si="2854"/>
        <v>0</v>
      </c>
      <c r="AK935" s="377">
        <f t="shared" si="2854"/>
        <v>0</v>
      </c>
      <c r="AL935" s="377">
        <f t="shared" si="2854"/>
        <v>0</v>
      </c>
      <c r="AM935" s="624">
        <f t="shared" si="2853"/>
        <v>8248.5736535200012</v>
      </c>
    </row>
    <row r="936" spans="2:39" hidden="1">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5">Y394*Y930</f>
        <v>1374.2092</v>
      </c>
      <c r="Z936" s="377">
        <f t="shared" si="2855"/>
        <v>1605.60425205</v>
      </c>
      <c r="AA936" s="377">
        <f t="shared" si="2855"/>
        <v>1560.3560064000001</v>
      </c>
      <c r="AB936" s="377">
        <f t="shared" si="2855"/>
        <v>3624.3883728000014</v>
      </c>
      <c r="AC936" s="377">
        <f t="shared" si="2855"/>
        <v>0</v>
      </c>
      <c r="AD936" s="377">
        <f t="shared" si="2855"/>
        <v>0</v>
      </c>
      <c r="AE936" s="377">
        <f t="shared" si="2855"/>
        <v>0</v>
      </c>
      <c r="AF936" s="377">
        <f t="shared" si="2855"/>
        <v>0</v>
      </c>
      <c r="AG936" s="377">
        <f t="shared" si="2855"/>
        <v>0</v>
      </c>
      <c r="AH936" s="377">
        <f t="shared" si="2855"/>
        <v>0</v>
      </c>
      <c r="AI936" s="377">
        <f t="shared" si="2855"/>
        <v>0</v>
      </c>
      <c r="AJ936" s="377">
        <f t="shared" si="2855"/>
        <v>0</v>
      </c>
      <c r="AK936" s="377">
        <f t="shared" si="2855"/>
        <v>0</v>
      </c>
      <c r="AL936" s="377">
        <f t="shared" si="2855"/>
        <v>0</v>
      </c>
      <c r="AM936" s="624">
        <f t="shared" si="2853"/>
        <v>8164.557831250002</v>
      </c>
    </row>
    <row r="937" spans="2:39" hidden="1">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6">Y577*Y930</f>
        <v>2026.5228153541652</v>
      </c>
      <c r="Z937" s="377">
        <f t="shared" ca="1" si="2856"/>
        <v>2949.5553652417102</v>
      </c>
      <c r="AA937" s="377">
        <f t="shared" si="2856"/>
        <v>928.3128531295597</v>
      </c>
      <c r="AB937" s="377">
        <f t="shared" si="2856"/>
        <v>0</v>
      </c>
      <c r="AC937" s="377">
        <f t="shared" si="2856"/>
        <v>0</v>
      </c>
      <c r="AD937" s="377">
        <f t="shared" si="2856"/>
        <v>0</v>
      </c>
      <c r="AE937" s="377">
        <f t="shared" si="2856"/>
        <v>0</v>
      </c>
      <c r="AF937" s="377">
        <f t="shared" si="2856"/>
        <v>0</v>
      </c>
      <c r="AG937" s="377">
        <f t="shared" si="2856"/>
        <v>0</v>
      </c>
      <c r="AH937" s="377">
        <f t="shared" si="2856"/>
        <v>0</v>
      </c>
      <c r="AI937" s="377">
        <f t="shared" si="2856"/>
        <v>0</v>
      </c>
      <c r="AJ937" s="377">
        <f t="shared" si="2856"/>
        <v>0</v>
      </c>
      <c r="AK937" s="377">
        <f t="shared" si="2856"/>
        <v>0</v>
      </c>
      <c r="AL937" s="377">
        <f t="shared" si="2856"/>
        <v>0</v>
      </c>
      <c r="AM937" s="624">
        <f t="shared" ca="1" si="2853"/>
        <v>5904.3910337254356</v>
      </c>
    </row>
    <row r="938" spans="2:39" hidden="1">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7">Y760*Y930</f>
        <v>509.15780943629943</v>
      </c>
      <c r="Z938" s="377">
        <f t="shared" si="2857"/>
        <v>1093.7429589647086</v>
      </c>
      <c r="AA938" s="377">
        <f t="shared" si="2857"/>
        <v>720.91752520707144</v>
      </c>
      <c r="AB938" s="377">
        <f t="shared" si="2857"/>
        <v>0</v>
      </c>
      <c r="AC938" s="377">
        <f t="shared" si="2857"/>
        <v>0</v>
      </c>
      <c r="AD938" s="377">
        <f t="shared" si="2857"/>
        <v>0</v>
      </c>
      <c r="AE938" s="377">
        <f t="shared" si="2857"/>
        <v>0</v>
      </c>
      <c r="AF938" s="377">
        <f t="shared" si="2857"/>
        <v>0</v>
      </c>
      <c r="AG938" s="377">
        <f t="shared" si="2857"/>
        <v>0</v>
      </c>
      <c r="AH938" s="377">
        <f t="shared" si="2857"/>
        <v>0</v>
      </c>
      <c r="AI938" s="377">
        <f t="shared" si="2857"/>
        <v>0</v>
      </c>
      <c r="AJ938" s="377">
        <f t="shared" si="2857"/>
        <v>0</v>
      </c>
      <c r="AK938" s="377">
        <f t="shared" si="2857"/>
        <v>0</v>
      </c>
      <c r="AL938" s="377">
        <f t="shared" si="2857"/>
        <v>0</v>
      </c>
      <c r="AM938" s="624">
        <f t="shared" si="2853"/>
        <v>2323.8182936080793</v>
      </c>
    </row>
    <row r="939" spans="2:39" hidden="1">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8">Z927*Z930</f>
        <v>0</v>
      </c>
      <c r="AA939" s="377">
        <f t="shared" si="2858"/>
        <v>0</v>
      </c>
      <c r="AB939" s="377">
        <f t="shared" si="2858"/>
        <v>0</v>
      </c>
      <c r="AC939" s="377">
        <f t="shared" si="2858"/>
        <v>0</v>
      </c>
      <c r="AD939" s="377">
        <f t="shared" si="2858"/>
        <v>0</v>
      </c>
      <c r="AE939" s="377">
        <f t="shared" si="2858"/>
        <v>0</v>
      </c>
      <c r="AF939" s="377">
        <f t="shared" si="2858"/>
        <v>0</v>
      </c>
      <c r="AG939" s="377">
        <f t="shared" si="2858"/>
        <v>0</v>
      </c>
      <c r="AH939" s="377">
        <f t="shared" si="2858"/>
        <v>0</v>
      </c>
      <c r="AI939" s="377">
        <f t="shared" si="2858"/>
        <v>0</v>
      </c>
      <c r="AJ939" s="377">
        <f t="shared" si="2858"/>
        <v>0</v>
      </c>
      <c r="AK939" s="377">
        <f t="shared" si="2858"/>
        <v>0</v>
      </c>
      <c r="AL939" s="377">
        <f t="shared" si="2858"/>
        <v>0</v>
      </c>
      <c r="AM939" s="624">
        <f t="shared" si="2853"/>
        <v>0</v>
      </c>
    </row>
    <row r="940" spans="2:39" ht="15.75" hidden="1">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4469.8100247904649</v>
      </c>
      <c r="Z940" s="345">
        <f t="shared" ref="Z940:AE940" ca="1" si="2859">SUM(Z931:Z939)</f>
        <v>7786.3487570564193</v>
      </c>
      <c r="AA940" s="345">
        <f t="shared" si="2859"/>
        <v>8760.793657456632</v>
      </c>
      <c r="AB940" s="345">
        <f t="shared" si="2859"/>
        <v>3624.3883728000014</v>
      </c>
      <c r="AC940" s="345">
        <f t="shared" si="2859"/>
        <v>0</v>
      </c>
      <c r="AD940" s="345">
        <f t="shared" si="2859"/>
        <v>0</v>
      </c>
      <c r="AE940" s="345">
        <f t="shared" si="2859"/>
        <v>0</v>
      </c>
      <c r="AF940" s="345">
        <f>SUM(AF931:AF939)</f>
        <v>0</v>
      </c>
      <c r="AG940" s="345">
        <f t="shared" ref="AG940:AL940" si="2860">SUM(AG931:AG939)</f>
        <v>0</v>
      </c>
      <c r="AH940" s="345">
        <f t="shared" si="2860"/>
        <v>0</v>
      </c>
      <c r="AI940" s="345">
        <f t="shared" si="2860"/>
        <v>0</v>
      </c>
      <c r="AJ940" s="345">
        <f t="shared" si="2860"/>
        <v>0</v>
      </c>
      <c r="AK940" s="345">
        <f t="shared" si="2860"/>
        <v>0</v>
      </c>
      <c r="AL940" s="345">
        <f t="shared" si="2860"/>
        <v>0</v>
      </c>
      <c r="AM940" s="406">
        <f ca="1">SUM(AM931:AM939)</f>
        <v>24641.340812103517</v>
      </c>
    </row>
    <row r="941" spans="2:39" ht="15.75" hidden="1">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1659.2911999999999</v>
      </c>
      <c r="Z941" s="346">
        <f t="shared" ref="Z941:AE941" si="2861">Z928*Z930</f>
        <v>3390.1909999999998</v>
      </c>
      <c r="AA941" s="346">
        <f t="shared" si="2861"/>
        <v>3598.9596000000001</v>
      </c>
      <c r="AB941" s="346">
        <f t="shared" si="2861"/>
        <v>3662.2115999999996</v>
      </c>
      <c r="AC941" s="346">
        <f t="shared" si="2861"/>
        <v>0</v>
      </c>
      <c r="AD941" s="346">
        <f t="shared" si="2861"/>
        <v>0</v>
      </c>
      <c r="AE941" s="346">
        <f t="shared" si="2861"/>
        <v>0</v>
      </c>
      <c r="AF941" s="346">
        <f>AF928*AF930</f>
        <v>0</v>
      </c>
      <c r="AG941" s="346">
        <f t="shared" ref="AG941:AL941" si="2862">AG928*AG930</f>
        <v>0</v>
      </c>
      <c r="AH941" s="346">
        <f t="shared" si="2862"/>
        <v>0</v>
      </c>
      <c r="AI941" s="346">
        <f t="shared" si="2862"/>
        <v>0</v>
      </c>
      <c r="AJ941" s="346">
        <f t="shared" si="2862"/>
        <v>0</v>
      </c>
      <c r="AK941" s="346">
        <f t="shared" si="2862"/>
        <v>0</v>
      </c>
      <c r="AL941" s="346">
        <f t="shared" si="2862"/>
        <v>0</v>
      </c>
      <c r="AM941" s="406">
        <f>SUM(Y941:AL941)</f>
        <v>12310.653399999999</v>
      </c>
    </row>
    <row r="942" spans="2:39" ht="15.75" hidden="1">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 ca="1">AM940-AM941</f>
        <v>12330.687412103518</v>
      </c>
    </row>
    <row r="943" spans="2:39" hidden="1">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idden="1">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3">IF(AA768="kw",SUMPRODUCT($N$770:$N$925,$P$770:$P$925,AA770:AA925),SUMPRODUCT($E$770:$E$925,AA770:AA925))</f>
        <v>0</v>
      </c>
      <c r="AB944" s="325">
        <f t="shared" si="2863"/>
        <v>0</v>
      </c>
      <c r="AC944" s="325">
        <f t="shared" si="2863"/>
        <v>0</v>
      </c>
      <c r="AD944" s="325">
        <f t="shared" si="2863"/>
        <v>0</v>
      </c>
      <c r="AE944" s="325">
        <f t="shared" si="2863"/>
        <v>0</v>
      </c>
      <c r="AF944" s="325">
        <f t="shared" si="2863"/>
        <v>0</v>
      </c>
      <c r="AG944" s="325">
        <f t="shared" si="2863"/>
        <v>0</v>
      </c>
      <c r="AH944" s="325">
        <f t="shared" si="2863"/>
        <v>0</v>
      </c>
      <c r="AI944" s="325">
        <f t="shared" si="2863"/>
        <v>0</v>
      </c>
      <c r="AJ944" s="325">
        <f t="shared" si="2863"/>
        <v>0</v>
      </c>
      <c r="AK944" s="325">
        <f t="shared" si="2863"/>
        <v>0</v>
      </c>
      <c r="AL944" s="325">
        <f t="shared" si="2863"/>
        <v>0</v>
      </c>
      <c r="AM944" s="385"/>
    </row>
    <row r="945" spans="1:39" ht="18.75" hidden="1" customHeight="1">
      <c r="B945" s="367" t="s">
        <v>589</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hidden="1" collapsed="1"/>
    <row r="947" spans="1:39" hidden="1"/>
    <row r="948" spans="1:39" ht="15.75" hidden="1">
      <c r="B948" s="279" t="s">
        <v>341</v>
      </c>
      <c r="C948" s="280"/>
      <c r="D948" s="585" t="s">
        <v>525</v>
      </c>
      <c r="E948" s="252"/>
      <c r="F948" s="585"/>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hidden="1" customHeight="1">
      <c r="B949" s="988" t="s">
        <v>211</v>
      </c>
      <c r="C949" s="990" t="s">
        <v>33</v>
      </c>
      <c r="D949" s="283" t="s">
        <v>421</v>
      </c>
      <c r="E949" s="992" t="s">
        <v>209</v>
      </c>
      <c r="F949" s="993"/>
      <c r="G949" s="993"/>
      <c r="H949" s="993"/>
      <c r="I949" s="993"/>
      <c r="J949" s="993"/>
      <c r="K949" s="993"/>
      <c r="L949" s="993"/>
      <c r="M949" s="994"/>
      <c r="N949" s="998" t="s">
        <v>213</v>
      </c>
      <c r="O949" s="283" t="s">
        <v>422</v>
      </c>
      <c r="P949" s="992" t="s">
        <v>212</v>
      </c>
      <c r="Q949" s="993"/>
      <c r="R949" s="993"/>
      <c r="S949" s="993"/>
      <c r="T949" s="993"/>
      <c r="U949" s="993"/>
      <c r="V949" s="993"/>
      <c r="W949" s="993"/>
      <c r="X949" s="994"/>
      <c r="Y949" s="995" t="s">
        <v>243</v>
      </c>
      <c r="Z949" s="996"/>
      <c r="AA949" s="996"/>
      <c r="AB949" s="996"/>
      <c r="AC949" s="996"/>
      <c r="AD949" s="996"/>
      <c r="AE949" s="996"/>
      <c r="AF949" s="996"/>
      <c r="AG949" s="996"/>
      <c r="AH949" s="996"/>
      <c r="AI949" s="996"/>
      <c r="AJ949" s="996"/>
      <c r="AK949" s="996"/>
      <c r="AL949" s="996"/>
      <c r="AM949" s="997"/>
    </row>
    <row r="950" spans="1:39" ht="65.25" hidden="1" customHeight="1">
      <c r="B950" s="989"/>
      <c r="C950" s="991"/>
      <c r="D950" s="284">
        <v>2020</v>
      </c>
      <c r="E950" s="284">
        <v>2021</v>
      </c>
      <c r="F950" s="284">
        <v>2022</v>
      </c>
      <c r="G950" s="284">
        <v>2023</v>
      </c>
      <c r="H950" s="284">
        <v>2024</v>
      </c>
      <c r="I950" s="284">
        <v>2025</v>
      </c>
      <c r="J950" s="284">
        <v>2026</v>
      </c>
      <c r="K950" s="284">
        <v>2027</v>
      </c>
      <c r="L950" s="284">
        <v>2028</v>
      </c>
      <c r="M950" s="284">
        <v>2029</v>
      </c>
      <c r="N950" s="999"/>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v>
      </c>
      <c r="AC950" s="284" t="str">
        <f>'1.  LRAMVA Summary'!H52</f>
        <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hidden="1" customHeight="1">
      <c r="A951" s="528"/>
      <c r="B951" s="514" t="s">
        <v>503</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f>'1.  LRAMVA Summary'!H53</f>
        <v>0</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28"/>
      <c r="B952" s="500" t="s">
        <v>496</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8">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28"/>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64">Z953</f>
        <v>0</v>
      </c>
      <c r="AA954" s="410">
        <f t="shared" ref="AA954" si="2865">AA953</f>
        <v>0</v>
      </c>
      <c r="AB954" s="410">
        <f t="shared" ref="AB954" si="2866">AB953</f>
        <v>0</v>
      </c>
      <c r="AC954" s="410">
        <f t="shared" ref="AC954" si="2867">AC953</f>
        <v>0</v>
      </c>
      <c r="AD954" s="410">
        <f t="shared" ref="AD954" si="2868">AD953</f>
        <v>0</v>
      </c>
      <c r="AE954" s="410">
        <f t="shared" ref="AE954" si="2869">AE953</f>
        <v>0</v>
      </c>
      <c r="AF954" s="410">
        <f t="shared" ref="AF954" si="2870">AF953</f>
        <v>0</v>
      </c>
      <c r="AG954" s="410">
        <f t="shared" ref="AG954" si="2871">AG953</f>
        <v>0</v>
      </c>
      <c r="AH954" s="410">
        <f t="shared" ref="AH954" si="2872">AH953</f>
        <v>0</v>
      </c>
      <c r="AI954" s="410">
        <f t="shared" ref="AI954" si="2873">AI953</f>
        <v>0</v>
      </c>
      <c r="AJ954" s="410">
        <f t="shared" ref="AJ954" si="2874">AJ953</f>
        <v>0</v>
      </c>
      <c r="AK954" s="410">
        <f t="shared" ref="AK954" si="2875">AK953</f>
        <v>0</v>
      </c>
      <c r="AL954" s="410">
        <f t="shared" ref="AL954" si="2876">AL953</f>
        <v>0</v>
      </c>
      <c r="AM954" s="296"/>
    </row>
    <row r="955" spans="1:39" ht="15" hidden="1" customHeight="1" outlineLevel="1">
      <c r="A955" s="528"/>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28">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28"/>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77">Z956</f>
        <v>0</v>
      </c>
      <c r="AA957" s="410">
        <f t="shared" ref="AA957" si="2878">AA956</f>
        <v>0</v>
      </c>
      <c r="AB957" s="410">
        <f t="shared" ref="AB957" si="2879">AB956</f>
        <v>0</v>
      </c>
      <c r="AC957" s="410">
        <f t="shared" ref="AC957" si="2880">AC956</f>
        <v>0</v>
      </c>
      <c r="AD957" s="410">
        <f t="shared" ref="AD957" si="2881">AD956</f>
        <v>0</v>
      </c>
      <c r="AE957" s="410">
        <f t="shared" ref="AE957" si="2882">AE956</f>
        <v>0</v>
      </c>
      <c r="AF957" s="410">
        <f t="shared" ref="AF957" si="2883">AF956</f>
        <v>0</v>
      </c>
      <c r="AG957" s="410">
        <f t="shared" ref="AG957" si="2884">AG956</f>
        <v>0</v>
      </c>
      <c r="AH957" s="410">
        <f t="shared" ref="AH957" si="2885">AH956</f>
        <v>0</v>
      </c>
      <c r="AI957" s="410">
        <f t="shared" ref="AI957" si="2886">AI956</f>
        <v>0</v>
      </c>
      <c r="AJ957" s="410">
        <f t="shared" ref="AJ957" si="2887">AJ956</f>
        <v>0</v>
      </c>
      <c r="AK957" s="410">
        <f t="shared" ref="AK957" si="2888">AK956</f>
        <v>0</v>
      </c>
      <c r="AL957" s="410">
        <f t="shared" ref="AL957" si="2889">AL956</f>
        <v>0</v>
      </c>
      <c r="AM957" s="296"/>
    </row>
    <row r="958" spans="1:39" ht="15" hidden="1" customHeight="1" outlineLevel="1">
      <c r="A958" s="528"/>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28">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28"/>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890">Z959</f>
        <v>0</v>
      </c>
      <c r="AA960" s="410">
        <f t="shared" ref="AA960" si="2891">AA959</f>
        <v>0</v>
      </c>
      <c r="AB960" s="410">
        <f t="shared" ref="AB960" si="2892">AB959</f>
        <v>0</v>
      </c>
      <c r="AC960" s="410">
        <f t="shared" ref="AC960" si="2893">AC959</f>
        <v>0</v>
      </c>
      <c r="AD960" s="410">
        <f t="shared" ref="AD960" si="2894">AD959</f>
        <v>0</v>
      </c>
      <c r="AE960" s="410">
        <f t="shared" ref="AE960" si="2895">AE959</f>
        <v>0</v>
      </c>
      <c r="AF960" s="410">
        <f t="shared" ref="AF960" si="2896">AF959</f>
        <v>0</v>
      </c>
      <c r="AG960" s="410">
        <f t="shared" ref="AG960" si="2897">AG959</f>
        <v>0</v>
      </c>
      <c r="AH960" s="410">
        <f t="shared" ref="AH960" si="2898">AH959</f>
        <v>0</v>
      </c>
      <c r="AI960" s="410">
        <f t="shared" ref="AI960" si="2899">AI959</f>
        <v>0</v>
      </c>
      <c r="AJ960" s="410">
        <f t="shared" ref="AJ960" si="2900">AJ959</f>
        <v>0</v>
      </c>
      <c r="AK960" s="410">
        <f t="shared" ref="AK960" si="2901">AK959</f>
        <v>0</v>
      </c>
      <c r="AL960" s="410">
        <f t="shared" ref="AL960" si="2902">AL959</f>
        <v>0</v>
      </c>
      <c r="AM960" s="296"/>
    </row>
    <row r="961" spans="1:39" ht="15" hidden="1" customHeight="1" outlineLevel="1">
      <c r="A961" s="528"/>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28">
        <v>4</v>
      </c>
      <c r="B962" s="516" t="s">
        <v>679</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28"/>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03">Z962</f>
        <v>0</v>
      </c>
      <c r="AA963" s="410">
        <f t="shared" ref="AA963" si="2904">AA962</f>
        <v>0</v>
      </c>
      <c r="AB963" s="410">
        <f t="shared" ref="AB963" si="2905">AB962</f>
        <v>0</v>
      </c>
      <c r="AC963" s="410">
        <f t="shared" ref="AC963" si="2906">AC962</f>
        <v>0</v>
      </c>
      <c r="AD963" s="410">
        <f t="shared" ref="AD963" si="2907">AD962</f>
        <v>0</v>
      </c>
      <c r="AE963" s="410">
        <f t="shared" ref="AE963" si="2908">AE962</f>
        <v>0</v>
      </c>
      <c r="AF963" s="410">
        <f t="shared" ref="AF963" si="2909">AF962</f>
        <v>0</v>
      </c>
      <c r="AG963" s="410">
        <f t="shared" ref="AG963" si="2910">AG962</f>
        <v>0</v>
      </c>
      <c r="AH963" s="410">
        <f t="shared" ref="AH963" si="2911">AH962</f>
        <v>0</v>
      </c>
      <c r="AI963" s="410">
        <f t="shared" ref="AI963" si="2912">AI962</f>
        <v>0</v>
      </c>
      <c r="AJ963" s="410">
        <f t="shared" ref="AJ963" si="2913">AJ962</f>
        <v>0</v>
      </c>
      <c r="AK963" s="410">
        <f t="shared" ref="AK963" si="2914">AK962</f>
        <v>0</v>
      </c>
      <c r="AL963" s="410">
        <f t="shared" ref="AL963" si="2915">AL962</f>
        <v>0</v>
      </c>
      <c r="AM963" s="296"/>
    </row>
    <row r="964" spans="1:39" ht="15" hidden="1" customHeight="1" outlineLevel="1">
      <c r="A964" s="528"/>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28">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28"/>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16">Z965</f>
        <v>0</v>
      </c>
      <c r="AA966" s="410">
        <f t="shared" ref="AA966" si="2917">AA965</f>
        <v>0</v>
      </c>
      <c r="AB966" s="410">
        <f t="shared" ref="AB966" si="2918">AB965</f>
        <v>0</v>
      </c>
      <c r="AC966" s="410">
        <f t="shared" ref="AC966" si="2919">AC965</f>
        <v>0</v>
      </c>
      <c r="AD966" s="410">
        <f t="shared" ref="AD966" si="2920">AD965</f>
        <v>0</v>
      </c>
      <c r="AE966" s="410">
        <f t="shared" ref="AE966" si="2921">AE965</f>
        <v>0</v>
      </c>
      <c r="AF966" s="410">
        <f t="shared" ref="AF966" si="2922">AF965</f>
        <v>0</v>
      </c>
      <c r="AG966" s="410">
        <f t="shared" ref="AG966" si="2923">AG965</f>
        <v>0</v>
      </c>
      <c r="AH966" s="410">
        <f t="shared" ref="AH966" si="2924">AH965</f>
        <v>0</v>
      </c>
      <c r="AI966" s="410">
        <f t="shared" ref="AI966" si="2925">AI965</f>
        <v>0</v>
      </c>
      <c r="AJ966" s="410">
        <f t="shared" ref="AJ966" si="2926">AJ965</f>
        <v>0</v>
      </c>
      <c r="AK966" s="410">
        <f t="shared" ref="AK966" si="2927">AK965</f>
        <v>0</v>
      </c>
      <c r="AL966" s="410">
        <f t="shared" ref="AL966" si="2928">AL965</f>
        <v>0</v>
      </c>
      <c r="AM966" s="296"/>
    </row>
    <row r="967" spans="1:39" ht="15" hidden="1" customHeight="1" outlineLevel="1">
      <c r="A967" s="528"/>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28"/>
      <c r="B968" s="318" t="s">
        <v>497</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28">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28"/>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9">Z969</f>
        <v>0</v>
      </c>
      <c r="AA970" s="410">
        <f t="shared" ref="AA970" si="2930">AA969</f>
        <v>0</v>
      </c>
      <c r="AB970" s="410">
        <f t="shared" ref="AB970" si="2931">AB969</f>
        <v>0</v>
      </c>
      <c r="AC970" s="410">
        <f t="shared" ref="AC970" si="2932">AC969</f>
        <v>0</v>
      </c>
      <c r="AD970" s="410">
        <f t="shared" ref="AD970" si="2933">AD969</f>
        <v>0</v>
      </c>
      <c r="AE970" s="410">
        <f t="shared" ref="AE970" si="2934">AE969</f>
        <v>0</v>
      </c>
      <c r="AF970" s="410">
        <f t="shared" ref="AF970" si="2935">AF969</f>
        <v>0</v>
      </c>
      <c r="AG970" s="410">
        <f t="shared" ref="AG970" si="2936">AG969</f>
        <v>0</v>
      </c>
      <c r="AH970" s="410">
        <f t="shared" ref="AH970" si="2937">AH969</f>
        <v>0</v>
      </c>
      <c r="AI970" s="410">
        <f t="shared" ref="AI970" si="2938">AI969</f>
        <v>0</v>
      </c>
      <c r="AJ970" s="410">
        <f t="shared" ref="AJ970" si="2939">AJ969</f>
        <v>0</v>
      </c>
      <c r="AK970" s="410">
        <f t="shared" ref="AK970" si="2940">AK969</f>
        <v>0</v>
      </c>
      <c r="AL970" s="410">
        <f t="shared" ref="AL970" si="2941">AL969</f>
        <v>0</v>
      </c>
      <c r="AM970" s="310"/>
    </row>
    <row r="971" spans="1:39" ht="15" hidden="1" customHeight="1" outlineLevel="1">
      <c r="A971" s="528"/>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28">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28"/>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42">Z972</f>
        <v>0</v>
      </c>
      <c r="AA973" s="410">
        <f t="shared" ref="AA973" si="2943">AA972</f>
        <v>0</v>
      </c>
      <c r="AB973" s="410">
        <f t="shared" ref="AB973" si="2944">AB972</f>
        <v>0</v>
      </c>
      <c r="AC973" s="410">
        <f t="shared" ref="AC973" si="2945">AC972</f>
        <v>0</v>
      </c>
      <c r="AD973" s="410">
        <f t="shared" ref="AD973" si="2946">AD972</f>
        <v>0</v>
      </c>
      <c r="AE973" s="410">
        <f t="shared" ref="AE973" si="2947">AE972</f>
        <v>0</v>
      </c>
      <c r="AF973" s="410">
        <f t="shared" ref="AF973" si="2948">AF972</f>
        <v>0</v>
      </c>
      <c r="AG973" s="410">
        <f t="shared" ref="AG973" si="2949">AG972</f>
        <v>0</v>
      </c>
      <c r="AH973" s="410">
        <f t="shared" ref="AH973" si="2950">AH972</f>
        <v>0</v>
      </c>
      <c r="AI973" s="410">
        <f t="shared" ref="AI973" si="2951">AI972</f>
        <v>0</v>
      </c>
      <c r="AJ973" s="410">
        <f t="shared" ref="AJ973" si="2952">AJ972</f>
        <v>0</v>
      </c>
      <c r="AK973" s="410">
        <f t="shared" ref="AK973" si="2953">AK972</f>
        <v>0</v>
      </c>
      <c r="AL973" s="410">
        <f t="shared" ref="AL973" si="2954">AL972</f>
        <v>0</v>
      </c>
      <c r="AM973" s="310"/>
    </row>
    <row r="974" spans="1:39" ht="15" hidden="1" customHeight="1" outlineLevel="1">
      <c r="A974" s="528"/>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28">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28"/>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5">Z975</f>
        <v>0</v>
      </c>
      <c r="AA976" s="410">
        <f t="shared" ref="AA976" si="2956">AA975</f>
        <v>0</v>
      </c>
      <c r="AB976" s="410">
        <f t="shared" ref="AB976" si="2957">AB975</f>
        <v>0</v>
      </c>
      <c r="AC976" s="410">
        <f t="shared" ref="AC976" si="2958">AC975</f>
        <v>0</v>
      </c>
      <c r="AD976" s="410">
        <f t="shared" ref="AD976" si="2959">AD975</f>
        <v>0</v>
      </c>
      <c r="AE976" s="410">
        <f t="shared" ref="AE976" si="2960">AE975</f>
        <v>0</v>
      </c>
      <c r="AF976" s="410">
        <f t="shared" ref="AF976" si="2961">AF975</f>
        <v>0</v>
      </c>
      <c r="AG976" s="410">
        <f t="shared" ref="AG976" si="2962">AG975</f>
        <v>0</v>
      </c>
      <c r="AH976" s="410">
        <f t="shared" ref="AH976" si="2963">AH975</f>
        <v>0</v>
      </c>
      <c r="AI976" s="410">
        <f t="shared" ref="AI976" si="2964">AI975</f>
        <v>0</v>
      </c>
      <c r="AJ976" s="410">
        <f t="shared" ref="AJ976" si="2965">AJ975</f>
        <v>0</v>
      </c>
      <c r="AK976" s="410">
        <f t="shared" ref="AK976" si="2966">AK975</f>
        <v>0</v>
      </c>
      <c r="AL976" s="410">
        <f t="shared" ref="AL976" si="2967">AL975</f>
        <v>0</v>
      </c>
      <c r="AM976" s="310"/>
    </row>
    <row r="977" spans="1:39" ht="15" hidden="1" customHeight="1" outlineLevel="1">
      <c r="A977" s="528"/>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28">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28"/>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8">Z978</f>
        <v>0</v>
      </c>
      <c r="AA979" s="410">
        <f t="shared" ref="AA979" si="2969">AA978</f>
        <v>0</v>
      </c>
      <c r="AB979" s="410">
        <f t="shared" ref="AB979" si="2970">AB978</f>
        <v>0</v>
      </c>
      <c r="AC979" s="410">
        <f t="shared" ref="AC979" si="2971">AC978</f>
        <v>0</v>
      </c>
      <c r="AD979" s="410">
        <f t="shared" ref="AD979" si="2972">AD978</f>
        <v>0</v>
      </c>
      <c r="AE979" s="410">
        <f t="shared" ref="AE979" si="2973">AE978</f>
        <v>0</v>
      </c>
      <c r="AF979" s="410">
        <f t="shared" ref="AF979" si="2974">AF978</f>
        <v>0</v>
      </c>
      <c r="AG979" s="410">
        <f t="shared" ref="AG979" si="2975">AG978</f>
        <v>0</v>
      </c>
      <c r="AH979" s="410">
        <f t="shared" ref="AH979" si="2976">AH978</f>
        <v>0</v>
      </c>
      <c r="AI979" s="410">
        <f t="shared" ref="AI979" si="2977">AI978</f>
        <v>0</v>
      </c>
      <c r="AJ979" s="410">
        <f t="shared" ref="AJ979" si="2978">AJ978</f>
        <v>0</v>
      </c>
      <c r="AK979" s="410">
        <f t="shared" ref="AK979" si="2979">AK978</f>
        <v>0</v>
      </c>
      <c r="AL979" s="410">
        <f t="shared" ref="AL979" si="2980">AL978</f>
        <v>0</v>
      </c>
      <c r="AM979" s="310"/>
    </row>
    <row r="980" spans="1:39" ht="15" hidden="1" customHeight="1" outlineLevel="1">
      <c r="A980" s="528"/>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28">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28"/>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81">Z981</f>
        <v>0</v>
      </c>
      <c r="AA982" s="410">
        <f t="shared" ref="AA982" si="2982">AA981</f>
        <v>0</v>
      </c>
      <c r="AB982" s="410">
        <f t="shared" ref="AB982" si="2983">AB981</f>
        <v>0</v>
      </c>
      <c r="AC982" s="410">
        <f t="shared" ref="AC982" si="2984">AC981</f>
        <v>0</v>
      </c>
      <c r="AD982" s="410">
        <f t="shared" ref="AD982" si="2985">AD981</f>
        <v>0</v>
      </c>
      <c r="AE982" s="410">
        <f t="shared" ref="AE982" si="2986">AE981</f>
        <v>0</v>
      </c>
      <c r="AF982" s="410">
        <f t="shared" ref="AF982" si="2987">AF981</f>
        <v>0</v>
      </c>
      <c r="AG982" s="410">
        <f t="shared" ref="AG982" si="2988">AG981</f>
        <v>0</v>
      </c>
      <c r="AH982" s="410">
        <f t="shared" ref="AH982" si="2989">AH981</f>
        <v>0</v>
      </c>
      <c r="AI982" s="410">
        <f t="shared" ref="AI982" si="2990">AI981</f>
        <v>0</v>
      </c>
      <c r="AJ982" s="410">
        <f t="shared" ref="AJ982" si="2991">AJ981</f>
        <v>0</v>
      </c>
      <c r="AK982" s="410">
        <f t="shared" ref="AK982" si="2992">AK981</f>
        <v>0</v>
      </c>
      <c r="AL982" s="410">
        <f t="shared" ref="AL982" si="2993">AL981</f>
        <v>0</v>
      </c>
      <c r="AM982" s="310"/>
    </row>
    <row r="983" spans="1:39" ht="15" hidden="1" customHeight="1" outlineLevel="1">
      <c r="A983" s="528"/>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28"/>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28">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28"/>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4">Z985</f>
        <v>0</v>
      </c>
      <c r="AA986" s="410">
        <f t="shared" ref="AA986" si="2995">AA985</f>
        <v>0</v>
      </c>
      <c r="AB986" s="410">
        <f t="shared" ref="AB986" si="2996">AB985</f>
        <v>0</v>
      </c>
      <c r="AC986" s="410">
        <f t="shared" ref="AC986" si="2997">AC985</f>
        <v>0</v>
      </c>
      <c r="AD986" s="410">
        <f t="shared" ref="AD986" si="2998">AD985</f>
        <v>0</v>
      </c>
      <c r="AE986" s="410">
        <f t="shared" ref="AE986" si="2999">AE985</f>
        <v>0</v>
      </c>
      <c r="AF986" s="410">
        <f t="shared" ref="AF986" si="3000">AF985</f>
        <v>0</v>
      </c>
      <c r="AG986" s="410">
        <f t="shared" ref="AG986" si="3001">AG985</f>
        <v>0</v>
      </c>
      <c r="AH986" s="410">
        <f t="shared" ref="AH986" si="3002">AH985</f>
        <v>0</v>
      </c>
      <c r="AI986" s="410">
        <f t="shared" ref="AI986" si="3003">AI985</f>
        <v>0</v>
      </c>
      <c r="AJ986" s="410">
        <f t="shared" ref="AJ986" si="3004">AJ985</f>
        <v>0</v>
      </c>
      <c r="AK986" s="410">
        <f t="shared" ref="AK986" si="3005">AK985</f>
        <v>0</v>
      </c>
      <c r="AL986" s="410">
        <f t="shared" ref="AL986" si="3006">AL985</f>
        <v>0</v>
      </c>
      <c r="AM986" s="296"/>
    </row>
    <row r="987" spans="1:39" ht="15" hidden="1" customHeight="1" outlineLevel="1">
      <c r="A987" s="528"/>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28">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28"/>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7">Z988</f>
        <v>0</v>
      </c>
      <c r="AA989" s="410">
        <f t="shared" ref="AA989" si="3008">AA988</f>
        <v>0</v>
      </c>
      <c r="AB989" s="410">
        <f t="shared" ref="AB989" si="3009">AB988</f>
        <v>0</v>
      </c>
      <c r="AC989" s="410">
        <f t="shared" ref="AC989" si="3010">AC988</f>
        <v>0</v>
      </c>
      <c r="AD989" s="410">
        <f t="shared" ref="AD989" si="3011">AD988</f>
        <v>0</v>
      </c>
      <c r="AE989" s="410">
        <f t="shared" ref="AE989" si="3012">AE988</f>
        <v>0</v>
      </c>
      <c r="AF989" s="410">
        <f t="shared" ref="AF989" si="3013">AF988</f>
        <v>0</v>
      </c>
      <c r="AG989" s="410">
        <f t="shared" ref="AG989" si="3014">AG988</f>
        <v>0</v>
      </c>
      <c r="AH989" s="410">
        <f t="shared" ref="AH989" si="3015">AH988</f>
        <v>0</v>
      </c>
      <c r="AI989" s="410">
        <f t="shared" ref="AI989" si="3016">AI988</f>
        <v>0</v>
      </c>
      <c r="AJ989" s="410">
        <f t="shared" ref="AJ989" si="3017">AJ988</f>
        <v>0</v>
      </c>
      <c r="AK989" s="410">
        <f t="shared" ref="AK989" si="3018">AK988</f>
        <v>0</v>
      </c>
      <c r="AL989" s="410">
        <f t="shared" ref="AL989" si="3019">AL988</f>
        <v>0</v>
      </c>
      <c r="AM989" s="296"/>
    </row>
    <row r="990" spans="1:39" ht="15" hidden="1" customHeight="1" outlineLevel="1">
      <c r="A990" s="528"/>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28">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28"/>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20">Z991</f>
        <v>0</v>
      </c>
      <c r="AA992" s="410">
        <f t="shared" ref="AA992" si="3021">AA991</f>
        <v>0</v>
      </c>
      <c r="AB992" s="410">
        <f t="shared" ref="AB992" si="3022">AB991</f>
        <v>0</v>
      </c>
      <c r="AC992" s="410">
        <f t="shared" ref="AC992" si="3023">AC991</f>
        <v>0</v>
      </c>
      <c r="AD992" s="410">
        <f t="shared" ref="AD992" si="3024">AD991</f>
        <v>0</v>
      </c>
      <c r="AE992" s="410">
        <f t="shared" ref="AE992" si="3025">AE991</f>
        <v>0</v>
      </c>
      <c r="AF992" s="410">
        <f t="shared" ref="AF992" si="3026">AF991</f>
        <v>0</v>
      </c>
      <c r="AG992" s="410">
        <f t="shared" ref="AG992" si="3027">AG991</f>
        <v>0</v>
      </c>
      <c r="AH992" s="410">
        <f t="shared" ref="AH992" si="3028">AH991</f>
        <v>0</v>
      </c>
      <c r="AI992" s="410">
        <f t="shared" ref="AI992" si="3029">AI991</f>
        <v>0</v>
      </c>
      <c r="AJ992" s="410">
        <f t="shared" ref="AJ992" si="3030">AJ991</f>
        <v>0</v>
      </c>
      <c r="AK992" s="410">
        <f t="shared" ref="AK992" si="3031">AK991</f>
        <v>0</v>
      </c>
      <c r="AL992" s="410">
        <f t="shared" ref="AL992" si="3032">AL991</f>
        <v>0</v>
      </c>
      <c r="AM992" s="305"/>
    </row>
    <row r="993" spans="1:40" ht="15" hidden="1" customHeight="1" outlineLevel="1">
      <c r="A993" s="528"/>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28"/>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28">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28"/>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3">Z995</f>
        <v>0</v>
      </c>
      <c r="AA996" s="410">
        <f t="shared" ref="AA996" si="3034">AA995</f>
        <v>0</v>
      </c>
      <c r="AB996" s="410">
        <f t="shared" ref="AB996" si="3035">AB995</f>
        <v>0</v>
      </c>
      <c r="AC996" s="410">
        <f t="shared" ref="AC996" si="3036">AC995</f>
        <v>0</v>
      </c>
      <c r="AD996" s="410">
        <f t="shared" ref="AD996" si="3037">AD995</f>
        <v>0</v>
      </c>
      <c r="AE996" s="410">
        <f t="shared" ref="AE996" si="3038">AE995</f>
        <v>0</v>
      </c>
      <c r="AF996" s="410">
        <f t="shared" ref="AF996" si="3039">AF995</f>
        <v>0</v>
      </c>
      <c r="AG996" s="410">
        <f t="shared" ref="AG996" si="3040">AG995</f>
        <v>0</v>
      </c>
      <c r="AH996" s="410">
        <f t="shared" ref="AH996" si="3041">AH995</f>
        <v>0</v>
      </c>
      <c r="AI996" s="410">
        <f t="shared" ref="AI996" si="3042">AI995</f>
        <v>0</v>
      </c>
      <c r="AJ996" s="410">
        <f t="shared" ref="AJ996" si="3043">AJ995</f>
        <v>0</v>
      </c>
      <c r="AK996" s="410">
        <f t="shared" ref="AK996" si="3044">AK995</f>
        <v>0</v>
      </c>
      <c r="AL996" s="410">
        <f t="shared" ref="AL996" si="3045">AL995</f>
        <v>0</v>
      </c>
      <c r="AM996" s="296"/>
    </row>
    <row r="997" spans="1:40" ht="15" hidden="1" customHeight="1" outlineLevel="1">
      <c r="A997" s="528"/>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5"/>
    </row>
    <row r="998" spans="1:40" s="308" customFormat="1" ht="15.75" hidden="1" outlineLevel="1">
      <c r="A998" s="528"/>
      <c r="B998" s="287" t="s">
        <v>489</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3"/>
      <c r="AN998" s="626"/>
    </row>
    <row r="999" spans="1:40" hidden="1" outlineLevel="1">
      <c r="A999" s="528">
        <v>15</v>
      </c>
      <c r="B999" s="293" t="s">
        <v>494</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27">
        <f>SUM(Y999:AL999)</f>
        <v>0</v>
      </c>
      <c r="AN999" s="625"/>
    </row>
    <row r="1000" spans="1:40" hidden="1" outlineLevel="1">
      <c r="A1000" s="528"/>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6">AA999</f>
        <v>0</v>
      </c>
      <c r="AB1000" s="410">
        <f t="shared" si="3046"/>
        <v>0</v>
      </c>
      <c r="AC1000" s="410">
        <f t="shared" si="3046"/>
        <v>0</v>
      </c>
      <c r="AD1000" s="410">
        <f>AD999</f>
        <v>0</v>
      </c>
      <c r="AE1000" s="410">
        <f t="shared" si="3046"/>
        <v>0</v>
      </c>
      <c r="AF1000" s="410">
        <f t="shared" si="3046"/>
        <v>0</v>
      </c>
      <c r="AG1000" s="410">
        <f t="shared" si="3046"/>
        <v>0</v>
      </c>
      <c r="AH1000" s="410">
        <f t="shared" si="3046"/>
        <v>0</v>
      </c>
      <c r="AI1000" s="410">
        <f t="shared" si="3046"/>
        <v>0</v>
      </c>
      <c r="AJ1000" s="410">
        <f t="shared" si="3046"/>
        <v>0</v>
      </c>
      <c r="AK1000" s="410">
        <f t="shared" si="3046"/>
        <v>0</v>
      </c>
      <c r="AL1000" s="410">
        <f t="shared" si="3046"/>
        <v>0</v>
      </c>
      <c r="AM1000" s="296"/>
    </row>
    <row r="1001" spans="1:40" hidden="1" outlineLevel="1">
      <c r="A1001" s="528"/>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28">
        <v>16</v>
      </c>
      <c r="B1002" s="323" t="s">
        <v>490</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28"/>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7">Z1002</f>
        <v>0</v>
      </c>
      <c r="AA1003" s="410">
        <f t="shared" si="3047"/>
        <v>0</v>
      </c>
      <c r="AB1003" s="410">
        <f t="shared" si="3047"/>
        <v>0</v>
      </c>
      <c r="AC1003" s="410">
        <f t="shared" si="3047"/>
        <v>0</v>
      </c>
      <c r="AD1003" s="410">
        <f t="shared" si="3047"/>
        <v>0</v>
      </c>
      <c r="AE1003" s="410">
        <f t="shared" si="3047"/>
        <v>0</v>
      </c>
      <c r="AF1003" s="410">
        <f t="shared" si="3047"/>
        <v>0</v>
      </c>
      <c r="AG1003" s="410">
        <f t="shared" si="3047"/>
        <v>0</v>
      </c>
      <c r="AH1003" s="410">
        <f t="shared" si="3047"/>
        <v>0</v>
      </c>
      <c r="AI1003" s="410">
        <f t="shared" si="3047"/>
        <v>0</v>
      </c>
      <c r="AJ1003" s="410">
        <f t="shared" si="3047"/>
        <v>0</v>
      </c>
      <c r="AK1003" s="410">
        <f t="shared" si="3047"/>
        <v>0</v>
      </c>
      <c r="AL1003" s="410">
        <f>AL1002</f>
        <v>0</v>
      </c>
      <c r="AM1003" s="296"/>
    </row>
    <row r="1004" spans="1:40" s="282" customFormat="1" hidden="1" outlineLevel="1">
      <c r="A1004" s="528"/>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28"/>
      <c r="B1005" s="515" t="s">
        <v>495</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28">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28"/>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48">Z1006</f>
        <v>0</v>
      </c>
      <c r="AA1007" s="410">
        <f t="shared" si="3048"/>
        <v>0</v>
      </c>
      <c r="AB1007" s="410">
        <f t="shared" si="3048"/>
        <v>0</v>
      </c>
      <c r="AC1007" s="410">
        <f t="shared" si="3048"/>
        <v>0</v>
      </c>
      <c r="AD1007" s="410">
        <f t="shared" si="3048"/>
        <v>0</v>
      </c>
      <c r="AE1007" s="410">
        <f t="shared" si="3048"/>
        <v>0</v>
      </c>
      <c r="AF1007" s="410">
        <f t="shared" si="3048"/>
        <v>0</v>
      </c>
      <c r="AG1007" s="410">
        <f t="shared" si="3048"/>
        <v>0</v>
      </c>
      <c r="AH1007" s="410">
        <f t="shared" si="3048"/>
        <v>0</v>
      </c>
      <c r="AI1007" s="410">
        <f t="shared" si="3048"/>
        <v>0</v>
      </c>
      <c r="AJ1007" s="410">
        <f t="shared" si="3048"/>
        <v>0</v>
      </c>
      <c r="AK1007" s="410">
        <f t="shared" si="3048"/>
        <v>0</v>
      </c>
      <c r="AL1007" s="410">
        <f t="shared" si="3048"/>
        <v>0</v>
      </c>
      <c r="AM1007" s="305"/>
    </row>
    <row r="1008" spans="1:40" hidden="1" outlineLevel="1">
      <c r="A1008" s="528"/>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28">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28"/>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49">Z1009</f>
        <v>0</v>
      </c>
      <c r="AA1010" s="410">
        <f t="shared" si="3049"/>
        <v>0</v>
      </c>
      <c r="AB1010" s="410">
        <f t="shared" si="3049"/>
        <v>0</v>
      </c>
      <c r="AC1010" s="410">
        <f t="shared" si="3049"/>
        <v>0</v>
      </c>
      <c r="AD1010" s="410">
        <f t="shared" si="3049"/>
        <v>0</v>
      </c>
      <c r="AE1010" s="410">
        <f t="shared" si="3049"/>
        <v>0</v>
      </c>
      <c r="AF1010" s="410">
        <f t="shared" si="3049"/>
        <v>0</v>
      </c>
      <c r="AG1010" s="410">
        <f t="shared" si="3049"/>
        <v>0</v>
      </c>
      <c r="AH1010" s="410">
        <f t="shared" si="3049"/>
        <v>0</v>
      </c>
      <c r="AI1010" s="410">
        <f t="shared" si="3049"/>
        <v>0</v>
      </c>
      <c r="AJ1010" s="410">
        <f t="shared" si="3049"/>
        <v>0</v>
      </c>
      <c r="AK1010" s="410">
        <f t="shared" si="3049"/>
        <v>0</v>
      </c>
      <c r="AL1010" s="410">
        <f t="shared" si="3049"/>
        <v>0</v>
      </c>
      <c r="AM1010" s="305"/>
    </row>
    <row r="1011" spans="1:39" hidden="1" outlineLevel="1">
      <c r="A1011" s="528"/>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28">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28"/>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50">Z1012</f>
        <v>0</v>
      </c>
      <c r="AA1013" s="410">
        <f t="shared" si="3050"/>
        <v>0</v>
      </c>
      <c r="AB1013" s="410">
        <f t="shared" si="3050"/>
        <v>0</v>
      </c>
      <c r="AC1013" s="410">
        <f t="shared" si="3050"/>
        <v>0</v>
      </c>
      <c r="AD1013" s="410">
        <f t="shared" si="3050"/>
        <v>0</v>
      </c>
      <c r="AE1013" s="410">
        <f t="shared" si="3050"/>
        <v>0</v>
      </c>
      <c r="AF1013" s="410">
        <f t="shared" si="3050"/>
        <v>0</v>
      </c>
      <c r="AG1013" s="410">
        <f t="shared" si="3050"/>
        <v>0</v>
      </c>
      <c r="AH1013" s="410">
        <f t="shared" si="3050"/>
        <v>0</v>
      </c>
      <c r="AI1013" s="410">
        <f t="shared" si="3050"/>
        <v>0</v>
      </c>
      <c r="AJ1013" s="410">
        <f t="shared" si="3050"/>
        <v>0</v>
      </c>
      <c r="AK1013" s="410">
        <f t="shared" si="3050"/>
        <v>0</v>
      </c>
      <c r="AL1013" s="410">
        <f t="shared" si="3050"/>
        <v>0</v>
      </c>
      <c r="AM1013" s="296"/>
    </row>
    <row r="1014" spans="1:39" hidden="1" outlineLevel="1">
      <c r="A1014" s="528"/>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28">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28"/>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51">Y1015</f>
        <v>0</v>
      </c>
      <c r="Z1016" s="410">
        <f t="shared" si="3051"/>
        <v>0</v>
      </c>
      <c r="AA1016" s="410">
        <f t="shared" si="3051"/>
        <v>0</v>
      </c>
      <c r="AB1016" s="410">
        <f t="shared" si="3051"/>
        <v>0</v>
      </c>
      <c r="AC1016" s="410">
        <f t="shared" si="3051"/>
        <v>0</v>
      </c>
      <c r="AD1016" s="410">
        <f t="shared" si="3051"/>
        <v>0</v>
      </c>
      <c r="AE1016" s="410">
        <f t="shared" si="3051"/>
        <v>0</v>
      </c>
      <c r="AF1016" s="410">
        <f t="shared" si="3051"/>
        <v>0</v>
      </c>
      <c r="AG1016" s="410">
        <f t="shared" si="3051"/>
        <v>0</v>
      </c>
      <c r="AH1016" s="410">
        <f t="shared" si="3051"/>
        <v>0</v>
      </c>
      <c r="AI1016" s="410">
        <f t="shared" si="3051"/>
        <v>0</v>
      </c>
      <c r="AJ1016" s="410">
        <f t="shared" si="3051"/>
        <v>0</v>
      </c>
      <c r="AK1016" s="410">
        <f t="shared" si="3051"/>
        <v>0</v>
      </c>
      <c r="AL1016" s="410">
        <f t="shared" si="3051"/>
        <v>0</v>
      </c>
      <c r="AM1016" s="305"/>
    </row>
    <row r="1017" spans="1:39" ht="15.75" hidden="1" outlineLevel="1">
      <c r="A1017" s="528"/>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28"/>
      <c r="B1018" s="514" t="s">
        <v>502</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28"/>
      <c r="B1019" s="500" t="s">
        <v>498</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28">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28"/>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52">Z1020</f>
        <v>0</v>
      </c>
      <c r="AA1021" s="410">
        <f t="shared" ref="AA1021" si="3053">AA1020</f>
        <v>0</v>
      </c>
      <c r="AB1021" s="410">
        <f t="shared" ref="AB1021" si="3054">AB1020</f>
        <v>0</v>
      </c>
      <c r="AC1021" s="410">
        <f t="shared" ref="AC1021" si="3055">AC1020</f>
        <v>0</v>
      </c>
      <c r="AD1021" s="410">
        <f t="shared" ref="AD1021" si="3056">AD1020</f>
        <v>0</v>
      </c>
      <c r="AE1021" s="410">
        <f t="shared" ref="AE1021" si="3057">AE1020</f>
        <v>0</v>
      </c>
      <c r="AF1021" s="410">
        <f t="shared" ref="AF1021" si="3058">AF1020</f>
        <v>0</v>
      </c>
      <c r="AG1021" s="410">
        <f t="shared" ref="AG1021" si="3059">AG1020</f>
        <v>0</v>
      </c>
      <c r="AH1021" s="410">
        <f t="shared" ref="AH1021" si="3060">AH1020</f>
        <v>0</v>
      </c>
      <c r="AI1021" s="410">
        <f t="shared" ref="AI1021" si="3061">AI1020</f>
        <v>0</v>
      </c>
      <c r="AJ1021" s="410">
        <f t="shared" ref="AJ1021" si="3062">AJ1020</f>
        <v>0</v>
      </c>
      <c r="AK1021" s="410">
        <f t="shared" ref="AK1021" si="3063">AK1020</f>
        <v>0</v>
      </c>
      <c r="AL1021" s="410">
        <f t="shared" ref="AL1021" si="3064">AL1020</f>
        <v>0</v>
      </c>
      <c r="AM1021" s="305"/>
    </row>
    <row r="1022" spans="1:39" ht="15" hidden="1" customHeight="1" outlineLevel="1">
      <c r="A1022" s="528"/>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28">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28"/>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5">Z1023</f>
        <v>0</v>
      </c>
      <c r="AA1024" s="410">
        <f t="shared" ref="AA1024" si="3066">AA1023</f>
        <v>0</v>
      </c>
      <c r="AB1024" s="410">
        <f t="shared" ref="AB1024" si="3067">AB1023</f>
        <v>0</v>
      </c>
      <c r="AC1024" s="410">
        <f t="shared" ref="AC1024" si="3068">AC1023</f>
        <v>0</v>
      </c>
      <c r="AD1024" s="410">
        <f t="shared" ref="AD1024" si="3069">AD1023</f>
        <v>0</v>
      </c>
      <c r="AE1024" s="410">
        <f t="shared" ref="AE1024" si="3070">AE1023</f>
        <v>0</v>
      </c>
      <c r="AF1024" s="410">
        <f t="shared" ref="AF1024" si="3071">AF1023</f>
        <v>0</v>
      </c>
      <c r="AG1024" s="410">
        <f t="shared" ref="AG1024" si="3072">AG1023</f>
        <v>0</v>
      </c>
      <c r="AH1024" s="410">
        <f t="shared" ref="AH1024" si="3073">AH1023</f>
        <v>0</v>
      </c>
      <c r="AI1024" s="410">
        <f t="shared" ref="AI1024" si="3074">AI1023</f>
        <v>0</v>
      </c>
      <c r="AJ1024" s="410">
        <f t="shared" ref="AJ1024" si="3075">AJ1023</f>
        <v>0</v>
      </c>
      <c r="AK1024" s="410">
        <f t="shared" ref="AK1024" si="3076">AK1023</f>
        <v>0</v>
      </c>
      <c r="AL1024" s="410">
        <f t="shared" ref="AL1024" si="3077">AL1023</f>
        <v>0</v>
      </c>
      <c r="AM1024" s="305"/>
    </row>
    <row r="1025" spans="1:39" ht="15" hidden="1" customHeight="1" outlineLevel="1">
      <c r="A1025" s="528"/>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28">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28"/>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8">Z1026</f>
        <v>0</v>
      </c>
      <c r="AA1027" s="410">
        <f t="shared" ref="AA1027" si="3079">AA1026</f>
        <v>0</v>
      </c>
      <c r="AB1027" s="410">
        <f t="shared" ref="AB1027" si="3080">AB1026</f>
        <v>0</v>
      </c>
      <c r="AC1027" s="410">
        <f t="shared" ref="AC1027" si="3081">AC1026</f>
        <v>0</v>
      </c>
      <c r="AD1027" s="410">
        <f t="shared" ref="AD1027" si="3082">AD1026</f>
        <v>0</v>
      </c>
      <c r="AE1027" s="410">
        <f t="shared" ref="AE1027" si="3083">AE1026</f>
        <v>0</v>
      </c>
      <c r="AF1027" s="410">
        <f t="shared" ref="AF1027" si="3084">AF1026</f>
        <v>0</v>
      </c>
      <c r="AG1027" s="410">
        <f t="shared" ref="AG1027" si="3085">AG1026</f>
        <v>0</v>
      </c>
      <c r="AH1027" s="410">
        <f t="shared" ref="AH1027" si="3086">AH1026</f>
        <v>0</v>
      </c>
      <c r="AI1027" s="410">
        <f t="shared" ref="AI1027" si="3087">AI1026</f>
        <v>0</v>
      </c>
      <c r="AJ1027" s="410">
        <f t="shared" ref="AJ1027" si="3088">AJ1026</f>
        <v>0</v>
      </c>
      <c r="AK1027" s="410">
        <f t="shared" ref="AK1027" si="3089">AK1026</f>
        <v>0</v>
      </c>
      <c r="AL1027" s="410">
        <f t="shared" ref="AL1027" si="3090">AL1026</f>
        <v>0</v>
      </c>
      <c r="AM1027" s="305"/>
    </row>
    <row r="1028" spans="1:39" ht="15" hidden="1" customHeight="1" outlineLevel="1">
      <c r="A1028" s="528"/>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28">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28"/>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91">Z1029</f>
        <v>0</v>
      </c>
      <c r="AA1030" s="410">
        <f t="shared" ref="AA1030" si="3092">AA1029</f>
        <v>0</v>
      </c>
      <c r="AB1030" s="410">
        <f t="shared" ref="AB1030" si="3093">AB1029</f>
        <v>0</v>
      </c>
      <c r="AC1030" s="410">
        <f t="shared" ref="AC1030" si="3094">AC1029</f>
        <v>0</v>
      </c>
      <c r="AD1030" s="410">
        <f t="shared" ref="AD1030" si="3095">AD1029</f>
        <v>0</v>
      </c>
      <c r="AE1030" s="410">
        <f t="shared" ref="AE1030" si="3096">AE1029</f>
        <v>0</v>
      </c>
      <c r="AF1030" s="410">
        <f t="shared" ref="AF1030" si="3097">AF1029</f>
        <v>0</v>
      </c>
      <c r="AG1030" s="410">
        <f t="shared" ref="AG1030" si="3098">AG1029</f>
        <v>0</v>
      </c>
      <c r="AH1030" s="410">
        <f t="shared" ref="AH1030" si="3099">AH1029</f>
        <v>0</v>
      </c>
      <c r="AI1030" s="410">
        <f t="shared" ref="AI1030" si="3100">AI1029</f>
        <v>0</v>
      </c>
      <c r="AJ1030" s="410">
        <f t="shared" ref="AJ1030" si="3101">AJ1029</f>
        <v>0</v>
      </c>
      <c r="AK1030" s="410">
        <f t="shared" ref="AK1030" si="3102">AK1029</f>
        <v>0</v>
      </c>
      <c r="AL1030" s="410">
        <f t="shared" ref="AL1030" si="3103">AL1029</f>
        <v>0</v>
      </c>
      <c r="AM1030" s="305"/>
    </row>
    <row r="1031" spans="1:39" ht="15" hidden="1" customHeight="1" outlineLevel="1">
      <c r="A1031" s="528"/>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28"/>
      <c r="B1032" s="287" t="s">
        <v>499</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28">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28"/>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4">Z1033</f>
        <v>0</v>
      </c>
      <c r="AA1034" s="410">
        <f t="shared" ref="AA1034" si="3105">AA1033</f>
        <v>0</v>
      </c>
      <c r="AB1034" s="410">
        <f t="shared" ref="AB1034" si="3106">AB1033</f>
        <v>0</v>
      </c>
      <c r="AC1034" s="410">
        <f t="shared" ref="AC1034" si="3107">AC1033</f>
        <v>0</v>
      </c>
      <c r="AD1034" s="410">
        <f t="shared" ref="AD1034" si="3108">AD1033</f>
        <v>0</v>
      </c>
      <c r="AE1034" s="410">
        <f t="shared" ref="AE1034" si="3109">AE1033</f>
        <v>0</v>
      </c>
      <c r="AF1034" s="410">
        <f t="shared" ref="AF1034" si="3110">AF1033</f>
        <v>0</v>
      </c>
      <c r="AG1034" s="410">
        <f t="shared" ref="AG1034" si="3111">AG1033</f>
        <v>0</v>
      </c>
      <c r="AH1034" s="410">
        <f t="shared" ref="AH1034" si="3112">AH1033</f>
        <v>0</v>
      </c>
      <c r="AI1034" s="410">
        <f t="shared" ref="AI1034" si="3113">AI1033</f>
        <v>0</v>
      </c>
      <c r="AJ1034" s="410">
        <f t="shared" ref="AJ1034" si="3114">AJ1033</f>
        <v>0</v>
      </c>
      <c r="AK1034" s="410">
        <f t="shared" ref="AK1034" si="3115">AK1033</f>
        <v>0</v>
      </c>
      <c r="AL1034" s="410">
        <f t="shared" ref="AL1034" si="3116">AL1033</f>
        <v>0</v>
      </c>
      <c r="AM1034" s="305"/>
    </row>
    <row r="1035" spans="1:39" ht="15" hidden="1" customHeight="1" outlineLevel="1">
      <c r="A1035" s="528"/>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28">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28"/>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7">Z1036</f>
        <v>0</v>
      </c>
      <c r="AA1037" s="410">
        <f t="shared" ref="AA1037" si="3118">AA1036</f>
        <v>0</v>
      </c>
      <c r="AB1037" s="410">
        <f t="shared" ref="AB1037" si="3119">AB1036</f>
        <v>0</v>
      </c>
      <c r="AC1037" s="410">
        <f t="shared" ref="AC1037" si="3120">AC1036</f>
        <v>0</v>
      </c>
      <c r="AD1037" s="410">
        <f t="shared" ref="AD1037" si="3121">AD1036</f>
        <v>0</v>
      </c>
      <c r="AE1037" s="410">
        <f t="shared" ref="AE1037" si="3122">AE1036</f>
        <v>0</v>
      </c>
      <c r="AF1037" s="410">
        <f t="shared" ref="AF1037" si="3123">AF1036</f>
        <v>0</v>
      </c>
      <c r="AG1037" s="410">
        <f t="shared" ref="AG1037" si="3124">AG1036</f>
        <v>0</v>
      </c>
      <c r="AH1037" s="410">
        <f t="shared" ref="AH1037" si="3125">AH1036</f>
        <v>0</v>
      </c>
      <c r="AI1037" s="410">
        <f t="shared" ref="AI1037" si="3126">AI1036</f>
        <v>0</v>
      </c>
      <c r="AJ1037" s="410">
        <f t="shared" ref="AJ1037" si="3127">AJ1036</f>
        <v>0</v>
      </c>
      <c r="AK1037" s="410">
        <f t="shared" ref="AK1037" si="3128">AK1036</f>
        <v>0</v>
      </c>
      <c r="AL1037" s="410">
        <f t="shared" ref="AL1037" si="3129">AL1036</f>
        <v>0</v>
      </c>
      <c r="AM1037" s="305"/>
    </row>
    <row r="1038" spans="1:39" ht="15" hidden="1" customHeight="1" outlineLevel="1">
      <c r="A1038" s="528"/>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28">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28"/>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30">Z1039</f>
        <v>0</v>
      </c>
      <c r="AA1040" s="410">
        <f t="shared" ref="AA1040" si="3131">AA1039</f>
        <v>0</v>
      </c>
      <c r="AB1040" s="410">
        <f t="shared" ref="AB1040" si="3132">AB1039</f>
        <v>0</v>
      </c>
      <c r="AC1040" s="410">
        <f t="shared" ref="AC1040" si="3133">AC1039</f>
        <v>0</v>
      </c>
      <c r="AD1040" s="410">
        <f t="shared" ref="AD1040" si="3134">AD1039</f>
        <v>0</v>
      </c>
      <c r="AE1040" s="410">
        <f t="shared" ref="AE1040" si="3135">AE1039</f>
        <v>0</v>
      </c>
      <c r="AF1040" s="410">
        <f t="shared" ref="AF1040" si="3136">AF1039</f>
        <v>0</v>
      </c>
      <c r="AG1040" s="410">
        <f t="shared" ref="AG1040" si="3137">AG1039</f>
        <v>0</v>
      </c>
      <c r="AH1040" s="410">
        <f t="shared" ref="AH1040" si="3138">AH1039</f>
        <v>0</v>
      </c>
      <c r="AI1040" s="410">
        <f t="shared" ref="AI1040" si="3139">AI1039</f>
        <v>0</v>
      </c>
      <c r="AJ1040" s="410">
        <f t="shared" ref="AJ1040" si="3140">AJ1039</f>
        <v>0</v>
      </c>
      <c r="AK1040" s="410">
        <f t="shared" ref="AK1040" si="3141">AK1039</f>
        <v>0</v>
      </c>
      <c r="AL1040" s="410">
        <f t="shared" ref="AL1040" si="3142">AL1039</f>
        <v>0</v>
      </c>
      <c r="AM1040" s="305"/>
    </row>
    <row r="1041" spans="1:39" ht="15" hidden="1" customHeight="1" outlineLevel="1">
      <c r="A1041" s="528"/>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28">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28"/>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3">AA1042</f>
        <v>0</v>
      </c>
      <c r="AB1043" s="410">
        <f t="shared" ref="AB1043" si="3144">AB1042</f>
        <v>0</v>
      </c>
      <c r="AC1043" s="410">
        <f t="shared" ref="AC1043" si="3145">AC1042</f>
        <v>0</v>
      </c>
      <c r="AD1043" s="410">
        <f t="shared" ref="AD1043" si="3146">AD1042</f>
        <v>0</v>
      </c>
      <c r="AE1043" s="410">
        <f>AE1042</f>
        <v>0</v>
      </c>
      <c r="AF1043" s="410">
        <f t="shared" ref="AF1043" si="3147">AF1042</f>
        <v>0</v>
      </c>
      <c r="AG1043" s="410">
        <f t="shared" ref="AG1043" si="3148">AG1042</f>
        <v>0</v>
      </c>
      <c r="AH1043" s="410">
        <f t="shared" ref="AH1043" si="3149">AH1042</f>
        <v>0</v>
      </c>
      <c r="AI1043" s="410">
        <f t="shared" ref="AI1043" si="3150">AI1042</f>
        <v>0</v>
      </c>
      <c r="AJ1043" s="410">
        <f t="shared" ref="AJ1043" si="3151">AJ1042</f>
        <v>0</v>
      </c>
      <c r="AK1043" s="410">
        <f t="shared" ref="AK1043" si="3152">AK1042</f>
        <v>0</v>
      </c>
      <c r="AL1043" s="410">
        <f t="shared" ref="AL1043" si="3153">AL1042</f>
        <v>0</v>
      </c>
      <c r="AM1043" s="305"/>
    </row>
    <row r="1044" spans="1:39" ht="15" hidden="1" customHeight="1" outlineLevel="1">
      <c r="A1044" s="528"/>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28">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28"/>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4">Z1045</f>
        <v>0</v>
      </c>
      <c r="AA1046" s="410">
        <f t="shared" ref="AA1046" si="3155">AA1045</f>
        <v>0</v>
      </c>
      <c r="AB1046" s="410">
        <f t="shared" ref="AB1046" si="3156">AB1045</f>
        <v>0</v>
      </c>
      <c r="AC1046" s="410">
        <f t="shared" ref="AC1046" si="3157">AC1045</f>
        <v>0</v>
      </c>
      <c r="AD1046" s="410">
        <f t="shared" ref="AD1046" si="3158">AD1045</f>
        <v>0</v>
      </c>
      <c r="AE1046" s="410">
        <f t="shared" ref="AE1046" si="3159">AE1045</f>
        <v>0</v>
      </c>
      <c r="AF1046" s="410">
        <f t="shared" ref="AF1046" si="3160">AF1045</f>
        <v>0</v>
      </c>
      <c r="AG1046" s="410">
        <f t="shared" ref="AG1046" si="3161">AG1045</f>
        <v>0</v>
      </c>
      <c r="AH1046" s="410">
        <f t="shared" ref="AH1046" si="3162">AH1045</f>
        <v>0</v>
      </c>
      <c r="AI1046" s="410">
        <f t="shared" ref="AI1046" si="3163">AI1045</f>
        <v>0</v>
      </c>
      <c r="AJ1046" s="410">
        <f t="shared" ref="AJ1046" si="3164">AJ1045</f>
        <v>0</v>
      </c>
      <c r="AK1046" s="410">
        <f t="shared" ref="AK1046" si="3165">AK1045</f>
        <v>0</v>
      </c>
      <c r="AL1046" s="410">
        <f t="shared" ref="AL1046" si="3166">AL1045</f>
        <v>0</v>
      </c>
      <c r="AM1046" s="305"/>
    </row>
    <row r="1047" spans="1:39" ht="15" hidden="1" customHeight="1" outlineLevel="1">
      <c r="A1047" s="528"/>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28">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28"/>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7">Z1048</f>
        <v>0</v>
      </c>
      <c r="AA1049" s="410">
        <f t="shared" ref="AA1049" si="3168">AA1048</f>
        <v>0</v>
      </c>
      <c r="AB1049" s="410">
        <f t="shared" ref="AB1049" si="3169">AB1048</f>
        <v>0</v>
      </c>
      <c r="AC1049" s="410">
        <f t="shared" ref="AC1049" si="3170">AC1048</f>
        <v>0</v>
      </c>
      <c r="AD1049" s="410">
        <f t="shared" ref="AD1049" si="3171">AD1048</f>
        <v>0</v>
      </c>
      <c r="AE1049" s="410">
        <f t="shared" ref="AE1049" si="3172">AE1048</f>
        <v>0</v>
      </c>
      <c r="AF1049" s="410">
        <f t="shared" ref="AF1049" si="3173">AF1048</f>
        <v>0</v>
      </c>
      <c r="AG1049" s="410">
        <f t="shared" ref="AG1049" si="3174">AG1048</f>
        <v>0</v>
      </c>
      <c r="AH1049" s="410">
        <f t="shared" ref="AH1049" si="3175">AH1048</f>
        <v>0</v>
      </c>
      <c r="AI1049" s="410">
        <f t="shared" ref="AI1049" si="3176">AI1048</f>
        <v>0</v>
      </c>
      <c r="AJ1049" s="410">
        <f t="shared" ref="AJ1049" si="3177">AJ1048</f>
        <v>0</v>
      </c>
      <c r="AK1049" s="410">
        <f t="shared" ref="AK1049" si="3178">AK1048</f>
        <v>0</v>
      </c>
      <c r="AL1049" s="410">
        <f t="shared" ref="AL1049" si="3179">AL1048</f>
        <v>0</v>
      </c>
      <c r="AM1049" s="305"/>
    </row>
    <row r="1050" spans="1:39" ht="15" hidden="1" customHeight="1" outlineLevel="1">
      <c r="A1050" s="528"/>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28">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28"/>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80">Z1051</f>
        <v>0</v>
      </c>
      <c r="AA1052" s="410">
        <f t="shared" ref="AA1052" si="3181">AA1051</f>
        <v>0</v>
      </c>
      <c r="AB1052" s="410">
        <f t="shared" ref="AB1052" si="3182">AB1051</f>
        <v>0</v>
      </c>
      <c r="AC1052" s="410">
        <f t="shared" ref="AC1052" si="3183">AC1051</f>
        <v>0</v>
      </c>
      <c r="AD1052" s="410">
        <f t="shared" ref="AD1052" si="3184">AD1051</f>
        <v>0</v>
      </c>
      <c r="AE1052" s="410">
        <f t="shared" ref="AE1052" si="3185">AE1051</f>
        <v>0</v>
      </c>
      <c r="AF1052" s="410">
        <f t="shared" ref="AF1052" si="3186">AF1051</f>
        <v>0</v>
      </c>
      <c r="AG1052" s="410">
        <f t="shared" ref="AG1052" si="3187">AG1051</f>
        <v>0</v>
      </c>
      <c r="AH1052" s="410">
        <f t="shared" ref="AH1052" si="3188">AH1051</f>
        <v>0</v>
      </c>
      <c r="AI1052" s="410">
        <f t="shared" ref="AI1052" si="3189">AI1051</f>
        <v>0</v>
      </c>
      <c r="AJ1052" s="410">
        <f t="shared" ref="AJ1052" si="3190">AJ1051</f>
        <v>0</v>
      </c>
      <c r="AK1052" s="410">
        <f t="shared" ref="AK1052" si="3191">AK1051</f>
        <v>0</v>
      </c>
      <c r="AL1052" s="410">
        <f t="shared" ref="AL1052" si="3192">AL1051</f>
        <v>0</v>
      </c>
      <c r="AM1052" s="305"/>
    </row>
    <row r="1053" spans="1:39" ht="15" hidden="1" customHeight="1" outlineLevel="1">
      <c r="A1053" s="528"/>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28">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28"/>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3">Z1054</f>
        <v>0</v>
      </c>
      <c r="AA1055" s="410">
        <f t="shared" ref="AA1055" si="3194">AA1054</f>
        <v>0</v>
      </c>
      <c r="AB1055" s="410">
        <f t="shared" ref="AB1055" si="3195">AB1054</f>
        <v>0</v>
      </c>
      <c r="AC1055" s="410">
        <f t="shared" ref="AC1055" si="3196">AC1054</f>
        <v>0</v>
      </c>
      <c r="AD1055" s="410">
        <f t="shared" ref="AD1055" si="3197">AD1054</f>
        <v>0</v>
      </c>
      <c r="AE1055" s="410">
        <f t="shared" ref="AE1055" si="3198">AE1054</f>
        <v>0</v>
      </c>
      <c r="AF1055" s="410">
        <f t="shared" ref="AF1055" si="3199">AF1054</f>
        <v>0</v>
      </c>
      <c r="AG1055" s="410">
        <f t="shared" ref="AG1055" si="3200">AG1054</f>
        <v>0</v>
      </c>
      <c r="AH1055" s="410">
        <f t="shared" ref="AH1055" si="3201">AH1054</f>
        <v>0</v>
      </c>
      <c r="AI1055" s="410">
        <f t="shared" ref="AI1055" si="3202">AI1054</f>
        <v>0</v>
      </c>
      <c r="AJ1055" s="410">
        <f t="shared" ref="AJ1055" si="3203">AJ1054</f>
        <v>0</v>
      </c>
      <c r="AK1055" s="410">
        <f t="shared" ref="AK1055" si="3204">AK1054</f>
        <v>0</v>
      </c>
      <c r="AL1055" s="410">
        <f t="shared" ref="AL1055" si="3205">AL1054</f>
        <v>0</v>
      </c>
      <c r="AM1055" s="305"/>
    </row>
    <row r="1056" spans="1:39" ht="15" hidden="1" customHeight="1" outlineLevel="1">
      <c r="A1056" s="528"/>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28"/>
      <c r="B1057" s="287" t="s">
        <v>500</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28">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28"/>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6">Z1058</f>
        <v>0</v>
      </c>
      <c r="AA1059" s="410">
        <f t="shared" ref="AA1059" si="3207">AA1058</f>
        <v>0</v>
      </c>
      <c r="AB1059" s="410">
        <f t="shared" ref="AB1059" si="3208">AB1058</f>
        <v>0</v>
      </c>
      <c r="AC1059" s="410">
        <f t="shared" ref="AC1059" si="3209">AC1058</f>
        <v>0</v>
      </c>
      <c r="AD1059" s="410">
        <f t="shared" ref="AD1059" si="3210">AD1058</f>
        <v>0</v>
      </c>
      <c r="AE1059" s="410">
        <f t="shared" ref="AE1059" si="3211">AE1058</f>
        <v>0</v>
      </c>
      <c r="AF1059" s="410">
        <f t="shared" ref="AF1059" si="3212">AF1058</f>
        <v>0</v>
      </c>
      <c r="AG1059" s="410">
        <f t="shared" ref="AG1059" si="3213">AG1058</f>
        <v>0</v>
      </c>
      <c r="AH1059" s="410">
        <f t="shared" ref="AH1059" si="3214">AH1058</f>
        <v>0</v>
      </c>
      <c r="AI1059" s="410">
        <f t="shared" ref="AI1059" si="3215">AI1058</f>
        <v>0</v>
      </c>
      <c r="AJ1059" s="410">
        <f t="shared" ref="AJ1059" si="3216">AJ1058</f>
        <v>0</v>
      </c>
      <c r="AK1059" s="410">
        <f t="shared" ref="AK1059" si="3217">AK1058</f>
        <v>0</v>
      </c>
      <c r="AL1059" s="410">
        <f t="shared" ref="AL1059" si="3218">AL1058</f>
        <v>0</v>
      </c>
      <c r="AM1059" s="305"/>
    </row>
    <row r="1060" spans="1:39" ht="15" hidden="1" customHeight="1" outlineLevel="1">
      <c r="A1060" s="528"/>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28">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28"/>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9">Z1061</f>
        <v>0</v>
      </c>
      <c r="AA1062" s="410">
        <f t="shared" ref="AA1062" si="3220">AA1061</f>
        <v>0</v>
      </c>
      <c r="AB1062" s="410">
        <f t="shared" ref="AB1062" si="3221">AB1061</f>
        <v>0</v>
      </c>
      <c r="AC1062" s="410">
        <f t="shared" ref="AC1062" si="3222">AC1061</f>
        <v>0</v>
      </c>
      <c r="AD1062" s="410">
        <f t="shared" ref="AD1062" si="3223">AD1061</f>
        <v>0</v>
      </c>
      <c r="AE1062" s="410">
        <f t="shared" ref="AE1062" si="3224">AE1061</f>
        <v>0</v>
      </c>
      <c r="AF1062" s="410">
        <f t="shared" ref="AF1062" si="3225">AF1061</f>
        <v>0</v>
      </c>
      <c r="AG1062" s="410">
        <f t="shared" ref="AG1062" si="3226">AG1061</f>
        <v>0</v>
      </c>
      <c r="AH1062" s="410">
        <f t="shared" ref="AH1062" si="3227">AH1061</f>
        <v>0</v>
      </c>
      <c r="AI1062" s="410">
        <f t="shared" ref="AI1062" si="3228">AI1061</f>
        <v>0</v>
      </c>
      <c r="AJ1062" s="410">
        <f t="shared" ref="AJ1062" si="3229">AJ1061</f>
        <v>0</v>
      </c>
      <c r="AK1062" s="410">
        <f t="shared" ref="AK1062" si="3230">AK1061</f>
        <v>0</v>
      </c>
      <c r="AL1062" s="410">
        <f t="shared" ref="AL1062" si="3231">AL1061</f>
        <v>0</v>
      </c>
      <c r="AM1062" s="305"/>
    </row>
    <row r="1063" spans="1:39" ht="15" hidden="1" customHeight="1" outlineLevel="1">
      <c r="A1063" s="528"/>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28">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28"/>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32">Z1064</f>
        <v>0</v>
      </c>
      <c r="AA1065" s="410">
        <f t="shared" ref="AA1065" si="3233">AA1064</f>
        <v>0</v>
      </c>
      <c r="AB1065" s="410">
        <f t="shared" ref="AB1065" si="3234">AB1064</f>
        <v>0</v>
      </c>
      <c r="AC1065" s="410">
        <f t="shared" ref="AC1065" si="3235">AC1064</f>
        <v>0</v>
      </c>
      <c r="AD1065" s="410">
        <f t="shared" ref="AD1065" si="3236">AD1064</f>
        <v>0</v>
      </c>
      <c r="AE1065" s="410">
        <f t="shared" ref="AE1065" si="3237">AE1064</f>
        <v>0</v>
      </c>
      <c r="AF1065" s="410">
        <f t="shared" ref="AF1065" si="3238">AF1064</f>
        <v>0</v>
      </c>
      <c r="AG1065" s="410">
        <f t="shared" ref="AG1065" si="3239">AG1064</f>
        <v>0</v>
      </c>
      <c r="AH1065" s="410">
        <f t="shared" ref="AH1065" si="3240">AH1064</f>
        <v>0</v>
      </c>
      <c r="AI1065" s="410">
        <f t="shared" ref="AI1065" si="3241">AI1064</f>
        <v>0</v>
      </c>
      <c r="AJ1065" s="410">
        <f t="shared" ref="AJ1065" si="3242">AJ1064</f>
        <v>0</v>
      </c>
      <c r="AK1065" s="410">
        <f t="shared" ref="AK1065" si="3243">AK1064</f>
        <v>0</v>
      </c>
      <c r="AL1065" s="410">
        <f t="shared" ref="AL1065" si="3244">AL1064</f>
        <v>0</v>
      </c>
      <c r="AM1065" s="305"/>
    </row>
    <row r="1066" spans="1:39" ht="15" hidden="1" customHeight="1" outlineLevel="1">
      <c r="A1066" s="528"/>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28"/>
      <c r="B1067" s="287" t="s">
        <v>501</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28">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28"/>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5">Z1068</f>
        <v>0</v>
      </c>
      <c r="AA1069" s="410">
        <f t="shared" ref="AA1069" si="3246">AA1068</f>
        <v>0</v>
      </c>
      <c r="AB1069" s="410">
        <f t="shared" ref="AB1069" si="3247">AB1068</f>
        <v>0</v>
      </c>
      <c r="AC1069" s="410">
        <f t="shared" ref="AC1069" si="3248">AC1068</f>
        <v>0</v>
      </c>
      <c r="AD1069" s="410">
        <f t="shared" ref="AD1069" si="3249">AD1068</f>
        <v>0</v>
      </c>
      <c r="AE1069" s="410">
        <f t="shared" ref="AE1069" si="3250">AE1068</f>
        <v>0</v>
      </c>
      <c r="AF1069" s="410">
        <f t="shared" ref="AF1069" si="3251">AF1068</f>
        <v>0</v>
      </c>
      <c r="AG1069" s="410">
        <f t="shared" ref="AG1069" si="3252">AG1068</f>
        <v>0</v>
      </c>
      <c r="AH1069" s="410">
        <f t="shared" ref="AH1069" si="3253">AH1068</f>
        <v>0</v>
      </c>
      <c r="AI1069" s="410">
        <f t="shared" ref="AI1069" si="3254">AI1068</f>
        <v>0</v>
      </c>
      <c r="AJ1069" s="410">
        <f t="shared" ref="AJ1069" si="3255">AJ1068</f>
        <v>0</v>
      </c>
      <c r="AK1069" s="410">
        <f t="shared" ref="AK1069" si="3256">AK1068</f>
        <v>0</v>
      </c>
      <c r="AL1069" s="410">
        <f t="shared" ref="AL1069" si="3257">AL1068</f>
        <v>0</v>
      </c>
      <c r="AM1069" s="305"/>
    </row>
    <row r="1070" spans="1:39" ht="15" hidden="1" customHeight="1" outlineLevel="1">
      <c r="A1070" s="528"/>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28">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28"/>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58">Z1071</f>
        <v>0</v>
      </c>
      <c r="AA1072" s="410">
        <f t="shared" ref="AA1072" si="3259">AA1071</f>
        <v>0</v>
      </c>
      <c r="AB1072" s="410">
        <f t="shared" ref="AB1072" si="3260">AB1071</f>
        <v>0</v>
      </c>
      <c r="AC1072" s="410">
        <f t="shared" ref="AC1072" si="3261">AC1071</f>
        <v>0</v>
      </c>
      <c r="AD1072" s="410">
        <f t="shared" ref="AD1072" si="3262">AD1071</f>
        <v>0</v>
      </c>
      <c r="AE1072" s="410">
        <f t="shared" ref="AE1072" si="3263">AE1071</f>
        <v>0</v>
      </c>
      <c r="AF1072" s="410">
        <f t="shared" ref="AF1072" si="3264">AF1071</f>
        <v>0</v>
      </c>
      <c r="AG1072" s="410">
        <f t="shared" ref="AG1072" si="3265">AG1071</f>
        <v>0</v>
      </c>
      <c r="AH1072" s="410">
        <f t="shared" ref="AH1072" si="3266">AH1071</f>
        <v>0</v>
      </c>
      <c r="AI1072" s="410">
        <f t="shared" ref="AI1072" si="3267">AI1071</f>
        <v>0</v>
      </c>
      <c r="AJ1072" s="410">
        <f t="shared" ref="AJ1072" si="3268">AJ1071</f>
        <v>0</v>
      </c>
      <c r="AK1072" s="410">
        <f t="shared" ref="AK1072" si="3269">AK1071</f>
        <v>0</v>
      </c>
      <c r="AL1072" s="410">
        <f t="shared" ref="AL1072" si="3270">AL1071</f>
        <v>0</v>
      </c>
      <c r="AM1072" s="305"/>
    </row>
    <row r="1073" spans="1:39" ht="15" hidden="1" customHeight="1" outlineLevel="1">
      <c r="A1073" s="528"/>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28">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28"/>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71">Z1074</f>
        <v>0</v>
      </c>
      <c r="AA1075" s="410">
        <f t="shared" ref="AA1075" si="3272">AA1074</f>
        <v>0</v>
      </c>
      <c r="AB1075" s="410">
        <f t="shared" ref="AB1075" si="3273">AB1074</f>
        <v>0</v>
      </c>
      <c r="AC1075" s="410">
        <f t="shared" ref="AC1075" si="3274">AC1074</f>
        <v>0</v>
      </c>
      <c r="AD1075" s="410">
        <f t="shared" ref="AD1075" si="3275">AD1074</f>
        <v>0</v>
      </c>
      <c r="AE1075" s="410">
        <f t="shared" ref="AE1075" si="3276">AE1074</f>
        <v>0</v>
      </c>
      <c r="AF1075" s="410">
        <f t="shared" ref="AF1075" si="3277">AF1074</f>
        <v>0</v>
      </c>
      <c r="AG1075" s="410">
        <f t="shared" ref="AG1075" si="3278">AG1074</f>
        <v>0</v>
      </c>
      <c r="AH1075" s="410">
        <f t="shared" ref="AH1075" si="3279">AH1074</f>
        <v>0</v>
      </c>
      <c r="AI1075" s="410">
        <f t="shared" ref="AI1075" si="3280">AI1074</f>
        <v>0</v>
      </c>
      <c r="AJ1075" s="410">
        <f t="shared" ref="AJ1075" si="3281">AJ1074</f>
        <v>0</v>
      </c>
      <c r="AK1075" s="410">
        <f t="shared" ref="AK1075" si="3282">AK1074</f>
        <v>0</v>
      </c>
      <c r="AL1075" s="410">
        <f t="shared" ref="AL1075" si="3283">AL1074</f>
        <v>0</v>
      </c>
      <c r="AM1075" s="305"/>
    </row>
    <row r="1076" spans="1:39" ht="15" hidden="1" customHeight="1" outlineLevel="1">
      <c r="A1076" s="528"/>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28">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28"/>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4">Z1077</f>
        <v>0</v>
      </c>
      <c r="AA1078" s="410">
        <f t="shared" ref="AA1078" si="3285">AA1077</f>
        <v>0</v>
      </c>
      <c r="AB1078" s="410">
        <f t="shared" ref="AB1078" si="3286">AB1077</f>
        <v>0</v>
      </c>
      <c r="AC1078" s="410">
        <f t="shared" ref="AC1078" si="3287">AC1077</f>
        <v>0</v>
      </c>
      <c r="AD1078" s="410">
        <f t="shared" ref="AD1078" si="3288">AD1077</f>
        <v>0</v>
      </c>
      <c r="AE1078" s="410">
        <f t="shared" ref="AE1078" si="3289">AE1077</f>
        <v>0</v>
      </c>
      <c r="AF1078" s="410">
        <f t="shared" ref="AF1078" si="3290">AF1077</f>
        <v>0</v>
      </c>
      <c r="AG1078" s="410">
        <f t="shared" ref="AG1078" si="3291">AG1077</f>
        <v>0</v>
      </c>
      <c r="AH1078" s="410">
        <f t="shared" ref="AH1078" si="3292">AH1077</f>
        <v>0</v>
      </c>
      <c r="AI1078" s="410">
        <f t="shared" ref="AI1078" si="3293">AI1077</f>
        <v>0</v>
      </c>
      <c r="AJ1078" s="410">
        <f t="shared" ref="AJ1078" si="3294">AJ1077</f>
        <v>0</v>
      </c>
      <c r="AK1078" s="410">
        <f t="shared" ref="AK1078" si="3295">AK1077</f>
        <v>0</v>
      </c>
      <c r="AL1078" s="410">
        <f t="shared" ref="AL1078" si="3296">AL1077</f>
        <v>0</v>
      </c>
      <c r="AM1078" s="305"/>
    </row>
    <row r="1079" spans="1:39" ht="15" hidden="1" customHeight="1" outlineLevel="1">
      <c r="A1079" s="528"/>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28">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28"/>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297">Z1080</f>
        <v>0</v>
      </c>
      <c r="AA1081" s="410">
        <f t="shared" ref="AA1081" si="3298">AA1080</f>
        <v>0</v>
      </c>
      <c r="AB1081" s="410">
        <f t="shared" ref="AB1081" si="3299">AB1080</f>
        <v>0</v>
      </c>
      <c r="AC1081" s="410">
        <f t="shared" ref="AC1081" si="3300">AC1080</f>
        <v>0</v>
      </c>
      <c r="AD1081" s="410">
        <f t="shared" ref="AD1081" si="3301">AD1080</f>
        <v>0</v>
      </c>
      <c r="AE1081" s="410">
        <f t="shared" ref="AE1081" si="3302">AE1080</f>
        <v>0</v>
      </c>
      <c r="AF1081" s="410">
        <f t="shared" ref="AF1081" si="3303">AF1080</f>
        <v>0</v>
      </c>
      <c r="AG1081" s="410">
        <f t="shared" ref="AG1081" si="3304">AG1080</f>
        <v>0</v>
      </c>
      <c r="AH1081" s="410">
        <f t="shared" ref="AH1081" si="3305">AH1080</f>
        <v>0</v>
      </c>
      <c r="AI1081" s="410">
        <f t="shared" ref="AI1081" si="3306">AI1080</f>
        <v>0</v>
      </c>
      <c r="AJ1081" s="410">
        <f t="shared" ref="AJ1081" si="3307">AJ1080</f>
        <v>0</v>
      </c>
      <c r="AK1081" s="410">
        <f t="shared" ref="AK1081" si="3308">AK1080</f>
        <v>0</v>
      </c>
      <c r="AL1081" s="410">
        <f t="shared" ref="AL1081" si="3309">AL1080</f>
        <v>0</v>
      </c>
      <c r="AM1081" s="305"/>
    </row>
    <row r="1082" spans="1:39" ht="15" hidden="1" customHeight="1" outlineLevel="1">
      <c r="A1082" s="528"/>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28">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28"/>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10">Z1083</f>
        <v>0</v>
      </c>
      <c r="AA1084" s="410">
        <f t="shared" ref="AA1084" si="3311">AA1083</f>
        <v>0</v>
      </c>
      <c r="AB1084" s="410">
        <f t="shared" ref="AB1084" si="3312">AB1083</f>
        <v>0</v>
      </c>
      <c r="AC1084" s="410">
        <f t="shared" ref="AC1084" si="3313">AC1083</f>
        <v>0</v>
      </c>
      <c r="AD1084" s="410">
        <f t="shared" ref="AD1084" si="3314">AD1083</f>
        <v>0</v>
      </c>
      <c r="AE1084" s="410">
        <f t="shared" ref="AE1084" si="3315">AE1083</f>
        <v>0</v>
      </c>
      <c r="AF1084" s="410">
        <f t="shared" ref="AF1084" si="3316">AF1083</f>
        <v>0</v>
      </c>
      <c r="AG1084" s="410">
        <f t="shared" ref="AG1084" si="3317">AG1083</f>
        <v>0</v>
      </c>
      <c r="AH1084" s="410">
        <f t="shared" ref="AH1084" si="3318">AH1083</f>
        <v>0</v>
      </c>
      <c r="AI1084" s="410">
        <f t="shared" ref="AI1084" si="3319">AI1083</f>
        <v>0</v>
      </c>
      <c r="AJ1084" s="410">
        <f t="shared" ref="AJ1084" si="3320">AJ1083</f>
        <v>0</v>
      </c>
      <c r="AK1084" s="410">
        <f t="shared" ref="AK1084" si="3321">AK1083</f>
        <v>0</v>
      </c>
      <c r="AL1084" s="410">
        <f t="shared" ref="AL1084" si="3322">AL1083</f>
        <v>0</v>
      </c>
      <c r="AM1084" s="305"/>
    </row>
    <row r="1085" spans="1:39" ht="15" hidden="1" customHeight="1" outlineLevel="1">
      <c r="A1085" s="528"/>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28">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28"/>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23">Z1086</f>
        <v>0</v>
      </c>
      <c r="AA1087" s="410">
        <f t="shared" ref="AA1087" si="3324">AA1086</f>
        <v>0</v>
      </c>
      <c r="AB1087" s="410">
        <f t="shared" ref="AB1087" si="3325">AB1086</f>
        <v>0</v>
      </c>
      <c r="AC1087" s="410">
        <f t="shared" ref="AC1087" si="3326">AC1086</f>
        <v>0</v>
      </c>
      <c r="AD1087" s="410">
        <f t="shared" ref="AD1087" si="3327">AD1086</f>
        <v>0</v>
      </c>
      <c r="AE1087" s="410">
        <f t="shared" ref="AE1087" si="3328">AE1086</f>
        <v>0</v>
      </c>
      <c r="AF1087" s="410">
        <f t="shared" ref="AF1087" si="3329">AF1086</f>
        <v>0</v>
      </c>
      <c r="AG1087" s="410">
        <f t="shared" ref="AG1087" si="3330">AG1086</f>
        <v>0</v>
      </c>
      <c r="AH1087" s="410">
        <f t="shared" ref="AH1087" si="3331">AH1086</f>
        <v>0</v>
      </c>
      <c r="AI1087" s="410">
        <f t="shared" ref="AI1087" si="3332">AI1086</f>
        <v>0</v>
      </c>
      <c r="AJ1087" s="410">
        <f t="shared" ref="AJ1087" si="3333">AJ1086</f>
        <v>0</v>
      </c>
      <c r="AK1087" s="410">
        <f t="shared" ref="AK1087" si="3334">AK1086</f>
        <v>0</v>
      </c>
      <c r="AL1087" s="410">
        <f t="shared" ref="AL1087" si="3335">AL1086</f>
        <v>0</v>
      </c>
      <c r="AM1087" s="305"/>
    </row>
    <row r="1088" spans="1:39" ht="15" hidden="1" customHeight="1" outlineLevel="1">
      <c r="A1088" s="528"/>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28">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28"/>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6">Z1089</f>
        <v>0</v>
      </c>
      <c r="AA1090" s="410">
        <f t="shared" ref="AA1090" si="3337">AA1089</f>
        <v>0</v>
      </c>
      <c r="AB1090" s="410">
        <f t="shared" ref="AB1090" si="3338">AB1089</f>
        <v>0</v>
      </c>
      <c r="AC1090" s="410">
        <f t="shared" ref="AC1090" si="3339">AC1089</f>
        <v>0</v>
      </c>
      <c r="AD1090" s="410">
        <f t="shared" ref="AD1090" si="3340">AD1089</f>
        <v>0</v>
      </c>
      <c r="AE1090" s="410">
        <f t="shared" ref="AE1090" si="3341">AE1089</f>
        <v>0</v>
      </c>
      <c r="AF1090" s="410">
        <f t="shared" ref="AF1090" si="3342">AF1089</f>
        <v>0</v>
      </c>
      <c r="AG1090" s="410">
        <f t="shared" ref="AG1090" si="3343">AG1089</f>
        <v>0</v>
      </c>
      <c r="AH1090" s="410">
        <f t="shared" ref="AH1090" si="3344">AH1089</f>
        <v>0</v>
      </c>
      <c r="AI1090" s="410">
        <f t="shared" ref="AI1090" si="3345">AI1089</f>
        <v>0</v>
      </c>
      <c r="AJ1090" s="410">
        <f t="shared" ref="AJ1090" si="3346">AJ1089</f>
        <v>0</v>
      </c>
      <c r="AK1090" s="410">
        <f t="shared" ref="AK1090" si="3347">AK1089</f>
        <v>0</v>
      </c>
      <c r="AL1090" s="410">
        <f t="shared" ref="AL1090" si="3348">AL1089</f>
        <v>0</v>
      </c>
      <c r="AM1090" s="305"/>
    </row>
    <row r="1091" spans="1:39" ht="15" hidden="1" customHeight="1" outlineLevel="1">
      <c r="A1091" s="528"/>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28">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28"/>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49">Z1092</f>
        <v>0</v>
      </c>
      <c r="AA1093" s="410">
        <f t="shared" ref="AA1093" si="3350">AA1092</f>
        <v>0</v>
      </c>
      <c r="AB1093" s="410">
        <f t="shared" ref="AB1093" si="3351">AB1092</f>
        <v>0</v>
      </c>
      <c r="AC1093" s="410">
        <f t="shared" ref="AC1093" si="3352">AC1092</f>
        <v>0</v>
      </c>
      <c r="AD1093" s="410">
        <f t="shared" ref="AD1093" si="3353">AD1092</f>
        <v>0</v>
      </c>
      <c r="AE1093" s="410">
        <f t="shared" ref="AE1093" si="3354">AE1092</f>
        <v>0</v>
      </c>
      <c r="AF1093" s="410">
        <f t="shared" ref="AF1093" si="3355">AF1092</f>
        <v>0</v>
      </c>
      <c r="AG1093" s="410">
        <f t="shared" ref="AG1093" si="3356">AG1092</f>
        <v>0</v>
      </c>
      <c r="AH1093" s="410">
        <f t="shared" ref="AH1093" si="3357">AH1092</f>
        <v>0</v>
      </c>
      <c r="AI1093" s="410">
        <f t="shared" ref="AI1093" si="3358">AI1092</f>
        <v>0</v>
      </c>
      <c r="AJ1093" s="410">
        <f t="shared" ref="AJ1093" si="3359">AJ1092</f>
        <v>0</v>
      </c>
      <c r="AK1093" s="410">
        <f t="shared" ref="AK1093" si="3360">AK1092</f>
        <v>0</v>
      </c>
      <c r="AL1093" s="410">
        <f t="shared" ref="AL1093" si="3361">AL1092</f>
        <v>0</v>
      </c>
      <c r="AM1093" s="305"/>
    </row>
    <row r="1094" spans="1:39" ht="15" hidden="1" customHeight="1" outlineLevel="1">
      <c r="A1094" s="528"/>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28">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28"/>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62">Z1095</f>
        <v>0</v>
      </c>
      <c r="AA1096" s="410">
        <f t="shared" ref="AA1096" si="3363">AA1095</f>
        <v>0</v>
      </c>
      <c r="AB1096" s="410">
        <f t="shared" ref="AB1096" si="3364">AB1095</f>
        <v>0</v>
      </c>
      <c r="AC1096" s="410">
        <f t="shared" ref="AC1096" si="3365">AC1095</f>
        <v>0</v>
      </c>
      <c r="AD1096" s="410">
        <f t="shared" ref="AD1096" si="3366">AD1095</f>
        <v>0</v>
      </c>
      <c r="AE1096" s="410">
        <f t="shared" ref="AE1096" si="3367">AE1095</f>
        <v>0</v>
      </c>
      <c r="AF1096" s="410">
        <f t="shared" ref="AF1096" si="3368">AF1095</f>
        <v>0</v>
      </c>
      <c r="AG1096" s="410">
        <f t="shared" ref="AG1096" si="3369">AG1095</f>
        <v>0</v>
      </c>
      <c r="AH1096" s="410">
        <f t="shared" ref="AH1096" si="3370">AH1095</f>
        <v>0</v>
      </c>
      <c r="AI1096" s="410">
        <f t="shared" ref="AI1096" si="3371">AI1095</f>
        <v>0</v>
      </c>
      <c r="AJ1096" s="410">
        <f t="shared" ref="AJ1096" si="3372">AJ1095</f>
        <v>0</v>
      </c>
      <c r="AK1096" s="410">
        <f t="shared" ref="AK1096" si="3373">AK1095</f>
        <v>0</v>
      </c>
      <c r="AL1096" s="410">
        <f t="shared" ref="AL1096" si="3374">AL1095</f>
        <v>0</v>
      </c>
      <c r="AM1096" s="305"/>
    </row>
    <row r="1097" spans="1:39" ht="15" hidden="1" customHeight="1" outlineLevel="1">
      <c r="A1097" s="528"/>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28">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28"/>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5">Z1098</f>
        <v>0</v>
      </c>
      <c r="AA1099" s="410">
        <f t="shared" ref="AA1099" si="3376">AA1098</f>
        <v>0</v>
      </c>
      <c r="AB1099" s="410">
        <f t="shared" ref="AB1099" si="3377">AB1098</f>
        <v>0</v>
      </c>
      <c r="AC1099" s="410">
        <f t="shared" ref="AC1099" si="3378">AC1098</f>
        <v>0</v>
      </c>
      <c r="AD1099" s="410">
        <f t="shared" ref="AD1099" si="3379">AD1098</f>
        <v>0</v>
      </c>
      <c r="AE1099" s="410">
        <f t="shared" ref="AE1099" si="3380">AE1098</f>
        <v>0</v>
      </c>
      <c r="AF1099" s="410">
        <f t="shared" ref="AF1099" si="3381">AF1098</f>
        <v>0</v>
      </c>
      <c r="AG1099" s="410">
        <f t="shared" ref="AG1099" si="3382">AG1098</f>
        <v>0</v>
      </c>
      <c r="AH1099" s="410">
        <f t="shared" ref="AH1099" si="3383">AH1098</f>
        <v>0</v>
      </c>
      <c r="AI1099" s="410">
        <f t="shared" ref="AI1099" si="3384">AI1098</f>
        <v>0</v>
      </c>
      <c r="AJ1099" s="410">
        <f t="shared" ref="AJ1099" si="3385">AJ1098</f>
        <v>0</v>
      </c>
      <c r="AK1099" s="410">
        <f t="shared" ref="AK1099" si="3386">AK1098</f>
        <v>0</v>
      </c>
      <c r="AL1099" s="410">
        <f t="shared" ref="AL1099" si="3387">AL1098</f>
        <v>0</v>
      </c>
      <c r="AM1099" s="305"/>
    </row>
    <row r="1100" spans="1:39" ht="15" hidden="1" customHeight="1" outlineLevel="1">
      <c r="A1100" s="528"/>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28">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28"/>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88">Z1101</f>
        <v>0</v>
      </c>
      <c r="AA1102" s="410">
        <f t="shared" ref="AA1102" si="3389">AA1101</f>
        <v>0</v>
      </c>
      <c r="AB1102" s="410">
        <f t="shared" ref="AB1102" si="3390">AB1101</f>
        <v>0</v>
      </c>
      <c r="AC1102" s="410">
        <f t="shared" ref="AC1102" si="3391">AC1101</f>
        <v>0</v>
      </c>
      <c r="AD1102" s="410">
        <f t="shared" ref="AD1102" si="3392">AD1101</f>
        <v>0</v>
      </c>
      <c r="AE1102" s="410">
        <f t="shared" ref="AE1102" si="3393">AE1101</f>
        <v>0</v>
      </c>
      <c r="AF1102" s="410">
        <f t="shared" ref="AF1102" si="3394">AF1101</f>
        <v>0</v>
      </c>
      <c r="AG1102" s="410">
        <f t="shared" ref="AG1102" si="3395">AG1101</f>
        <v>0</v>
      </c>
      <c r="AH1102" s="410">
        <f t="shared" ref="AH1102" si="3396">AH1101</f>
        <v>0</v>
      </c>
      <c r="AI1102" s="410">
        <f t="shared" ref="AI1102" si="3397">AI1101</f>
        <v>0</v>
      </c>
      <c r="AJ1102" s="410">
        <f t="shared" ref="AJ1102" si="3398">AJ1101</f>
        <v>0</v>
      </c>
      <c r="AK1102" s="410">
        <f t="shared" ref="AK1102" si="3399">AK1101</f>
        <v>0</v>
      </c>
      <c r="AL1102" s="410">
        <f t="shared" ref="AL1102" si="3400">AL1101</f>
        <v>0</v>
      </c>
      <c r="AM1102" s="305"/>
    </row>
    <row r="1103" spans="1:39" ht="15" hidden="1" customHeight="1" outlineLevel="1">
      <c r="A1103" s="528"/>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28">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28"/>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401">Z1104</f>
        <v>0</v>
      </c>
      <c r="AA1105" s="410">
        <f t="shared" ref="AA1105" si="3402">AA1104</f>
        <v>0</v>
      </c>
      <c r="AB1105" s="410">
        <f t="shared" ref="AB1105" si="3403">AB1104</f>
        <v>0</v>
      </c>
      <c r="AC1105" s="410">
        <f t="shared" ref="AC1105" si="3404">AC1104</f>
        <v>0</v>
      </c>
      <c r="AD1105" s="410">
        <f t="shared" ref="AD1105" si="3405">AD1104</f>
        <v>0</v>
      </c>
      <c r="AE1105" s="410">
        <f t="shared" ref="AE1105" si="3406">AE1104</f>
        <v>0</v>
      </c>
      <c r="AF1105" s="410">
        <f t="shared" ref="AF1105" si="3407">AF1104</f>
        <v>0</v>
      </c>
      <c r="AG1105" s="410">
        <f t="shared" ref="AG1105" si="3408">AG1104</f>
        <v>0</v>
      </c>
      <c r="AH1105" s="410">
        <f t="shared" ref="AH1105" si="3409">AH1104</f>
        <v>0</v>
      </c>
      <c r="AI1105" s="410">
        <f t="shared" ref="AI1105" si="3410">AI1104</f>
        <v>0</v>
      </c>
      <c r="AJ1105" s="410">
        <f t="shared" ref="AJ1105" si="3411">AJ1104</f>
        <v>0</v>
      </c>
      <c r="AK1105" s="410">
        <f t="shared" ref="AK1105" si="3412">AK1104</f>
        <v>0</v>
      </c>
      <c r="AL1105" s="410">
        <f t="shared" ref="AL1105" si="3413">AL1104</f>
        <v>0</v>
      </c>
      <c r="AM1105" s="305"/>
    </row>
    <row r="1106" spans="1:39" ht="15" hidden="1" customHeight="1" outlineLevel="1">
      <c r="A1106" s="528"/>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28">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28"/>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4">Z1107</f>
        <v>0</v>
      </c>
      <c r="AA1108" s="410">
        <f t="shared" ref="AA1108" si="3415">AA1107</f>
        <v>0</v>
      </c>
      <c r="AB1108" s="410">
        <f t="shared" ref="AB1108" si="3416">AB1107</f>
        <v>0</v>
      </c>
      <c r="AC1108" s="410">
        <f t="shared" ref="AC1108" si="3417">AC1107</f>
        <v>0</v>
      </c>
      <c r="AD1108" s="410">
        <f t="shared" ref="AD1108" si="3418">AD1107</f>
        <v>0</v>
      </c>
      <c r="AE1108" s="410">
        <f t="shared" ref="AE1108" si="3419">AE1107</f>
        <v>0</v>
      </c>
      <c r="AF1108" s="410">
        <f t="shared" ref="AF1108" si="3420">AF1107</f>
        <v>0</v>
      </c>
      <c r="AG1108" s="410">
        <f t="shared" ref="AG1108" si="3421">AG1107</f>
        <v>0</v>
      </c>
      <c r="AH1108" s="410">
        <f t="shared" ref="AH1108" si="3422">AH1107</f>
        <v>0</v>
      </c>
      <c r="AI1108" s="410">
        <f t="shared" ref="AI1108" si="3423">AI1107</f>
        <v>0</v>
      </c>
      <c r="AJ1108" s="410">
        <f t="shared" ref="AJ1108" si="3424">AJ1107</f>
        <v>0</v>
      </c>
      <c r="AK1108" s="410">
        <f t="shared" ref="AK1108" si="3425">AK1107</f>
        <v>0</v>
      </c>
      <c r="AL1108" s="410">
        <f t="shared" ref="AL1108" si="3426">AL1107</f>
        <v>0</v>
      </c>
      <c r="AM1108" s="305"/>
    </row>
    <row r="1109" spans="1:39" ht="15" hidden="1" customHeight="1" outlineLevel="1">
      <c r="A1109" s="528"/>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hidden="1">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1185208</v>
      </c>
      <c r="Z1111" s="391">
        <f>HLOOKUP(Z767,'2. LRAMVA Threshold'!$B$42:$Q$53,12,FALSE)</f>
        <v>218722</v>
      </c>
      <c r="AA1111" s="391">
        <f>HLOOKUP(AA767,'2. LRAMVA Threshold'!$B$42:$Q$53,12,FALSE)</f>
        <v>678</v>
      </c>
      <c r="AB1111" s="391">
        <f>HLOOKUP(AB767,'2. LRAMVA Threshold'!$B$42:$Q$53,12,FALSE)</f>
        <v>3732</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hidden="1">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hidden="1">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1.5800000000000002E-2</v>
      </c>
      <c r="AA1113" s="340">
        <f>HLOOKUP(AA$35,'3.  Distribution Rates'!$C$122:$P$133,12,FALSE)</f>
        <v>5.415</v>
      </c>
      <c r="AB1113" s="340">
        <f>HLOOKUP(AB$35,'3.  Distribution Rates'!$C$122:$P$133,12,FALSE)</f>
        <v>1.0009999999999999</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hidden="1">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4">
        <f t="shared" ref="AM1114:AM1123" si="3427">SUM(Y1114:AL1114)</f>
        <v>0</v>
      </c>
    </row>
    <row r="1115" spans="1:39" hidden="1">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4">
        <f t="shared" si="3427"/>
        <v>0</v>
      </c>
    </row>
    <row r="1116" spans="1:39" hidden="1">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4">
        <f t="shared" si="3427"/>
        <v>0</v>
      </c>
    </row>
    <row r="1117" spans="1:39" hidden="1">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4">
        <f t="shared" si="3427"/>
        <v>0</v>
      </c>
    </row>
    <row r="1118" spans="1:39" hidden="1">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8">Y212*Y1113</f>
        <v>0</v>
      </c>
      <c r="Z1118" s="377">
        <f t="shared" si="3428"/>
        <v>2178.81610688</v>
      </c>
      <c r="AA1118" s="377">
        <f t="shared" si="3428"/>
        <v>5662.8965340000004</v>
      </c>
      <c r="AB1118" s="377">
        <f t="shared" si="3428"/>
        <v>0</v>
      </c>
      <c r="AC1118" s="377">
        <f t="shared" si="3428"/>
        <v>0</v>
      </c>
      <c r="AD1118" s="377">
        <f t="shared" si="3428"/>
        <v>0</v>
      </c>
      <c r="AE1118" s="377">
        <f t="shared" si="3428"/>
        <v>0</v>
      </c>
      <c r="AF1118" s="377">
        <f t="shared" si="3428"/>
        <v>0</v>
      </c>
      <c r="AG1118" s="377">
        <f t="shared" si="3428"/>
        <v>0</v>
      </c>
      <c r="AH1118" s="377">
        <f t="shared" si="3428"/>
        <v>0</v>
      </c>
      <c r="AI1118" s="377">
        <f t="shared" si="3428"/>
        <v>0</v>
      </c>
      <c r="AJ1118" s="377">
        <f t="shared" si="3428"/>
        <v>0</v>
      </c>
      <c r="AK1118" s="377">
        <f t="shared" si="3428"/>
        <v>0</v>
      </c>
      <c r="AL1118" s="377">
        <f t="shared" si="3428"/>
        <v>0</v>
      </c>
      <c r="AM1118" s="624">
        <f t="shared" si="3427"/>
        <v>7841.7126408800004</v>
      </c>
    </row>
    <row r="1119" spans="1:39" hidden="1">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9">Y395*Y1113</f>
        <v>0</v>
      </c>
      <c r="Z1119" s="377">
        <f t="shared" si="3429"/>
        <v>1636.6804633800002</v>
      </c>
      <c r="AA1119" s="377">
        <f t="shared" si="3429"/>
        <v>1591.75008</v>
      </c>
      <c r="AB1119" s="377">
        <f t="shared" si="3429"/>
        <v>3697.149456000001</v>
      </c>
      <c r="AC1119" s="377">
        <f t="shared" si="3429"/>
        <v>0</v>
      </c>
      <c r="AD1119" s="377">
        <f t="shared" si="3429"/>
        <v>0</v>
      </c>
      <c r="AE1119" s="377">
        <f t="shared" si="3429"/>
        <v>0</v>
      </c>
      <c r="AF1119" s="377">
        <f t="shared" si="3429"/>
        <v>0</v>
      </c>
      <c r="AG1119" s="377">
        <f t="shared" si="3429"/>
        <v>0</v>
      </c>
      <c r="AH1119" s="377">
        <f t="shared" si="3429"/>
        <v>0</v>
      </c>
      <c r="AI1119" s="377">
        <f t="shared" si="3429"/>
        <v>0</v>
      </c>
      <c r="AJ1119" s="377">
        <f t="shared" si="3429"/>
        <v>0</v>
      </c>
      <c r="AK1119" s="377">
        <f t="shared" si="3429"/>
        <v>0</v>
      </c>
      <c r="AL1119" s="377">
        <f t="shared" si="3429"/>
        <v>0</v>
      </c>
      <c r="AM1119" s="624">
        <f t="shared" si="3427"/>
        <v>6925.579999380001</v>
      </c>
    </row>
    <row r="1120" spans="1:39" hidden="1">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30">Y578*Y1113</f>
        <v>0</v>
      </c>
      <c r="Z1120" s="377">
        <f t="shared" ca="1" si="3430"/>
        <v>3006.6435336012273</v>
      </c>
      <c r="AA1120" s="377">
        <f t="shared" si="3430"/>
        <v>946.99033564985598</v>
      </c>
      <c r="AB1120" s="377">
        <f t="shared" si="3430"/>
        <v>0</v>
      </c>
      <c r="AC1120" s="377">
        <f t="shared" si="3430"/>
        <v>0</v>
      </c>
      <c r="AD1120" s="377">
        <f t="shared" si="3430"/>
        <v>0</v>
      </c>
      <c r="AE1120" s="377">
        <f t="shared" si="3430"/>
        <v>0</v>
      </c>
      <c r="AF1120" s="377">
        <f t="shared" si="3430"/>
        <v>0</v>
      </c>
      <c r="AG1120" s="377">
        <f t="shared" si="3430"/>
        <v>0</v>
      </c>
      <c r="AH1120" s="377">
        <f t="shared" si="3430"/>
        <v>0</v>
      </c>
      <c r="AI1120" s="377">
        <f t="shared" si="3430"/>
        <v>0</v>
      </c>
      <c r="AJ1120" s="377">
        <f t="shared" si="3430"/>
        <v>0</v>
      </c>
      <c r="AK1120" s="377">
        <f t="shared" si="3430"/>
        <v>0</v>
      </c>
      <c r="AL1120" s="377">
        <f t="shared" si="3430"/>
        <v>0</v>
      </c>
      <c r="AM1120" s="624">
        <f t="shared" ca="1" si="3427"/>
        <v>3953.6338692510835</v>
      </c>
    </row>
    <row r="1121" spans="2:39" hidden="1">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31">Y761*Y1113</f>
        <v>0</v>
      </c>
      <c r="Z1121" s="377">
        <f t="shared" si="3431"/>
        <v>1115.0566646902807</v>
      </c>
      <c r="AA1121" s="377">
        <f t="shared" si="3431"/>
        <v>736.29895713556493</v>
      </c>
      <c r="AB1121" s="377">
        <f t="shared" si="3431"/>
        <v>0</v>
      </c>
      <c r="AC1121" s="377">
        <f t="shared" si="3431"/>
        <v>0</v>
      </c>
      <c r="AD1121" s="377">
        <f t="shared" si="3431"/>
        <v>0</v>
      </c>
      <c r="AE1121" s="377">
        <f t="shared" si="3431"/>
        <v>0</v>
      </c>
      <c r="AF1121" s="377">
        <f t="shared" si="3431"/>
        <v>0</v>
      </c>
      <c r="AG1121" s="377">
        <f t="shared" si="3431"/>
        <v>0</v>
      </c>
      <c r="AH1121" s="377">
        <f t="shared" si="3431"/>
        <v>0</v>
      </c>
      <c r="AI1121" s="377">
        <f t="shared" si="3431"/>
        <v>0</v>
      </c>
      <c r="AJ1121" s="377">
        <f t="shared" si="3431"/>
        <v>0</v>
      </c>
      <c r="AK1121" s="377">
        <f t="shared" si="3431"/>
        <v>0</v>
      </c>
      <c r="AL1121" s="377">
        <f t="shared" si="3431"/>
        <v>0</v>
      </c>
      <c r="AM1121" s="624">
        <f t="shared" si="3427"/>
        <v>1851.3556218258457</v>
      </c>
    </row>
    <row r="1122" spans="2:39" hidden="1">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32">Y944*Y1113</f>
        <v>0</v>
      </c>
      <c r="Z1122" s="377">
        <f t="shared" si="3432"/>
        <v>0</v>
      </c>
      <c r="AA1122" s="377">
        <f t="shared" si="3432"/>
        <v>0</v>
      </c>
      <c r="AB1122" s="377">
        <f t="shared" si="3432"/>
        <v>0</v>
      </c>
      <c r="AC1122" s="377">
        <f t="shared" si="3432"/>
        <v>0</v>
      </c>
      <c r="AD1122" s="377">
        <f t="shared" si="3432"/>
        <v>0</v>
      </c>
      <c r="AE1122" s="377">
        <f t="shared" si="3432"/>
        <v>0</v>
      </c>
      <c r="AF1122" s="377">
        <f t="shared" si="3432"/>
        <v>0</v>
      </c>
      <c r="AG1122" s="377">
        <f t="shared" si="3432"/>
        <v>0</v>
      </c>
      <c r="AH1122" s="377">
        <f t="shared" si="3432"/>
        <v>0</v>
      </c>
      <c r="AI1122" s="377">
        <f t="shared" si="3432"/>
        <v>0</v>
      </c>
      <c r="AJ1122" s="377">
        <f t="shared" si="3432"/>
        <v>0</v>
      </c>
      <c r="AK1122" s="377">
        <f t="shared" si="3432"/>
        <v>0</v>
      </c>
      <c r="AL1122" s="377">
        <f t="shared" si="3432"/>
        <v>0</v>
      </c>
      <c r="AM1122" s="624">
        <f t="shared" si="3427"/>
        <v>0</v>
      </c>
    </row>
    <row r="1123" spans="2:39" hidden="1">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3">AA1110*AA1113</f>
        <v>0</v>
      </c>
      <c r="AB1123" s="377">
        <f t="shared" si="3433"/>
        <v>0</v>
      </c>
      <c r="AC1123" s="377">
        <f t="shared" si="3433"/>
        <v>0</v>
      </c>
      <c r="AD1123" s="377">
        <f t="shared" si="3433"/>
        <v>0</v>
      </c>
      <c r="AE1123" s="377">
        <f t="shared" si="3433"/>
        <v>0</v>
      </c>
      <c r="AF1123" s="377">
        <f t="shared" si="3433"/>
        <v>0</v>
      </c>
      <c r="AG1123" s="377">
        <f t="shared" si="3433"/>
        <v>0</v>
      </c>
      <c r="AH1123" s="377">
        <f t="shared" si="3433"/>
        <v>0</v>
      </c>
      <c r="AI1123" s="377">
        <f t="shared" si="3433"/>
        <v>0</v>
      </c>
      <c r="AJ1123" s="377">
        <f t="shared" si="3433"/>
        <v>0</v>
      </c>
      <c r="AK1123" s="377">
        <f t="shared" si="3433"/>
        <v>0</v>
      </c>
      <c r="AL1123" s="377">
        <f t="shared" si="3433"/>
        <v>0</v>
      </c>
      <c r="AM1123" s="624">
        <f t="shared" si="3427"/>
        <v>0</v>
      </c>
    </row>
    <row r="1124" spans="2:39" ht="15.75" hidden="1">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ca="1" si="3434">SUM(Z1114:Z1123)</f>
        <v>7937.1967685515083</v>
      </c>
      <c r="AA1124" s="345">
        <f t="shared" si="3434"/>
        <v>8937.9359067854202</v>
      </c>
      <c r="AB1124" s="345">
        <f t="shared" si="3434"/>
        <v>3697.149456000001</v>
      </c>
      <c r="AC1124" s="345">
        <f t="shared" si="3434"/>
        <v>0</v>
      </c>
      <c r="AD1124" s="345">
        <f t="shared" si="3434"/>
        <v>0</v>
      </c>
      <c r="AE1124" s="345">
        <f t="shared" si="3434"/>
        <v>0</v>
      </c>
      <c r="AF1124" s="345">
        <f>SUM(AF1114:AF1123)</f>
        <v>0</v>
      </c>
      <c r="AG1124" s="345">
        <f t="shared" ref="AG1124:AL1124" si="3435">SUM(AG1114:AG1123)</f>
        <v>0</v>
      </c>
      <c r="AH1124" s="345">
        <f t="shared" si="3435"/>
        <v>0</v>
      </c>
      <c r="AI1124" s="345">
        <f t="shared" si="3435"/>
        <v>0</v>
      </c>
      <c r="AJ1124" s="345">
        <f t="shared" si="3435"/>
        <v>0</v>
      </c>
      <c r="AK1124" s="345">
        <f t="shared" si="3435"/>
        <v>0</v>
      </c>
      <c r="AL1124" s="345">
        <f t="shared" si="3435"/>
        <v>0</v>
      </c>
      <c r="AM1124" s="406">
        <f ca="1">SUM(AM1114:AM1123)</f>
        <v>20572.282131336931</v>
      </c>
    </row>
    <row r="1125" spans="2:39" ht="15.75" hidden="1">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Z1111*Z1113</f>
        <v>3455.8076000000005</v>
      </c>
      <c r="AA1125" s="346">
        <f>AA1111*AA1113</f>
        <v>3671.37</v>
      </c>
      <c r="AB1125" s="346">
        <f t="shared" ref="AB1125:AE1125" si="3436">AB1111*AB1113</f>
        <v>3735.7319999999995</v>
      </c>
      <c r="AC1125" s="346">
        <f t="shared" si="3436"/>
        <v>0</v>
      </c>
      <c r="AD1125" s="346">
        <f t="shared" si="3436"/>
        <v>0</v>
      </c>
      <c r="AE1125" s="346">
        <f t="shared" si="3436"/>
        <v>0</v>
      </c>
      <c r="AF1125" s="346">
        <f t="shared" ref="AF1125:AL1125" si="3437">AF1111*AF1113</f>
        <v>0</v>
      </c>
      <c r="AG1125" s="346">
        <f t="shared" si="3437"/>
        <v>0</v>
      </c>
      <c r="AH1125" s="346">
        <f t="shared" si="3437"/>
        <v>0</v>
      </c>
      <c r="AI1125" s="346">
        <f t="shared" si="3437"/>
        <v>0</v>
      </c>
      <c r="AJ1125" s="346">
        <f t="shared" si="3437"/>
        <v>0</v>
      </c>
      <c r="AK1125" s="346">
        <f t="shared" si="3437"/>
        <v>0</v>
      </c>
      <c r="AL1125" s="346">
        <f t="shared" si="3437"/>
        <v>0</v>
      </c>
      <c r="AM1125" s="406">
        <f>SUM(Y1125:AL1125)</f>
        <v>10862.909600000001</v>
      </c>
    </row>
    <row r="1126" spans="2:39" ht="15.75" hidden="1">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 ca="1">AM1124-AM1125</f>
        <v>9709.3725313369305</v>
      </c>
    </row>
    <row r="1127" spans="2:39" hidden="1">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hidden="1" customHeight="1">
      <c r="B1128" s="367" t="s">
        <v>589</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29" spans="2:39" hidden="1"/>
    <row r="1130" spans="2:39" hidden="1">
      <c r="B1130" s="585"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27" zoomScale="90" zoomScaleNormal="90" workbookViewId="0">
      <selection activeCell="H154" sqref="H154:H16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hidden="1" customWidth="1"/>
    <col min="14" max="14" width="16" style="12" hidden="1"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7"/>
      <c r="C6" s="605" t="s">
        <v>550</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7"/>
      <c r="C7" s="176"/>
      <c r="D7" s="176"/>
      <c r="E7" s="176"/>
      <c r="F7" s="17"/>
      <c r="G7" s="176"/>
      <c r="H7" s="177"/>
      <c r="I7" s="178"/>
      <c r="J7" s="178"/>
      <c r="K7" s="178"/>
      <c r="L7" s="178"/>
      <c r="M7" s="178"/>
      <c r="N7" s="176"/>
      <c r="O7" s="176"/>
      <c r="P7" s="176"/>
      <c r="Q7" s="176"/>
      <c r="R7" s="176"/>
      <c r="S7" s="176"/>
      <c r="T7" s="176"/>
      <c r="U7" s="176"/>
      <c r="V7" s="176"/>
      <c r="W7" s="17"/>
    </row>
    <row r="8" spans="1:28" s="9" customFormat="1" ht="57" customHeight="1">
      <c r="A8" s="26"/>
      <c r="B8" s="115" t="s">
        <v>504</v>
      </c>
      <c r="C8" s="1001" t="s">
        <v>666</v>
      </c>
      <c r="D8" s="1001"/>
      <c r="E8" s="1001"/>
      <c r="F8" s="1001"/>
      <c r="G8" s="1001"/>
      <c r="H8" s="1001"/>
      <c r="I8" s="1001"/>
      <c r="J8" s="1001"/>
      <c r="K8" s="1001"/>
      <c r="L8" s="1001"/>
      <c r="M8" s="1001"/>
      <c r="N8" s="1001"/>
      <c r="O8" s="1001"/>
      <c r="P8" s="1001"/>
      <c r="Q8" s="1001"/>
      <c r="R8" s="1001"/>
      <c r="S8" s="1001"/>
      <c r="T8" s="104"/>
      <c r="U8" s="104"/>
      <c r="V8" s="104"/>
      <c r="W8" s="104"/>
    </row>
    <row r="9" spans="1:28" s="9" customFormat="1" ht="57" customHeight="1">
      <c r="B9" s="55"/>
      <c r="C9" s="958" t="s">
        <v>677</v>
      </c>
      <c r="D9" s="958"/>
      <c r="E9" s="958"/>
      <c r="F9" s="958"/>
      <c r="G9" s="958"/>
      <c r="H9" s="958"/>
      <c r="I9" s="958"/>
      <c r="J9" s="958"/>
      <c r="K9" s="958"/>
      <c r="L9" s="958"/>
      <c r="M9" s="958"/>
      <c r="N9" s="958"/>
      <c r="O9" s="958"/>
      <c r="P9" s="958"/>
      <c r="Q9" s="958"/>
      <c r="R9" s="958"/>
      <c r="S9" s="958"/>
      <c r="T9" s="104"/>
      <c r="U9" s="104"/>
      <c r="V9" s="104"/>
      <c r="W9" s="104"/>
    </row>
    <row r="10" spans="1:28" s="9" customFormat="1" ht="57" customHeight="1">
      <c r="B10" s="87"/>
      <c r="C10" s="977" t="s">
        <v>678</v>
      </c>
      <c r="D10" s="958"/>
      <c r="E10" s="958"/>
      <c r="F10" s="958"/>
      <c r="G10" s="958"/>
      <c r="H10" s="958"/>
      <c r="I10" s="958"/>
      <c r="J10" s="958"/>
      <c r="K10" s="958"/>
      <c r="L10" s="958"/>
      <c r="M10" s="958"/>
      <c r="N10" s="958"/>
      <c r="O10" s="958"/>
      <c r="P10" s="958"/>
      <c r="Q10" s="958"/>
      <c r="R10" s="958"/>
      <c r="S10" s="958"/>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000" t="s">
        <v>235</v>
      </c>
      <c r="C12" s="1000"/>
      <c r="D12" s="180"/>
      <c r="E12" s="181" t="s">
        <v>236</v>
      </c>
      <c r="F12" s="51"/>
      <c r="G12" s="51"/>
      <c r="H12" s="44"/>
      <c r="I12" s="51"/>
      <c r="K12" s="587"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471</v>
      </c>
      <c r="D14" s="202"/>
      <c r="E14" s="203" t="s">
        <v>62</v>
      </c>
      <c r="F14" s="203" t="s">
        <v>493</v>
      </c>
      <c r="G14" s="203" t="s">
        <v>63</v>
      </c>
      <c r="H14" s="203" t="s">
        <v>64</v>
      </c>
      <c r="I14" s="203" t="str">
        <f>'1.  LRAMVA Summary'!D52</f>
        <v>Residential</v>
      </c>
      <c r="J14" s="203" t="str">
        <f>'1.  LRAMVA Summary'!E52</f>
        <v>GS&lt;50 kW</v>
      </c>
      <c r="K14" s="203" t="str">
        <f>'1.  LRAMVA Summary'!F52</f>
        <v>GS&gt;50 kW</v>
      </c>
      <c r="L14" s="203" t="str">
        <f>'1.  LRAMVA Summary'!G52</f>
        <v>Streetlight</v>
      </c>
      <c r="M14" s="203" t="str">
        <f>'1.  LRAMVA Summary'!H52</f>
        <v/>
      </c>
      <c r="N14" s="203" t="str">
        <f>'1.  LRAMVA Summary'!I52</f>
        <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460</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424</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5">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5">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5">
        <v>1.4999999999999999E-2</v>
      </c>
      <c r="D42" s="205"/>
      <c r="E42" s="215" t="s">
        <v>461</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5">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5">
        <v>1.89E-2</v>
      </c>
      <c r="D44" s="205"/>
      <c r="E44" s="224" t="s">
        <v>425</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5">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5">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37">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37">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232">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232">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232">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v>2.18E-2</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v>2.18E-2</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ht="15.75">
      <c r="B56" s="182" t="s">
        <v>182</v>
      </c>
      <c r="C56" s="27"/>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7"/>
      <c r="C57" s="27"/>
      <c r="D57" s="205"/>
      <c r="E57" s="215" t="s">
        <v>462</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426</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66"/>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66"/>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66"/>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66"/>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66"/>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66"/>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66"/>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66"/>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66"/>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66"/>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5.75" thickBot="1">
      <c r="B72" s="66"/>
      <c r="E72" s="215" t="s">
        <v>463</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6"/>
      <c r="E74" s="224" t="s">
        <v>427</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19">C$31/12</f>
        <v>1.225E-3</v>
      </c>
      <c r="I76" s="229">
        <f>(SUM('1.  LRAMVA Summary'!D$54:D$65)+SUM('1.  LRAMVA Summary'!D$66:D$67)*(MONTH($E76)-1)/12)*$H76</f>
        <v>-0.22417874645833338</v>
      </c>
      <c r="J76" s="229">
        <f>(SUM('1.  LRAMVA Summary'!E$54:E$65)+SUM('1.  LRAMVA Summary'!E$66:E$67)*(MONTH($E76)-1)/12)*$H76</f>
        <v>2.4957726247999992E-2</v>
      </c>
      <c r="K76" s="229">
        <f>(SUM('1.  LRAMVA Summary'!F$54:F$65)+SUM('1.  LRAMVA Summary'!F$66:F$67)*(MONTH($E76)-1)/12)*$H76</f>
        <v>0.36114301186425002</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0.16192199165391663</v>
      </c>
    </row>
    <row r="77" spans="2:23" s="9" customFormat="1">
      <c r="B77" s="66"/>
      <c r="E77" s="213">
        <v>42064</v>
      </c>
      <c r="F77" s="213" t="s">
        <v>181</v>
      </c>
      <c r="G77" s="214" t="s">
        <v>65</v>
      </c>
      <c r="H77" s="228">
        <f t="shared" si="19"/>
        <v>1.225E-3</v>
      </c>
      <c r="I77" s="229">
        <f>(SUM('1.  LRAMVA Summary'!D$54:D$65)+SUM('1.  LRAMVA Summary'!D$66:D$67)*(MONTH($E77)-1)/12)*$H77</f>
        <v>-0.44835749291666677</v>
      </c>
      <c r="J77" s="229">
        <f>(SUM('1.  LRAMVA Summary'!E$54:E$65)+SUM('1.  LRAMVA Summary'!E$66:E$67)*(MONTH($E77)-1)/12)*$H77</f>
        <v>4.9915452495999983E-2</v>
      </c>
      <c r="K77" s="229">
        <f>(SUM('1.  LRAMVA Summary'!F$54:F$65)+SUM('1.  LRAMVA Summary'!F$66:F$67)*(MONTH($E77)-1)/12)*$H77</f>
        <v>0.72228602372850004</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0.32384398330783326</v>
      </c>
    </row>
    <row r="78" spans="2:23" s="9" customFormat="1">
      <c r="B78" s="66"/>
      <c r="E78" s="213">
        <v>42095</v>
      </c>
      <c r="F78" s="213" t="s">
        <v>181</v>
      </c>
      <c r="G78" s="214" t="s">
        <v>66</v>
      </c>
      <c r="H78" s="228">
        <f>C$32/12</f>
        <v>9.1666666666666665E-4</v>
      </c>
      <c r="I78" s="229">
        <f>(SUM('1.  LRAMVA Summary'!D$54:D$65)+SUM('1.  LRAMVA Summary'!D$66:D$67)*(MONTH($E78)-1)/12)*$H78</f>
        <v>-0.50325841041666675</v>
      </c>
      <c r="J78" s="229">
        <f>(SUM('1.  LRAMVA Summary'!E$54:E$65)+SUM('1.  LRAMVA Summary'!E$66:E$67)*(MONTH($E78)-1)/12)*$H78</f>
        <v>5.6027548719999987E-2</v>
      </c>
      <c r="K78" s="229">
        <f>(SUM('1.  LRAMVA Summary'!F$54:F$65)+SUM('1.  LRAMVA Summary'!F$66:F$67)*(MONTH($E78)-1)/12)*$H78</f>
        <v>0.8107292103075</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0.36349834861083324</v>
      </c>
    </row>
    <row r="79" spans="2:23" s="9" customFormat="1">
      <c r="B79" s="66"/>
      <c r="E79" s="213">
        <v>42125</v>
      </c>
      <c r="F79" s="213" t="s">
        <v>181</v>
      </c>
      <c r="G79" s="214" t="s">
        <v>66</v>
      </c>
      <c r="H79" s="228">
        <f t="shared" ref="H79:H80" si="21">C$32/12</f>
        <v>9.1666666666666665E-4</v>
      </c>
      <c r="I79" s="229">
        <f>(SUM('1.  LRAMVA Summary'!D$54:D$65)+SUM('1.  LRAMVA Summary'!D$66:D$67)*(MONTH($E79)-1)/12)*$H79</f>
        <v>-0.67101121388888907</v>
      </c>
      <c r="J79" s="229">
        <f>(SUM('1.  LRAMVA Summary'!E$54:E$65)+SUM('1.  LRAMVA Summary'!E$66:E$67)*(MONTH($E79)-1)/12)*$H79</f>
        <v>7.4703398293333306E-2</v>
      </c>
      <c r="K79" s="229">
        <f>(SUM('1.  LRAMVA Summary'!F$54:F$65)+SUM('1.  LRAMVA Summary'!F$66:F$67)*(MONTH($E79)-1)/12)*$H79</f>
        <v>1.0809722804100002</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0.48466446481444436</v>
      </c>
    </row>
    <row r="80" spans="2:23" s="9" customFormat="1">
      <c r="B80" s="66"/>
      <c r="E80" s="213">
        <v>42156</v>
      </c>
      <c r="F80" s="213" t="s">
        <v>181</v>
      </c>
      <c r="G80" s="214" t="s">
        <v>66</v>
      </c>
      <c r="H80" s="228">
        <f t="shared" si="21"/>
        <v>9.1666666666666665E-4</v>
      </c>
      <c r="I80" s="229">
        <f>(SUM('1.  LRAMVA Summary'!D$54:D$65)+SUM('1.  LRAMVA Summary'!D$66:D$67)*(MONTH($E80)-1)/12)*$H80</f>
        <v>-0.83876401736111139</v>
      </c>
      <c r="J80" s="229">
        <f>(SUM('1.  LRAMVA Summary'!E$54:E$65)+SUM('1.  LRAMVA Summary'!E$66:E$67)*(MONTH($E80)-1)/12)*$H80</f>
        <v>9.337924786666664E-2</v>
      </c>
      <c r="K80" s="229">
        <f>(SUM('1.  LRAMVA Summary'!F$54:F$65)+SUM('1.  LRAMVA Summary'!F$66:F$67)*(MONTH($E80)-1)/12)*$H80</f>
        <v>1.3512153505125002</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0.60583058101805543</v>
      </c>
    </row>
    <row r="81" spans="2:23" s="9" customFormat="1">
      <c r="B81" s="66"/>
      <c r="E81" s="213">
        <v>42186</v>
      </c>
      <c r="F81" s="213" t="s">
        <v>181</v>
      </c>
      <c r="G81" s="214" t="s">
        <v>68</v>
      </c>
      <c r="H81" s="228">
        <f>C$33/12</f>
        <v>9.1666666666666665E-4</v>
      </c>
      <c r="I81" s="229">
        <f>(SUM('1.  LRAMVA Summary'!D$54:D$65)+SUM('1.  LRAMVA Summary'!D$66:D$67)*(MONTH($E81)-1)/12)*$H81</f>
        <v>-1.0065168208333335</v>
      </c>
      <c r="J81" s="229">
        <f>(SUM('1.  LRAMVA Summary'!E$54:E$65)+SUM('1.  LRAMVA Summary'!E$66:E$67)*(MONTH($E81)-1)/12)*$H81</f>
        <v>0.11205509743999997</v>
      </c>
      <c r="K81" s="229">
        <f>(SUM('1.  LRAMVA Summary'!F$54:F$65)+SUM('1.  LRAMVA Summary'!F$66:F$67)*(MONTH($E81)-1)/12)*$H81</f>
        <v>1.621458420615</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0.72699669722166649</v>
      </c>
    </row>
    <row r="82" spans="2:23" s="9" customFormat="1">
      <c r="B82" s="66"/>
      <c r="E82" s="213">
        <v>42217</v>
      </c>
      <c r="F82" s="213" t="s">
        <v>181</v>
      </c>
      <c r="G82" s="214" t="s">
        <v>68</v>
      </c>
      <c r="H82" s="228">
        <f t="shared" ref="H82:H83" si="22">C$33/12</f>
        <v>9.1666666666666665E-4</v>
      </c>
      <c r="I82" s="229">
        <f>(SUM('1.  LRAMVA Summary'!D$54:D$65)+SUM('1.  LRAMVA Summary'!D$66:D$67)*(MONTH($E82)-1)/12)*$H82</f>
        <v>-1.1742696243055559</v>
      </c>
      <c r="J82" s="229">
        <f>(SUM('1.  LRAMVA Summary'!E$54:E$65)+SUM('1.  LRAMVA Summary'!E$66:E$67)*(MONTH($E82)-1)/12)*$H82</f>
        <v>0.13073094701333329</v>
      </c>
      <c r="K82" s="229">
        <f>(SUM('1.  LRAMVA Summary'!F$54:F$65)+SUM('1.  LRAMVA Summary'!F$66:F$67)*(MONTH($E82)-1)/12)*$H82</f>
        <v>1.8917014907174998</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0.84816281342527722</v>
      </c>
    </row>
    <row r="83" spans="2:23" s="9" customFormat="1">
      <c r="B83" s="66"/>
      <c r="E83" s="213">
        <v>42248</v>
      </c>
      <c r="F83" s="213" t="s">
        <v>181</v>
      </c>
      <c r="G83" s="214" t="s">
        <v>68</v>
      </c>
      <c r="H83" s="228">
        <f t="shared" si="22"/>
        <v>9.1666666666666665E-4</v>
      </c>
      <c r="I83" s="229">
        <f>(SUM('1.  LRAMVA Summary'!D$54:D$65)+SUM('1.  LRAMVA Summary'!D$66:D$67)*(MONTH($E83)-1)/12)*$H83</f>
        <v>-1.3420224277777781</v>
      </c>
      <c r="J83" s="229">
        <f>(SUM('1.  LRAMVA Summary'!E$54:E$65)+SUM('1.  LRAMVA Summary'!E$66:E$67)*(MONTH($E83)-1)/12)*$H83</f>
        <v>0.14940679658666661</v>
      </c>
      <c r="K83" s="229">
        <f>(SUM('1.  LRAMVA Summary'!F$54:F$65)+SUM('1.  LRAMVA Summary'!F$66:F$67)*(MONTH($E83)-1)/12)*$H83</f>
        <v>2.1619445608200003</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0.96932892962888872</v>
      </c>
    </row>
    <row r="84" spans="2:23" s="9" customFormat="1">
      <c r="B84" s="66"/>
      <c r="E84" s="213">
        <v>42278</v>
      </c>
      <c r="F84" s="213" t="s">
        <v>181</v>
      </c>
      <c r="G84" s="214" t="s">
        <v>69</v>
      </c>
      <c r="H84" s="228">
        <f>C$34/12</f>
        <v>9.1666666666666665E-4</v>
      </c>
      <c r="I84" s="229">
        <f>(SUM('1.  LRAMVA Summary'!D$54:D$65)+SUM('1.  LRAMVA Summary'!D$66:D$67)*(MONTH($E84)-1)/12)*$H84</f>
        <v>-1.5097752312500003</v>
      </c>
      <c r="J84" s="229">
        <f>(SUM('1.  LRAMVA Summary'!E$54:E$65)+SUM('1.  LRAMVA Summary'!E$66:E$67)*(MONTH($E84)-1)/12)*$H84</f>
        <v>0.16808264615999993</v>
      </c>
      <c r="K84" s="229">
        <f>(SUM('1.  LRAMVA Summary'!F$54:F$65)+SUM('1.  LRAMVA Summary'!F$66:F$67)*(MONTH($E84)-1)/12)*$H84</f>
        <v>2.4321876309225003</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1.0904950458325</v>
      </c>
    </row>
    <row r="85" spans="2:23" s="9" customFormat="1">
      <c r="B85" s="66"/>
      <c r="E85" s="213">
        <v>42309</v>
      </c>
      <c r="F85" s="213" t="s">
        <v>181</v>
      </c>
      <c r="G85" s="214" t="s">
        <v>69</v>
      </c>
      <c r="H85" s="228">
        <f t="shared" ref="H85:H86" si="23">C$34/12</f>
        <v>9.1666666666666665E-4</v>
      </c>
      <c r="I85" s="229">
        <f>(SUM('1.  LRAMVA Summary'!D$54:D$65)+SUM('1.  LRAMVA Summary'!D$66:D$67)*(MONTH($E85)-1)/12)*$H85</f>
        <v>-1.6775280347222228</v>
      </c>
      <c r="J85" s="229">
        <f>(SUM('1.  LRAMVA Summary'!E$54:E$65)+SUM('1.  LRAMVA Summary'!E$66:E$67)*(MONTH($E85)-1)/12)*$H85</f>
        <v>0.18675849573333328</v>
      </c>
      <c r="K85" s="229">
        <f>(SUM('1.  LRAMVA Summary'!F$54:F$65)+SUM('1.  LRAMVA Summary'!F$66:F$67)*(MONTH($E85)-1)/12)*$H85</f>
        <v>2.7024307010250004</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1.2116611620361109</v>
      </c>
    </row>
    <row r="86" spans="2:23" s="9" customFormat="1">
      <c r="B86" s="66"/>
      <c r="E86" s="213">
        <v>42339</v>
      </c>
      <c r="F86" s="213" t="s">
        <v>181</v>
      </c>
      <c r="G86" s="214" t="s">
        <v>69</v>
      </c>
      <c r="H86" s="228">
        <f t="shared" si="23"/>
        <v>9.1666666666666665E-4</v>
      </c>
      <c r="I86" s="229">
        <f>(SUM('1.  LRAMVA Summary'!D$54:D$65)+SUM('1.  LRAMVA Summary'!D$66:D$67)*(MONTH($E86)-1)/12)*$H86</f>
        <v>-1.8452808381944448</v>
      </c>
      <c r="J86" s="229">
        <f>(SUM('1.  LRAMVA Summary'!E$54:E$65)+SUM('1.  LRAMVA Summary'!E$66:E$67)*(MONTH($E86)-1)/12)*$H86</f>
        <v>0.20543434530666663</v>
      </c>
      <c r="K86" s="229">
        <f>(SUM('1.  LRAMVA Summary'!F$54:F$65)+SUM('1.  LRAMVA Summary'!F$66:F$67)*(MONTH($E86)-1)/12)*$H86</f>
        <v>2.9726737711275004</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1.3328272782397224</v>
      </c>
    </row>
    <row r="87" spans="2:23" s="9" customFormat="1" ht="15.75" thickBot="1">
      <c r="B87" s="66"/>
      <c r="E87" s="215" t="s">
        <v>464</v>
      </c>
      <c r="F87" s="215"/>
      <c r="G87" s="216"/>
      <c r="H87" s="217"/>
      <c r="I87" s="218">
        <f>SUM(I74:I86)</f>
        <v>-11.240962858125</v>
      </c>
      <c r="J87" s="218">
        <f>SUM(J74:J86)</f>
        <v>1.2514517018639997</v>
      </c>
      <c r="K87" s="218">
        <f t="shared" ref="K87:O87" si="24">SUM(K74:K86)</f>
        <v>18.108742452050251</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8.1192312957892483</v>
      </c>
    </row>
    <row r="88" spans="2:23" s="9" customFormat="1" ht="15.75"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428</v>
      </c>
      <c r="F89" s="224"/>
      <c r="G89" s="225"/>
      <c r="H89" s="226"/>
      <c r="I89" s="227">
        <f>I87+I88</f>
        <v>-11.240962858125</v>
      </c>
      <c r="J89" s="227">
        <f t="shared" ref="J89" si="26">J87+J88</f>
        <v>1.2514517018639997</v>
      </c>
      <c r="K89" s="227">
        <f t="shared" ref="K89" si="27">K87+K88</f>
        <v>18.108742452050251</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8.1192312957892483</v>
      </c>
    </row>
    <row r="90" spans="2:23" s="9" customFormat="1">
      <c r="B90" s="66"/>
      <c r="E90" s="213">
        <v>42370</v>
      </c>
      <c r="F90" s="213" t="s">
        <v>183</v>
      </c>
      <c r="G90" s="214" t="s">
        <v>65</v>
      </c>
      <c r="H90" s="228">
        <f>$C$35/12</f>
        <v>9.1666666666666665E-4</v>
      </c>
      <c r="I90" s="229">
        <f>(SUM('1.  LRAMVA Summary'!D$54:D$68)+SUM('1.  LRAMVA Summary'!D$69:D$70)*(MONTH($E90)-1)/12)*$H90</f>
        <v>-2.013033641666667</v>
      </c>
      <c r="J90" s="229">
        <f>(SUM('1.  LRAMVA Summary'!E$54:E$68)+SUM('1.  LRAMVA Summary'!E$69:E$70)*(MONTH($E90)-1)/12)*$H90</f>
        <v>0.22411019487999995</v>
      </c>
      <c r="K90" s="229">
        <f>(SUM('1.  LRAMVA Summary'!F$54:F$68)+SUM('1.  LRAMVA Summary'!F$69:F$70)*(MONTH($E90)-1)/12)*$H90</f>
        <v>3.24291684123</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1.453993394443333</v>
      </c>
    </row>
    <row r="91" spans="2:23" s="9" customFormat="1">
      <c r="B91" s="66"/>
      <c r="E91" s="213">
        <v>42401</v>
      </c>
      <c r="F91" s="213" t="s">
        <v>183</v>
      </c>
      <c r="G91" s="214" t="s">
        <v>65</v>
      </c>
      <c r="H91" s="228">
        <f t="shared" ref="H91:H92" si="34">$C$35/12</f>
        <v>9.1666666666666665E-4</v>
      </c>
      <c r="I91" s="229">
        <f>(SUM('1.  LRAMVA Summary'!D$54:D$68)+SUM('1.  LRAMVA Summary'!D$69:D$70)*(MONTH($E91)-1)/12)*$H91</f>
        <v>-1.8221452333333339</v>
      </c>
      <c r="J91" s="229">
        <f>(SUM('1.  LRAMVA Summary'!E$54:E$68)+SUM('1.  LRAMVA Summary'!E$69:E$70)*(MONTH($E91)-1)/12)*$H91</f>
        <v>0.24388096952999991</v>
      </c>
      <c r="K91" s="229">
        <f>(SUM('1.  LRAMVA Summary'!F$54:F$68)+SUM('1.  LRAMVA Summary'!F$69:F$70)*(MONTH($E91)-1)/12)*$H91</f>
        <v>3.4940288187475002</v>
      </c>
      <c r="L91" s="229">
        <f>(SUM('1.  LRAMVA Summary'!G$54:G$68)+SUM('1.  LRAMVA Summary'!G$69:G$70)*(MONTH($E91)-1)/12)*$H91</f>
        <v>-2.7129087333332162E-3</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1.9130516462108329</v>
      </c>
    </row>
    <row r="92" spans="2:23" s="9" customFormat="1" ht="14.25" customHeight="1">
      <c r="B92" s="66"/>
      <c r="E92" s="213">
        <v>42430</v>
      </c>
      <c r="F92" s="213" t="s">
        <v>183</v>
      </c>
      <c r="G92" s="214" t="s">
        <v>65</v>
      </c>
      <c r="H92" s="228">
        <f t="shared" si="34"/>
        <v>9.1666666666666665E-4</v>
      </c>
      <c r="I92" s="229">
        <f>(SUM('1.  LRAMVA Summary'!D$54:D$68)+SUM('1.  LRAMVA Summary'!D$69:D$70)*(MONTH($E92)-1)/12)*$H92</f>
        <v>-1.6312568250000006</v>
      </c>
      <c r="J92" s="229">
        <f>(SUM('1.  LRAMVA Summary'!E$54:E$68)+SUM('1.  LRAMVA Summary'!E$69:E$70)*(MONTH($E92)-1)/12)*$H92</f>
        <v>0.26365174417999993</v>
      </c>
      <c r="K92" s="229">
        <f>(SUM('1.  LRAMVA Summary'!F$54:F$68)+SUM('1.  LRAMVA Summary'!F$69:F$70)*(MONTH($E92)-1)/12)*$H92</f>
        <v>3.7451407962650003</v>
      </c>
      <c r="L92" s="229">
        <f>(SUM('1.  LRAMVA Summary'!G$54:G$68)+SUM('1.  LRAMVA Summary'!G$69:G$70)*(MONTH($E92)-1)/12)*$H92</f>
        <v>-5.4258174666664324E-3</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2.372109897978333</v>
      </c>
    </row>
    <row r="93" spans="2:23" s="8" customFormat="1">
      <c r="B93" s="238"/>
      <c r="D93" s="9"/>
      <c r="E93" s="213">
        <v>42461</v>
      </c>
      <c r="F93" s="213" t="s">
        <v>183</v>
      </c>
      <c r="G93" s="214" t="s">
        <v>66</v>
      </c>
      <c r="H93" s="228">
        <f>$C$36/12</f>
        <v>9.1666666666666665E-4</v>
      </c>
      <c r="I93" s="229">
        <f>(SUM('1.  LRAMVA Summary'!D$54:D$68)+SUM('1.  LRAMVA Summary'!D$69:D$70)*(MONTH($E93)-1)/12)*$H93</f>
        <v>-1.4403684166666673</v>
      </c>
      <c r="J93" s="229">
        <f>(SUM('1.  LRAMVA Summary'!E$54:E$68)+SUM('1.  LRAMVA Summary'!E$69:E$70)*(MONTH($E93)-1)/12)*$H93</f>
        <v>0.28342251882999986</v>
      </c>
      <c r="K93" s="229">
        <f>(SUM('1.  LRAMVA Summary'!F$54:F$68)+SUM('1.  LRAMVA Summary'!F$69:F$70)*(MONTH($E93)-1)/12)*$H93</f>
        <v>3.9962527737825004</v>
      </c>
      <c r="L93" s="229">
        <f>(SUM('1.  LRAMVA Summary'!G$54:G$68)+SUM('1.  LRAMVA Summary'!G$69:G$70)*(MONTH($E93)-1)/12)*$H93</f>
        <v>-8.1387261999996477E-3</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2.8311681497458334</v>
      </c>
    </row>
    <row r="94" spans="2:23" s="9" customFormat="1">
      <c r="B94" s="66"/>
      <c r="E94" s="213">
        <v>42491</v>
      </c>
      <c r="F94" s="213" t="s">
        <v>183</v>
      </c>
      <c r="G94" s="214" t="s">
        <v>66</v>
      </c>
      <c r="H94" s="228">
        <f t="shared" ref="H94:H95" si="36">$C$36/12</f>
        <v>9.1666666666666665E-4</v>
      </c>
      <c r="I94" s="229">
        <f>(SUM('1.  LRAMVA Summary'!D$54:D$68)+SUM('1.  LRAMVA Summary'!D$69:D$70)*(MONTH($E94)-1)/12)*$H94</f>
        <v>-1.2494800083333339</v>
      </c>
      <c r="J94" s="229">
        <f>(SUM('1.  LRAMVA Summary'!E$54:E$68)+SUM('1.  LRAMVA Summary'!E$69:E$70)*(MONTH($E94)-1)/12)*$H94</f>
        <v>0.30319329347999985</v>
      </c>
      <c r="K94" s="229">
        <f>(SUM('1.  LRAMVA Summary'!F$54:F$68)+SUM('1.  LRAMVA Summary'!F$69:F$70)*(MONTH($E94)-1)/12)*$H94</f>
        <v>4.2473647513000001</v>
      </c>
      <c r="L94" s="229">
        <f>(SUM('1.  LRAMVA Summary'!G$54:G$68)+SUM('1.  LRAMVA Summary'!G$69:G$70)*(MONTH($E94)-1)/12)*$H94</f>
        <v>-1.0851634933332865E-2</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3.2902264015133333</v>
      </c>
    </row>
    <row r="95" spans="2:23" s="237" customFormat="1">
      <c r="B95" s="236"/>
      <c r="D95" s="9"/>
      <c r="E95" s="213">
        <v>42522</v>
      </c>
      <c r="F95" s="213" t="s">
        <v>183</v>
      </c>
      <c r="G95" s="214" t="s">
        <v>66</v>
      </c>
      <c r="H95" s="228">
        <f t="shared" si="36"/>
        <v>9.1666666666666665E-4</v>
      </c>
      <c r="I95" s="229">
        <f>(SUM('1.  LRAMVA Summary'!D$54:D$68)+SUM('1.  LRAMVA Summary'!D$69:D$70)*(MONTH($E95)-1)/12)*$H95</f>
        <v>-1.0585916000000006</v>
      </c>
      <c r="J95" s="229">
        <f>(SUM('1.  LRAMVA Summary'!E$54:E$68)+SUM('1.  LRAMVA Summary'!E$69:E$70)*(MONTH($E95)-1)/12)*$H95</f>
        <v>0.32296406812999984</v>
      </c>
      <c r="K95" s="229">
        <f>(SUM('1.  LRAMVA Summary'!F$54:F$68)+SUM('1.  LRAMVA Summary'!F$69:F$70)*(MONTH($E95)-1)/12)*$H95</f>
        <v>4.4984767288175007</v>
      </c>
      <c r="L95" s="229">
        <f>(SUM('1.  LRAMVA Summary'!G$54:G$68)+SUM('1.  LRAMVA Summary'!G$69:G$70)*(MONTH($E95)-1)/12)*$H95</f>
        <v>-1.3564543666666078E-2</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3.7492846532808342</v>
      </c>
    </row>
    <row r="96" spans="2:23" s="9" customFormat="1">
      <c r="B96" s="66"/>
      <c r="E96" s="213">
        <v>42552</v>
      </c>
      <c r="F96" s="213" t="s">
        <v>183</v>
      </c>
      <c r="G96" s="214" t="s">
        <v>68</v>
      </c>
      <c r="H96" s="228">
        <f>$C$37/12</f>
        <v>9.1666666666666665E-4</v>
      </c>
      <c r="I96" s="229">
        <f>(SUM('1.  LRAMVA Summary'!D$54:D$68)+SUM('1.  LRAMVA Summary'!D$69:D$70)*(MONTH($E96)-1)/12)*$H96</f>
        <v>-0.86770319166666721</v>
      </c>
      <c r="J96" s="229">
        <f>(SUM('1.  LRAMVA Summary'!E$54:E$68)+SUM('1.  LRAMVA Summary'!E$69:E$70)*(MONTH($E96)-1)/12)*$H96</f>
        <v>0.34273484277999983</v>
      </c>
      <c r="K96" s="229">
        <f>(SUM('1.  LRAMVA Summary'!F$54:F$68)+SUM('1.  LRAMVA Summary'!F$69:F$70)*(MONTH($E96)-1)/12)*$H96</f>
        <v>4.7495887063350004</v>
      </c>
      <c r="L96" s="229">
        <f>(SUM('1.  LRAMVA Summary'!G$54:G$68)+SUM('1.  LRAMVA Summary'!G$69:G$70)*(MONTH($E96)-1)/12)*$H96</f>
        <v>-1.6277452399999295E-2</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4.2083429050483341</v>
      </c>
    </row>
    <row r="97" spans="2:23" s="9" customFormat="1">
      <c r="B97" s="66"/>
      <c r="E97" s="213">
        <v>42583</v>
      </c>
      <c r="F97" s="213" t="s">
        <v>183</v>
      </c>
      <c r="G97" s="214" t="s">
        <v>68</v>
      </c>
      <c r="H97" s="228">
        <f t="shared" ref="H97:H98" si="37">$C$37/12</f>
        <v>9.1666666666666665E-4</v>
      </c>
      <c r="I97" s="229">
        <f>(SUM('1.  LRAMVA Summary'!D$54:D$68)+SUM('1.  LRAMVA Summary'!D$69:D$70)*(MONTH($E97)-1)/12)*$H97</f>
        <v>-0.67681478333333389</v>
      </c>
      <c r="J97" s="229">
        <f>(SUM('1.  LRAMVA Summary'!E$54:E$68)+SUM('1.  LRAMVA Summary'!E$69:E$70)*(MONTH($E97)-1)/12)*$H97</f>
        <v>0.36250561742999982</v>
      </c>
      <c r="K97" s="229">
        <f>(SUM('1.  LRAMVA Summary'!F$54:F$68)+SUM('1.  LRAMVA Summary'!F$69:F$70)*(MONTH($E97)-1)/12)*$H97</f>
        <v>5.0007006838525001</v>
      </c>
      <c r="L97" s="229">
        <f>(SUM('1.  LRAMVA Summary'!G$54:G$68)+SUM('1.  LRAMVA Summary'!G$69:G$70)*(MONTH($E97)-1)/12)*$H97</f>
        <v>-1.8990361133332509E-2</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4.6674011568158331</v>
      </c>
    </row>
    <row r="98" spans="2:23" s="9" customFormat="1">
      <c r="B98" s="66"/>
      <c r="E98" s="213">
        <v>42614</v>
      </c>
      <c r="F98" s="213" t="s">
        <v>183</v>
      </c>
      <c r="G98" s="214" t="s">
        <v>68</v>
      </c>
      <c r="H98" s="228">
        <f t="shared" si="37"/>
        <v>9.1666666666666665E-4</v>
      </c>
      <c r="I98" s="229">
        <f>(SUM('1.  LRAMVA Summary'!D$54:D$68)+SUM('1.  LRAMVA Summary'!D$69:D$70)*(MONTH($E98)-1)/12)*$H98</f>
        <v>-0.48592637500000063</v>
      </c>
      <c r="J98" s="229">
        <f>(SUM('1.  LRAMVA Summary'!E$54:E$68)+SUM('1.  LRAMVA Summary'!E$69:E$70)*(MONTH($E98)-1)/12)*$H98</f>
        <v>0.3822763920799998</v>
      </c>
      <c r="K98" s="229">
        <f>(SUM('1.  LRAMVA Summary'!F$54:F$68)+SUM('1.  LRAMVA Summary'!F$69:F$70)*(MONTH($E98)-1)/12)*$H98</f>
        <v>5.2518126613700007</v>
      </c>
      <c r="L98" s="229">
        <f>(SUM('1.  LRAMVA Summary'!G$54:G$68)+SUM('1.  LRAMVA Summary'!G$69:G$70)*(MONTH($E98)-1)/12)*$H98</f>
        <v>-2.1703269866665729E-2</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5.1264594085833339</v>
      </c>
    </row>
    <row r="99" spans="2:23" s="9" customFormat="1">
      <c r="B99" s="66"/>
      <c r="E99" s="213">
        <v>42644</v>
      </c>
      <c r="F99" s="213" t="s">
        <v>183</v>
      </c>
      <c r="G99" s="214" t="s">
        <v>69</v>
      </c>
      <c r="H99" s="209">
        <f>$C$38/12</f>
        <v>9.1666666666666665E-4</v>
      </c>
      <c r="I99" s="229">
        <f>(SUM('1.  LRAMVA Summary'!D$54:D$68)+SUM('1.  LRAMVA Summary'!D$69:D$70)*(MONTH($E99)-1)/12)*$H99</f>
        <v>-0.29503796666666726</v>
      </c>
      <c r="J99" s="229">
        <f>(SUM('1.  LRAMVA Summary'!E$54:E$68)+SUM('1.  LRAMVA Summary'!E$69:E$70)*(MONTH($E99)-1)/12)*$H99</f>
        <v>0.40204716672999979</v>
      </c>
      <c r="K99" s="229">
        <f>(SUM('1.  LRAMVA Summary'!F$54:F$68)+SUM('1.  LRAMVA Summary'!F$69:F$70)*(MONTH($E99)-1)/12)*$H99</f>
        <v>5.5029246388875013</v>
      </c>
      <c r="L99" s="229">
        <f>(SUM('1.  LRAMVA Summary'!G$54:G$68)+SUM('1.  LRAMVA Summary'!G$69:G$70)*(MONTH($E99)-1)/12)*$H99</f>
        <v>-2.4416178599998943E-2</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5.5855176603508347</v>
      </c>
    </row>
    <row r="100" spans="2:23" s="9" customFormat="1">
      <c r="B100" s="66"/>
      <c r="E100" s="213">
        <v>42675</v>
      </c>
      <c r="F100" s="213" t="s">
        <v>183</v>
      </c>
      <c r="G100" s="214" t="s">
        <v>69</v>
      </c>
      <c r="H100" s="209">
        <f t="shared" ref="H100:H101" si="38">$C$38/12</f>
        <v>9.1666666666666665E-4</v>
      </c>
      <c r="I100" s="229">
        <f>(SUM('1.  LRAMVA Summary'!D$54:D$68)+SUM('1.  LRAMVA Summary'!D$69:D$70)*(MONTH($E100)-1)/12)*$H100</f>
        <v>-0.10414955833333397</v>
      </c>
      <c r="J100" s="229">
        <f>(SUM('1.  LRAMVA Summary'!E$54:E$68)+SUM('1.  LRAMVA Summary'!E$69:E$70)*(MONTH($E100)-1)/12)*$H100</f>
        <v>0.42181794137999978</v>
      </c>
      <c r="K100" s="229">
        <f>(SUM('1.  LRAMVA Summary'!F$54:F$68)+SUM('1.  LRAMVA Summary'!F$69:F$70)*(MONTH($E100)-1)/12)*$H100</f>
        <v>5.754036616405001</v>
      </c>
      <c r="L100" s="229">
        <f>(SUM('1.  LRAMVA Summary'!G$54:G$68)+SUM('1.  LRAMVA Summary'!G$69:G$70)*(MONTH($E100)-1)/12)*$H100</f>
        <v>-2.7129087333332157E-2</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6.0445759121183347</v>
      </c>
    </row>
    <row r="101" spans="2:23" s="9" customFormat="1">
      <c r="B101" s="66"/>
      <c r="E101" s="213">
        <v>42705</v>
      </c>
      <c r="F101" s="213" t="s">
        <v>183</v>
      </c>
      <c r="G101" s="214" t="s">
        <v>69</v>
      </c>
      <c r="H101" s="209">
        <f t="shared" si="38"/>
        <v>9.1666666666666665E-4</v>
      </c>
      <c r="I101" s="229">
        <f>(SUM('1.  LRAMVA Summary'!D$54:D$68)+SUM('1.  LRAMVA Summary'!D$69:D$70)*(MONTH($E101)-1)/12)*$H101</f>
        <v>8.6738849999999354E-2</v>
      </c>
      <c r="J101" s="229">
        <f>(SUM('1.  LRAMVA Summary'!E$54:E$68)+SUM('1.  LRAMVA Summary'!E$69:E$70)*(MONTH($E101)-1)/12)*$H101</f>
        <v>0.44158871602999977</v>
      </c>
      <c r="K101" s="229">
        <f>(SUM('1.  LRAMVA Summary'!F$54:F$68)+SUM('1.  LRAMVA Summary'!F$69:F$70)*(MONTH($E101)-1)/12)*$H101</f>
        <v>6.0051485939225007</v>
      </c>
      <c r="L101" s="229">
        <f>(SUM('1.  LRAMVA Summary'!G$54:G$68)+SUM('1.  LRAMVA Summary'!G$69:G$70)*(MONTH($E101)-1)/12)*$H101</f>
        <v>-2.9841996066665374E-2</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6.5036341638858346</v>
      </c>
    </row>
    <row r="102" spans="2:23" s="9" customFormat="1" ht="15.75" thickBot="1">
      <c r="B102" s="66"/>
      <c r="E102" s="215" t="s">
        <v>465</v>
      </c>
      <c r="F102" s="215"/>
      <c r="G102" s="216"/>
      <c r="H102" s="217"/>
      <c r="I102" s="218">
        <f>SUM(I89:I101)</f>
        <v>-22.798731608125003</v>
      </c>
      <c r="J102" s="218">
        <f>SUM(J89:J101)</f>
        <v>5.245645167323997</v>
      </c>
      <c r="K102" s="218">
        <f t="shared" ref="K102:O102" si="39">SUM(K89:K101)</f>
        <v>73.597135062965251</v>
      </c>
      <c r="L102" s="218">
        <f t="shared" si="39"/>
        <v>-0.17905197639999226</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55.864996645764251</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429</v>
      </c>
      <c r="F104" s="224"/>
      <c r="G104" s="225"/>
      <c r="H104" s="226"/>
      <c r="I104" s="227">
        <f>I102+I103</f>
        <v>-22.798731608125003</v>
      </c>
      <c r="J104" s="227">
        <f t="shared" ref="J104" si="41">J102+J103</f>
        <v>5.245645167323997</v>
      </c>
      <c r="K104" s="227">
        <f t="shared" ref="K104" si="42">K102+K103</f>
        <v>73.597135062965251</v>
      </c>
      <c r="L104" s="227">
        <f t="shared" ref="L104" si="43">L102+L103</f>
        <v>-0.17905197639999226</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55.864996645764251</v>
      </c>
    </row>
    <row r="105" spans="2:23" s="9" customFormat="1">
      <c r="B105" s="66"/>
      <c r="E105" s="213">
        <v>42736</v>
      </c>
      <c r="F105" s="213" t="s">
        <v>184</v>
      </c>
      <c r="G105" s="214" t="s">
        <v>65</v>
      </c>
      <c r="H105" s="239">
        <f>$C$39/12</f>
        <v>9.1666666666666665E-4</v>
      </c>
      <c r="I105" s="229">
        <f>(SUM('1.  LRAMVA Summary'!D$54:D$71)+SUM('1.  LRAMVA Summary'!D$72:D$73)*(MONTH($E105)-1)/12)*$H105</f>
        <v>0.27762725833333268</v>
      </c>
      <c r="J105" s="229">
        <f ca="1">(SUM('1.  LRAMVA Summary'!E$54:E$71)+SUM('1.  LRAMVA Summary'!E$72:E$73)*(MONTH($E105)-1)/12)*$H105</f>
        <v>0.46135949067999954</v>
      </c>
      <c r="K105" s="229">
        <f>(SUM('1.  LRAMVA Summary'!F$54:F$71)+SUM('1.  LRAMVA Summary'!F$72:F$73)*(MONTH($E105)-1)/12)*$H105</f>
        <v>6.2562605714400004</v>
      </c>
      <c r="L105" s="229">
        <f>(SUM('1.  LRAMVA Summary'!G$54:G$71)+SUM('1.  LRAMVA Summary'!G$72:G$73)*(MONTH($E105)-1)/12)*$H105</f>
        <v>-3.2554904799998591E-2</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 ca="1">SUM(I105:V105)</f>
        <v>6.9626924156533336</v>
      </c>
    </row>
    <row r="106" spans="2:23" s="9" customFormat="1">
      <c r="B106" s="66"/>
      <c r="E106" s="213">
        <v>42767</v>
      </c>
      <c r="F106" s="213" t="s">
        <v>184</v>
      </c>
      <c r="G106" s="214" t="s">
        <v>65</v>
      </c>
      <c r="H106" s="239">
        <f t="shared" ref="H106:H107" si="48">$C$39/12</f>
        <v>9.1666666666666665E-4</v>
      </c>
      <c r="I106" s="229">
        <f>(SUM('1.  LRAMVA Summary'!D$54:D$71)+SUM('1.  LRAMVA Summary'!D$72:D$73)*(MONTH($E106)-1)/12)*$H106</f>
        <v>1.7123947041666661</v>
      </c>
      <c r="J106" s="229">
        <f ca="1">(SUM('1.  LRAMVA Summary'!E$54:E$71)+SUM('1.  LRAMVA Summary'!E$72:E$73)*(MONTH($E106)-1)/12)*$H106</f>
        <v>0.70126014743049592</v>
      </c>
      <c r="K106" s="229">
        <f>(SUM('1.  LRAMVA Summary'!F$54:F$71)+SUM('1.  LRAMVA Summary'!F$72:F$73)*(MONTH($E106)-1)/12)*$H106</f>
        <v>6.5860324696596715</v>
      </c>
      <c r="L106" s="229">
        <f>(SUM('1.  LRAMVA Summary'!G$54:G$71)+SUM('1.  LRAMVA Summary'!G$72:G$73)*(MONTH($E106)-1)/12)*$H106</f>
        <v>-3.5364093233331832E-2</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ca="1" si="49">SUM(I106:V106)</f>
        <v>8.9643232280235008</v>
      </c>
    </row>
    <row r="107" spans="2:23" s="9" customFormat="1">
      <c r="B107" s="66"/>
      <c r="E107" s="213">
        <v>42795</v>
      </c>
      <c r="F107" s="213" t="s">
        <v>184</v>
      </c>
      <c r="G107" s="214" t="s">
        <v>65</v>
      </c>
      <c r="H107" s="239">
        <f t="shared" si="48"/>
        <v>9.1666666666666665E-4</v>
      </c>
      <c r="I107" s="229">
        <f>(SUM('1.  LRAMVA Summary'!D$54:D$71)+SUM('1.  LRAMVA Summary'!D$72:D$73)*(MONTH($E107)-1)/12)*$H107</f>
        <v>3.1471621499999998</v>
      </c>
      <c r="J107" s="229">
        <f ca="1">(SUM('1.  LRAMVA Summary'!E$54:E$71)+SUM('1.  LRAMVA Summary'!E$72:E$73)*(MONTH($E107)-1)/12)*$H107</f>
        <v>0.94116080418099235</v>
      </c>
      <c r="K107" s="229">
        <f>(SUM('1.  LRAMVA Summary'!F$54:F$71)+SUM('1.  LRAMVA Summary'!F$72:F$73)*(MONTH($E107)-1)/12)*$H107</f>
        <v>6.9158043678793417</v>
      </c>
      <c r="L107" s="229">
        <f>(SUM('1.  LRAMVA Summary'!G$54:G$71)+SUM('1.  LRAMVA Summary'!G$72:G$73)*(MONTH($E107)-1)/12)*$H107</f>
        <v>-3.8173281666665067E-2</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ca="1" si="49"/>
        <v>10.965954040393669</v>
      </c>
    </row>
    <row r="108" spans="2:23" s="8" customFormat="1">
      <c r="B108" s="238"/>
      <c r="E108" s="213">
        <v>42826</v>
      </c>
      <c r="F108" s="213" t="s">
        <v>184</v>
      </c>
      <c r="G108" s="214" t="s">
        <v>66</v>
      </c>
      <c r="H108" s="239">
        <f>$C$40/12</f>
        <v>9.1666666666666665E-4</v>
      </c>
      <c r="I108" s="229">
        <f>(SUM('1.  LRAMVA Summary'!D$54:D$71)+SUM('1.  LRAMVA Summary'!D$72:D$73)*(MONTH($E108)-1)/12)*$H108</f>
        <v>4.5819295958333335</v>
      </c>
      <c r="J108" s="229">
        <f ca="1">(SUM('1.  LRAMVA Summary'!E$54:E$71)+SUM('1.  LRAMVA Summary'!E$72:E$73)*(MONTH($E108)-1)/12)*$H108</f>
        <v>1.1810614609314889</v>
      </c>
      <c r="K108" s="229">
        <f>(SUM('1.  LRAMVA Summary'!F$54:F$71)+SUM('1.  LRAMVA Summary'!F$72:F$73)*(MONTH($E108)-1)/12)*$H108</f>
        <v>7.2455762660990128</v>
      </c>
      <c r="L108" s="229">
        <f>(SUM('1.  LRAMVA Summary'!G$54:G$71)+SUM('1.  LRAMVA Summary'!G$72:G$73)*(MONTH($E108)-1)/12)*$H108</f>
        <v>-4.0982470099998315E-2</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ca="1" si="49"/>
        <v>12.967584852763839</v>
      </c>
    </row>
    <row r="109" spans="2:23" s="9" customFormat="1">
      <c r="B109" s="66"/>
      <c r="E109" s="213">
        <v>42856</v>
      </c>
      <c r="F109" s="213" t="s">
        <v>184</v>
      </c>
      <c r="G109" s="214" t="s">
        <v>66</v>
      </c>
      <c r="H109" s="239">
        <f t="shared" ref="H109:H110" si="50">$C$40/12</f>
        <v>9.1666666666666665E-4</v>
      </c>
      <c r="I109" s="229">
        <f>(SUM('1.  LRAMVA Summary'!D$54:D$71)+SUM('1.  LRAMVA Summary'!D$72:D$73)*(MONTH($E109)-1)/12)*$H109</f>
        <v>6.0166970416666663</v>
      </c>
      <c r="J109" s="229">
        <f ca="1">(SUM('1.  LRAMVA Summary'!E$54:E$71)+SUM('1.  LRAMVA Summary'!E$72:E$73)*(MONTH($E109)-1)/12)*$H109</f>
        <v>1.4209621176819851</v>
      </c>
      <c r="K109" s="229">
        <f>(SUM('1.  LRAMVA Summary'!F$54:F$71)+SUM('1.  LRAMVA Summary'!F$72:F$73)*(MONTH($E109)-1)/12)*$H109</f>
        <v>7.5753481643186831</v>
      </c>
      <c r="L109" s="229">
        <f>(SUM('1.  LRAMVA Summary'!G$54:G$71)+SUM('1.  LRAMVA Summary'!G$72:G$73)*(MONTH($E109)-1)/12)*$H109</f>
        <v>-4.3791658533331557E-2</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ca="1" si="49"/>
        <v>14.969215665134003</v>
      </c>
    </row>
    <row r="110" spans="2:23" s="237" customFormat="1">
      <c r="B110" s="236"/>
      <c r="E110" s="213">
        <v>42887</v>
      </c>
      <c r="F110" s="213" t="s">
        <v>184</v>
      </c>
      <c r="G110" s="214" t="s">
        <v>66</v>
      </c>
      <c r="H110" s="239">
        <f t="shared" si="50"/>
        <v>9.1666666666666665E-4</v>
      </c>
      <c r="I110" s="229">
        <f>(SUM('1.  LRAMVA Summary'!D$54:D$71)+SUM('1.  LRAMVA Summary'!D$72:D$73)*(MONTH($E110)-1)/12)*$H110</f>
        <v>7.4514644875</v>
      </c>
      <c r="J110" s="229">
        <f ca="1">(SUM('1.  LRAMVA Summary'!E$54:E$71)+SUM('1.  LRAMVA Summary'!E$72:E$73)*(MONTH($E110)-1)/12)*$H110</f>
        <v>1.6608627744324815</v>
      </c>
      <c r="K110" s="229">
        <f>(SUM('1.  LRAMVA Summary'!F$54:F$71)+SUM('1.  LRAMVA Summary'!F$72:F$73)*(MONTH($E110)-1)/12)*$H110</f>
        <v>7.9051200625383542</v>
      </c>
      <c r="L110" s="229">
        <f>(SUM('1.  LRAMVA Summary'!G$54:G$71)+SUM('1.  LRAMVA Summary'!G$72:G$73)*(MONTH($E110)-1)/12)*$H110</f>
        <v>-4.6600846966664791E-2</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ca="1" si="49"/>
        <v>16.970846477504171</v>
      </c>
    </row>
    <row r="111" spans="2:23" s="9" customFormat="1">
      <c r="B111" s="66"/>
      <c r="E111" s="213">
        <v>42917</v>
      </c>
      <c r="F111" s="213" t="s">
        <v>184</v>
      </c>
      <c r="G111" s="214" t="s">
        <v>68</v>
      </c>
      <c r="H111" s="239">
        <f>$C$41/12</f>
        <v>9.1666666666666665E-4</v>
      </c>
      <c r="I111" s="229">
        <f>(SUM('1.  LRAMVA Summary'!D$54:D$71)+SUM('1.  LRAMVA Summary'!D$72:D$73)*(MONTH($E111)-1)/12)*$H111</f>
        <v>8.8862319333333328</v>
      </c>
      <c r="J111" s="229">
        <f ca="1">(SUM('1.  LRAMVA Summary'!E$54:E$71)+SUM('1.  LRAMVA Summary'!E$72:E$73)*(MONTH($E111)-1)/12)*$H111</f>
        <v>1.9007634311829782</v>
      </c>
      <c r="K111" s="229">
        <f>(SUM('1.  LRAMVA Summary'!F$54:F$71)+SUM('1.  LRAMVA Summary'!F$72:F$73)*(MONTH($E111)-1)/12)*$H111</f>
        <v>8.2348919607580253</v>
      </c>
      <c r="L111" s="229">
        <f>(SUM('1.  LRAMVA Summary'!G$54:G$71)+SUM('1.  LRAMVA Summary'!G$72:G$73)*(MONTH($E111)-1)/12)*$H111</f>
        <v>-4.9410035399998033E-2</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ca="1" si="49"/>
        <v>18.972477289874337</v>
      </c>
    </row>
    <row r="112" spans="2:23" s="9" customFormat="1">
      <c r="B112" s="66"/>
      <c r="E112" s="213">
        <v>42948</v>
      </c>
      <c r="F112" s="213" t="s">
        <v>184</v>
      </c>
      <c r="G112" s="214" t="s">
        <v>68</v>
      </c>
      <c r="H112" s="239">
        <f t="shared" ref="H112:H113" si="51">$C$41/12</f>
        <v>9.1666666666666665E-4</v>
      </c>
      <c r="I112" s="229">
        <f>(SUM('1.  LRAMVA Summary'!D$54:D$71)+SUM('1.  LRAMVA Summary'!D$72:D$73)*(MONTH($E112)-1)/12)*$H112</f>
        <v>10.320999379166667</v>
      </c>
      <c r="J112" s="229">
        <f ca="1">(SUM('1.  LRAMVA Summary'!E$54:E$71)+SUM('1.  LRAMVA Summary'!E$72:E$73)*(MONTH($E112)-1)/12)*$H112</f>
        <v>2.140664087933474</v>
      </c>
      <c r="K112" s="229">
        <f>(SUM('1.  LRAMVA Summary'!F$54:F$71)+SUM('1.  LRAMVA Summary'!F$72:F$73)*(MONTH($E112)-1)/12)*$H112</f>
        <v>8.5646638589776956</v>
      </c>
      <c r="L112" s="229">
        <f>(SUM('1.  LRAMVA Summary'!G$54:G$71)+SUM('1.  LRAMVA Summary'!G$72:G$73)*(MONTH($E112)-1)/12)*$H112</f>
        <v>-5.2219223833331274E-2</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ca="1" si="49"/>
        <v>20.974108102244507</v>
      </c>
    </row>
    <row r="113" spans="2:23" s="9" customFormat="1">
      <c r="B113" s="66"/>
      <c r="E113" s="213">
        <v>42979</v>
      </c>
      <c r="F113" s="213" t="s">
        <v>184</v>
      </c>
      <c r="G113" s="214" t="s">
        <v>68</v>
      </c>
      <c r="H113" s="239">
        <f t="shared" si="51"/>
        <v>9.1666666666666665E-4</v>
      </c>
      <c r="I113" s="229">
        <f>(SUM('1.  LRAMVA Summary'!D$54:D$71)+SUM('1.  LRAMVA Summary'!D$72:D$73)*(MONTH($E113)-1)/12)*$H113</f>
        <v>11.755766825</v>
      </c>
      <c r="J113" s="229">
        <f ca="1">(SUM('1.  LRAMVA Summary'!E$54:E$71)+SUM('1.  LRAMVA Summary'!E$72:E$73)*(MONTH($E113)-1)/12)*$H113</f>
        <v>2.3805647446839706</v>
      </c>
      <c r="K113" s="229">
        <f>(SUM('1.  LRAMVA Summary'!F$54:F$71)+SUM('1.  LRAMVA Summary'!F$72:F$73)*(MONTH($E113)-1)/12)*$H113</f>
        <v>8.8944357571973676</v>
      </c>
      <c r="L113" s="229">
        <f>(SUM('1.  LRAMVA Summary'!G$54:G$71)+SUM('1.  LRAMVA Summary'!G$72:G$73)*(MONTH($E113)-1)/12)*$H113</f>
        <v>-5.5028412266664523E-2</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ca="1" si="49"/>
        <v>22.975738914614674</v>
      </c>
    </row>
    <row r="114" spans="2:23" s="9" customFormat="1">
      <c r="B114" s="66"/>
      <c r="E114" s="213">
        <v>43009</v>
      </c>
      <c r="F114" s="213" t="s">
        <v>184</v>
      </c>
      <c r="G114" s="214" t="s">
        <v>69</v>
      </c>
      <c r="H114" s="239">
        <f>$C$42/12</f>
        <v>1.25E-3</v>
      </c>
      <c r="I114" s="229">
        <f>(SUM('1.  LRAMVA Summary'!D$54:D$71)+SUM('1.  LRAMVA Summary'!D$72:D$73)*(MONTH($E114)-1)/12)*$H114</f>
        <v>17.987092187500004</v>
      </c>
      <c r="J114" s="229">
        <f ca="1">(SUM('1.  LRAMVA Summary'!E$54:E$71)+SUM('1.  LRAMVA Summary'!E$72:E$73)*(MONTH($E114)-1)/12)*$H114</f>
        <v>3.5733619110470007</v>
      </c>
      <c r="K114" s="229">
        <f>(SUM('1.  LRAMVA Summary'!F$54:F$71)+SUM('1.  LRAMVA Summary'!F$72:F$73)*(MONTH($E114)-1)/12)*$H114</f>
        <v>12.578464984659595</v>
      </c>
      <c r="L114" s="229">
        <f>(SUM('1.  LRAMVA Summary'!G$54:G$71)+SUM('1.  LRAMVA Summary'!G$72:G$73)*(MONTH($E114)-1)/12)*$H114</f>
        <v>-7.8869455499996952E-2</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ca="1" si="49"/>
        <v>34.060049627706604</v>
      </c>
    </row>
    <row r="115" spans="2:23" s="9" customFormat="1">
      <c r="B115" s="66"/>
      <c r="E115" s="213">
        <v>43040</v>
      </c>
      <c r="F115" s="213" t="s">
        <v>184</v>
      </c>
      <c r="G115" s="214" t="s">
        <v>69</v>
      </c>
      <c r="H115" s="239">
        <f t="shared" ref="H115:H116" si="52">$C$42/12</f>
        <v>1.25E-3</v>
      </c>
      <c r="I115" s="229">
        <f>(SUM('1.  LRAMVA Summary'!D$54:D$71)+SUM('1.  LRAMVA Summary'!D$72:D$73)*(MONTH($E115)-1)/12)*$H115</f>
        <v>19.943593250000003</v>
      </c>
      <c r="J115" s="229">
        <f ca="1">(SUM('1.  LRAMVA Summary'!E$54:E$71)+SUM('1.  LRAMVA Summary'!E$72:E$73)*(MONTH($E115)-1)/12)*$H115</f>
        <v>3.9004991702522234</v>
      </c>
      <c r="K115" s="229">
        <f>(SUM('1.  LRAMVA Summary'!F$54:F$71)+SUM('1.  LRAMVA Summary'!F$72:F$73)*(MONTH($E115)-1)/12)*$H115</f>
        <v>13.028153936777329</v>
      </c>
      <c r="L115" s="229">
        <f>(SUM('1.  LRAMVA Summary'!G$54:G$71)+SUM('1.  LRAMVA Summary'!G$72:G$73)*(MONTH($E115)-1)/12)*$H115</f>
        <v>-8.2700166999996813E-2</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ca="1" si="49"/>
        <v>36.789546190029554</v>
      </c>
    </row>
    <row r="116" spans="2:23" s="9" customFormat="1">
      <c r="B116" s="66"/>
      <c r="E116" s="213">
        <v>43070</v>
      </c>
      <c r="F116" s="213" t="s">
        <v>184</v>
      </c>
      <c r="G116" s="214" t="s">
        <v>69</v>
      </c>
      <c r="H116" s="239">
        <f t="shared" si="52"/>
        <v>1.25E-3</v>
      </c>
      <c r="I116" s="229">
        <f>(SUM('1.  LRAMVA Summary'!D$54:D$71)+SUM('1.  LRAMVA Summary'!D$72:D$73)*(MONTH($E116)-1)/12)*$H116</f>
        <v>21.900094312500002</v>
      </c>
      <c r="J116" s="229">
        <f ca="1">(SUM('1.  LRAMVA Summary'!E$54:E$71)+SUM('1.  LRAMVA Summary'!E$72:E$73)*(MONTH($E116)-1)/12)*$H116</f>
        <v>4.2276364294574451</v>
      </c>
      <c r="K116" s="229">
        <f>(SUM('1.  LRAMVA Summary'!F$54:F$71)+SUM('1.  LRAMVA Summary'!F$72:F$73)*(MONTH($E116)-1)/12)*$H116</f>
        <v>13.477842888895061</v>
      </c>
      <c r="L116" s="229">
        <f>(SUM('1.  LRAMVA Summary'!G$54:G$71)+SUM('1.  LRAMVA Summary'!G$72:G$73)*(MONTH($E116)-1)/12)*$H116</f>
        <v>-8.6530878499996688E-2</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ca="1" si="49"/>
        <v>39.519042752352505</v>
      </c>
    </row>
    <row r="117" spans="2:23" s="9" customFormat="1" ht="15.75" thickBot="1">
      <c r="B117" s="66"/>
      <c r="E117" s="215" t="s">
        <v>466</v>
      </c>
      <c r="F117" s="215"/>
      <c r="G117" s="216"/>
      <c r="H117" s="217"/>
      <c r="I117" s="218">
        <f>SUM(I104:I116)</f>
        <v>91.182321516875007</v>
      </c>
      <c r="J117" s="218">
        <f ca="1">SUM(J104:J116)</f>
        <v>29.735801737218534</v>
      </c>
      <c r="K117" s="218">
        <f t="shared" ref="K117:O117" si="53">SUM(K104:K116)</f>
        <v>180.85973035216537</v>
      </c>
      <c r="L117" s="218">
        <f t="shared" si="53"/>
        <v>-0.82127740419996687</v>
      </c>
      <c r="M117" s="218">
        <f t="shared" si="53"/>
        <v>0</v>
      </c>
      <c r="N117" s="218">
        <f t="shared" si="53"/>
        <v>0</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 ca="1">SUM(W104:W116)</f>
        <v>300.95657620205895</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430</v>
      </c>
      <c r="F119" s="224"/>
      <c r="G119" s="225"/>
      <c r="H119" s="226"/>
      <c r="I119" s="227">
        <f>I117+I118</f>
        <v>91.182321516875007</v>
      </c>
      <c r="J119" s="227">
        <f t="shared" ref="J119" ca="1" si="55">J117+J118</f>
        <v>29.735801737218534</v>
      </c>
      <c r="K119" s="227">
        <f t="shared" ref="K119" si="56">K117+K118</f>
        <v>180.85973035216537</v>
      </c>
      <c r="L119" s="227">
        <f t="shared" ref="L119" si="57">L117+L118</f>
        <v>-0.82127740419996687</v>
      </c>
      <c r="M119" s="227">
        <f t="shared" ref="M119" si="58">M117+M118</f>
        <v>0</v>
      </c>
      <c r="N119" s="227">
        <f t="shared" ref="N119" si="59">N117+N118</f>
        <v>0</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ca="1" si="61">W117+W118</f>
        <v>300.95657620205895</v>
      </c>
    </row>
    <row r="120" spans="2:23" s="9" customFormat="1">
      <c r="B120" s="66"/>
      <c r="E120" s="213">
        <v>43101</v>
      </c>
      <c r="F120" s="213" t="s">
        <v>185</v>
      </c>
      <c r="G120" s="214" t="s">
        <v>65</v>
      </c>
      <c r="H120" s="239">
        <f>$C$43/12</f>
        <v>1.25E-3</v>
      </c>
      <c r="I120" s="229">
        <f>(SUM('1.  LRAMVA Summary'!D$54:D$74)+SUM('1.  LRAMVA Summary'!D$75:D$76)*(MONTH($E120)-1)/12)*$H120</f>
        <v>23.856595375000001</v>
      </c>
      <c r="J120" s="229">
        <f ca="1">(SUM('1.  LRAMVA Summary'!E$54:E$74)+SUM('1.  LRAMVA Summary'!E$75:E$76)*(MONTH($E120)-1)/12)*$H120</f>
        <v>4.5547736886626682</v>
      </c>
      <c r="K120" s="229">
        <f>(SUM('1.  LRAMVA Summary'!F$54:F$74)+SUM('1.  LRAMVA Summary'!F$75:F$76)*(MONTH($E120)-1)/12)*$H120</f>
        <v>13.927531841012794</v>
      </c>
      <c r="L120" s="229">
        <f>(SUM('1.  LRAMVA Summary'!G$54:G$74)+SUM('1.  LRAMVA Summary'!G$75:G$76)*(MONTH($E120)-1)/12)*$H120</f>
        <v>-9.0361589999996564E-2</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 ca="1">SUM(I120:V120)</f>
        <v>42.248539314675469</v>
      </c>
    </row>
    <row r="121" spans="2:23" s="9" customFormat="1">
      <c r="B121" s="66"/>
      <c r="E121" s="213">
        <v>43132</v>
      </c>
      <c r="F121" s="213" t="s">
        <v>185</v>
      </c>
      <c r="G121" s="214" t="s">
        <v>65</v>
      </c>
      <c r="H121" s="239">
        <f t="shared" ref="H121:H122" si="62">$C$43/12</f>
        <v>1.25E-3</v>
      </c>
      <c r="I121" s="229">
        <f>(SUM('1.  LRAMVA Summary'!D$54:D$74)+SUM('1.  LRAMVA Summary'!D$75:D$76)*(MONTH($E121)-1)/12)*$H121</f>
        <v>25.037464729383373</v>
      </c>
      <c r="J121" s="229">
        <f ca="1">(SUM('1.  LRAMVA Summary'!E$54:E$74)+SUM('1.  LRAMVA Summary'!E$75:E$76)*(MONTH($E121)-1)/12)*$H121</f>
        <v>5.006783417063227</v>
      </c>
      <c r="K121" s="229">
        <f>(SUM('1.  LRAMVA Summary'!F$54:F$74)+SUM('1.  LRAMVA Summary'!F$75:F$76)*(MONTH($E121)-1)/12)*$H121</f>
        <v>14.457608549056244</v>
      </c>
      <c r="L121" s="229">
        <f>(SUM('1.  LRAMVA Summary'!G$54:G$74)+SUM('1.  LRAMVA Summary'!G$75:G$76)*(MONTH($E121)-1)/12)*$H121</f>
        <v>-9.4247306999996422E-2</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ca="1" si="63">SUM(I121:V121)</f>
        <v>44.407609388502848</v>
      </c>
    </row>
    <row r="122" spans="2:23" s="9" customFormat="1">
      <c r="B122" s="66"/>
      <c r="E122" s="213">
        <v>43160</v>
      </c>
      <c r="F122" s="213" t="s">
        <v>185</v>
      </c>
      <c r="G122" s="214" t="s">
        <v>65</v>
      </c>
      <c r="H122" s="239">
        <f t="shared" si="62"/>
        <v>1.25E-3</v>
      </c>
      <c r="I122" s="229">
        <f>(SUM('1.  LRAMVA Summary'!D$54:D$74)+SUM('1.  LRAMVA Summary'!D$75:D$76)*(MONTH($E122)-1)/12)*$H122</f>
        <v>26.218334083766742</v>
      </c>
      <c r="J122" s="229">
        <f ca="1">(SUM('1.  LRAMVA Summary'!E$54:E$74)+SUM('1.  LRAMVA Summary'!E$75:E$76)*(MONTH($E122)-1)/12)*$H122</f>
        <v>5.458793145463785</v>
      </c>
      <c r="K122" s="229">
        <f>(SUM('1.  LRAMVA Summary'!F$54:F$74)+SUM('1.  LRAMVA Summary'!F$75:F$76)*(MONTH($E122)-1)/12)*$H122</f>
        <v>14.987685257099693</v>
      </c>
      <c r="L122" s="229">
        <f>(SUM('1.  LRAMVA Summary'!G$54:G$74)+SUM('1.  LRAMVA Summary'!G$75:G$76)*(MONTH($E122)-1)/12)*$H122</f>
        <v>-9.813302399999628E-2</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ca="1" si="63"/>
        <v>46.566679462330221</v>
      </c>
    </row>
    <row r="123" spans="2:23" s="8" customFormat="1">
      <c r="B123" s="238"/>
      <c r="E123" s="213">
        <v>43191</v>
      </c>
      <c r="F123" s="213" t="s">
        <v>185</v>
      </c>
      <c r="G123" s="214" t="s">
        <v>66</v>
      </c>
      <c r="H123" s="239">
        <f>$C$44/12</f>
        <v>1.575E-3</v>
      </c>
      <c r="I123" s="229">
        <f>(SUM('1.  LRAMVA Summary'!D$54:D$74)+SUM('1.  LRAMVA Summary'!D$75:D$76)*(MONTH($E123)-1)/12)*$H123</f>
        <v>34.522996332069141</v>
      </c>
      <c r="J123" s="229">
        <f ca="1">(SUM('1.  LRAMVA Summary'!E$54:E$74)+SUM('1.  LRAMVA Summary'!E$75:E$76)*(MONTH($E123)-1)/12)*$H123</f>
        <v>7.4476116210690746</v>
      </c>
      <c r="K123" s="229">
        <f>(SUM('1.  LRAMVA Summary'!F$54:F$74)+SUM('1.  LRAMVA Summary'!F$75:F$76)*(MONTH($E123)-1)/12)*$H123</f>
        <v>19.552380076080361</v>
      </c>
      <c r="L123" s="229">
        <f>(SUM('1.  LRAMVA Summary'!G$54:G$74)+SUM('1.  LRAMVA Summary'!G$75:G$76)*(MONTH($E123)-1)/12)*$H123</f>
        <v>-0.12854361365999514</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ca="1" si="63"/>
        <v>61.394444415558581</v>
      </c>
    </row>
    <row r="124" spans="2:23" s="9" customFormat="1">
      <c r="B124" s="66"/>
      <c r="E124" s="213">
        <v>43221</v>
      </c>
      <c r="F124" s="213" t="s">
        <v>185</v>
      </c>
      <c r="G124" s="214" t="s">
        <v>66</v>
      </c>
      <c r="H124" s="239">
        <f t="shared" ref="H124:H125" si="64">$C$44/12</f>
        <v>1.575E-3</v>
      </c>
      <c r="I124" s="229">
        <f>(SUM('1.  LRAMVA Summary'!D$54:D$74)+SUM('1.  LRAMVA Summary'!D$75:D$76)*(MONTH($E124)-1)/12)*$H124</f>
        <v>36.010891718592191</v>
      </c>
      <c r="J124" s="229">
        <f ca="1">(SUM('1.  LRAMVA Summary'!E$54:E$74)+SUM('1.  LRAMVA Summary'!E$75:E$76)*(MONTH($E124)-1)/12)*$H124</f>
        <v>8.0171438788537781</v>
      </c>
      <c r="K124" s="229">
        <f>(SUM('1.  LRAMVA Summary'!F$54:F$74)+SUM('1.  LRAMVA Summary'!F$75:F$76)*(MONTH($E124)-1)/12)*$H124</f>
        <v>20.220276728215108</v>
      </c>
      <c r="L124" s="229">
        <f>(SUM('1.  LRAMVA Summary'!G$54:G$74)+SUM('1.  LRAMVA Summary'!G$75:G$76)*(MONTH($E124)-1)/12)*$H124</f>
        <v>-0.13343961707999497</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ca="1" si="63"/>
        <v>64.114872708581075</v>
      </c>
    </row>
    <row r="125" spans="2:23" s="237" customFormat="1">
      <c r="B125" s="236"/>
      <c r="E125" s="213">
        <v>43252</v>
      </c>
      <c r="F125" s="213" t="s">
        <v>185</v>
      </c>
      <c r="G125" s="214" t="s">
        <v>66</v>
      </c>
      <c r="H125" s="239">
        <f t="shared" si="64"/>
        <v>1.575E-3</v>
      </c>
      <c r="I125" s="229">
        <f>(SUM('1.  LRAMVA Summary'!D$54:D$74)+SUM('1.  LRAMVA Summary'!D$75:D$76)*(MONTH($E125)-1)/12)*$H125</f>
        <v>37.498787105115234</v>
      </c>
      <c r="J125" s="229">
        <f ca="1">(SUM('1.  LRAMVA Summary'!E$54:E$74)+SUM('1.  LRAMVA Summary'!E$75:E$76)*(MONTH($E125)-1)/12)*$H125</f>
        <v>8.5866761366384843</v>
      </c>
      <c r="K125" s="229">
        <f>(SUM('1.  LRAMVA Summary'!F$54:F$74)+SUM('1.  LRAMVA Summary'!F$75:F$76)*(MONTH($E125)-1)/12)*$H125</f>
        <v>20.888173380349851</v>
      </c>
      <c r="L125" s="229">
        <f>(SUM('1.  LRAMVA Summary'!G$54:G$74)+SUM('1.  LRAMVA Summary'!G$75:G$76)*(MONTH($E125)-1)/12)*$H125</f>
        <v>-0.13833562049999479</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ca="1" si="63"/>
        <v>66.835301001603568</v>
      </c>
    </row>
    <row r="126" spans="2:23" s="9" customFormat="1">
      <c r="B126" s="66"/>
      <c r="E126" s="213">
        <v>43282</v>
      </c>
      <c r="F126" s="213" t="s">
        <v>185</v>
      </c>
      <c r="G126" s="214" t="s">
        <v>68</v>
      </c>
      <c r="H126" s="239">
        <f>$C$45/12</f>
        <v>1.575E-3</v>
      </c>
      <c r="I126" s="229">
        <f>(SUM('1.  LRAMVA Summary'!D$54:D$74)+SUM('1.  LRAMVA Summary'!D$75:D$76)*(MONTH($E126)-1)/12)*$H126</f>
        <v>38.986682491638277</v>
      </c>
      <c r="J126" s="229">
        <f ca="1">(SUM('1.  LRAMVA Summary'!E$54:E$74)+SUM('1.  LRAMVA Summary'!E$75:E$76)*(MONTH($E126)-1)/12)*$H126</f>
        <v>9.1562083944231869</v>
      </c>
      <c r="K126" s="229">
        <f>(SUM('1.  LRAMVA Summary'!F$54:F$74)+SUM('1.  LRAMVA Summary'!F$75:F$76)*(MONTH($E126)-1)/12)*$H126</f>
        <v>21.556070032484598</v>
      </c>
      <c r="L126" s="229">
        <f>(SUM('1.  LRAMVA Summary'!G$54:G$74)+SUM('1.  LRAMVA Summary'!G$75:G$76)*(MONTH($E126)-1)/12)*$H126</f>
        <v>-0.14323162391999461</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ca="1" si="63"/>
        <v>69.555729294626076</v>
      </c>
    </row>
    <row r="127" spans="2:23" s="9" customFormat="1">
      <c r="B127" s="66"/>
      <c r="E127" s="213">
        <v>43313</v>
      </c>
      <c r="F127" s="213" t="s">
        <v>185</v>
      </c>
      <c r="G127" s="214" t="s">
        <v>68</v>
      </c>
      <c r="H127" s="239">
        <f t="shared" ref="H127:H128" si="65">$C$45/12</f>
        <v>1.575E-3</v>
      </c>
      <c r="I127" s="229">
        <f>(SUM('1.  LRAMVA Summary'!D$54:D$74)+SUM('1.  LRAMVA Summary'!D$75:D$76)*(MONTH($E127)-1)/12)*$H127</f>
        <v>40.474577878161327</v>
      </c>
      <c r="J127" s="229">
        <f ca="1">(SUM('1.  LRAMVA Summary'!E$54:E$74)+SUM('1.  LRAMVA Summary'!E$75:E$76)*(MONTH($E127)-1)/12)*$H127</f>
        <v>9.7257406522078931</v>
      </c>
      <c r="K127" s="229">
        <f>(SUM('1.  LRAMVA Summary'!F$54:F$74)+SUM('1.  LRAMVA Summary'!F$75:F$76)*(MONTH($E127)-1)/12)*$H127</f>
        <v>22.223966684619345</v>
      </c>
      <c r="L127" s="229">
        <f>(SUM('1.  LRAMVA Summary'!G$54:G$74)+SUM('1.  LRAMVA Summary'!G$75:G$76)*(MONTH($E127)-1)/12)*$H127</f>
        <v>-0.14812762733999443</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ca="1" si="63"/>
        <v>72.276157587648569</v>
      </c>
    </row>
    <row r="128" spans="2:23" s="9" customFormat="1">
      <c r="B128" s="66"/>
      <c r="E128" s="213">
        <v>43344</v>
      </c>
      <c r="F128" s="213" t="s">
        <v>185</v>
      </c>
      <c r="G128" s="214" t="s">
        <v>68</v>
      </c>
      <c r="H128" s="239">
        <f t="shared" si="65"/>
        <v>1.575E-3</v>
      </c>
      <c r="I128" s="229">
        <f>(SUM('1.  LRAMVA Summary'!D$54:D$74)+SUM('1.  LRAMVA Summary'!D$75:D$76)*(MONTH($E128)-1)/12)*$H128</f>
        <v>41.962473264684377</v>
      </c>
      <c r="J128" s="229">
        <f ca="1">(SUM('1.  LRAMVA Summary'!E$54:E$74)+SUM('1.  LRAMVA Summary'!E$75:E$76)*(MONTH($E128)-1)/12)*$H128</f>
        <v>10.295272909992596</v>
      </c>
      <c r="K128" s="229">
        <f>(SUM('1.  LRAMVA Summary'!F$54:F$74)+SUM('1.  LRAMVA Summary'!F$75:F$76)*(MONTH($E128)-1)/12)*$H128</f>
        <v>22.891863336754092</v>
      </c>
      <c r="L128" s="229">
        <f>(SUM('1.  LRAMVA Summary'!G$54:G$74)+SUM('1.  LRAMVA Summary'!G$75:G$76)*(MONTH($E128)-1)/12)*$H128</f>
        <v>-0.15302363075999423</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ca="1" si="63"/>
        <v>74.996585880671077</v>
      </c>
    </row>
    <row r="129" spans="2:23" s="9" customFormat="1">
      <c r="B129" s="66"/>
      <c r="E129" s="213">
        <v>43374</v>
      </c>
      <c r="F129" s="213" t="s">
        <v>185</v>
      </c>
      <c r="G129" s="214" t="s">
        <v>69</v>
      </c>
      <c r="H129" s="239">
        <f>$C$46/12</f>
        <v>1.8083333333333335E-3</v>
      </c>
      <c r="I129" s="229">
        <f>(SUM('1.  LRAMVA Summary'!D$54:D$74)+SUM('1.  LRAMVA Summary'!D$75:D$76)*(MONTH($E129)-1)/12)*$H129</f>
        <v>49.887460303238157</v>
      </c>
      <c r="J129" s="229">
        <f ca="1">(SUM('1.  LRAMVA Summary'!E$54:E$74)+SUM('1.  LRAMVA Summary'!E$75:E$76)*(MONTH($E129)-1)/12)*$H129</f>
        <v>12.474405933373939</v>
      </c>
      <c r="K129" s="229">
        <f>(SUM('1.  LRAMVA Summary'!F$54:F$74)+SUM('1.  LRAMVA Summary'!F$75:F$76)*(MONTH($E129)-1)/12)*$H129</f>
        <v>27.050094802057558</v>
      </c>
      <c r="L129" s="229">
        <f>(SUM('1.  LRAMVA Summary'!G$54:G$74)+SUM('1.  LRAMVA Summary'!G$75:G$76)*(MONTH($E129)-1)/12)*$H129</f>
        <v>-0.18131513553999321</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ca="1" si="63"/>
        <v>89.23064590312967</v>
      </c>
    </row>
    <row r="130" spans="2:23" s="9" customFormat="1">
      <c r="B130" s="66"/>
      <c r="E130" s="213">
        <v>43405</v>
      </c>
      <c r="F130" s="213" t="s">
        <v>185</v>
      </c>
      <c r="G130" s="214" t="s">
        <v>69</v>
      </c>
      <c r="H130" s="239">
        <f t="shared" ref="H130:H131" si="66">$C$46/12</f>
        <v>1.8083333333333335E-3</v>
      </c>
      <c r="I130" s="229">
        <f>(SUM('1.  LRAMVA Summary'!D$54:D$74)+SUM('1.  LRAMVA Summary'!D$75:D$76)*(MONTH($E130)-1)/12)*$H130</f>
        <v>51.595784635912757</v>
      </c>
      <c r="J130" s="229">
        <f ca="1">(SUM('1.  LRAMVA Summary'!E$54:E$74)+SUM('1.  LRAMVA Summary'!E$75:E$76)*(MONTH($E130)-1)/12)*$H130</f>
        <v>13.128313340460078</v>
      </c>
      <c r="K130" s="229">
        <f>(SUM('1.  LRAMVA Summary'!F$54:F$74)+SUM('1.  LRAMVA Summary'!F$75:F$76)*(MONTH($E130)-1)/12)*$H130</f>
        <v>27.816939106360415</v>
      </c>
      <c r="L130" s="229">
        <f>(SUM('1.  LRAMVA Summary'!G$54:G$74)+SUM('1.  LRAMVA Summary'!G$75:G$76)*(MONTH($E130)-1)/12)*$H130</f>
        <v>-0.18693647279999298</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ca="1" si="63"/>
        <v>92.354100609933255</v>
      </c>
    </row>
    <row r="131" spans="2:23" s="9" customFormat="1">
      <c r="B131" s="66"/>
      <c r="E131" s="213">
        <v>43435</v>
      </c>
      <c r="F131" s="213" t="s">
        <v>185</v>
      </c>
      <c r="G131" s="214" t="s">
        <v>69</v>
      </c>
      <c r="H131" s="239">
        <f t="shared" si="66"/>
        <v>1.8083333333333335E-3</v>
      </c>
      <c r="I131" s="229">
        <f>(SUM('1.  LRAMVA Summary'!D$54:D$74)+SUM('1.  LRAMVA Summary'!D$75:D$76)*(MONTH($E131)-1)/12)*$H131</f>
        <v>53.304108968587364</v>
      </c>
      <c r="J131" s="229">
        <f ca="1">(SUM('1.  LRAMVA Summary'!E$54:E$74)+SUM('1.  LRAMVA Summary'!E$75:E$76)*(MONTH($E131)-1)/12)*$H131</f>
        <v>13.782220747546221</v>
      </c>
      <c r="K131" s="229">
        <f>(SUM('1.  LRAMVA Summary'!F$54:F$74)+SUM('1.  LRAMVA Summary'!F$75:F$76)*(MONTH($E131)-1)/12)*$H131</f>
        <v>28.583783410663269</v>
      </c>
      <c r="L131" s="229">
        <f>(SUM('1.  LRAMVA Summary'!G$54:G$74)+SUM('1.  LRAMVA Summary'!G$75:G$76)*(MONTH($E131)-1)/12)*$H131</f>
        <v>-0.19255781005999278</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ca="1" si="63"/>
        <v>95.477555316736868</v>
      </c>
    </row>
    <row r="132" spans="2:23" s="9" customFormat="1" ht="15.75" thickBot="1">
      <c r="B132" s="66"/>
      <c r="E132" s="215" t="s">
        <v>467</v>
      </c>
      <c r="F132" s="215"/>
      <c r="G132" s="216"/>
      <c r="H132" s="217"/>
      <c r="I132" s="218">
        <f>SUM(I119:I131)</f>
        <v>550.53847840302399</v>
      </c>
      <c r="J132" s="218">
        <f ca="1">SUM(J119:J131)</f>
        <v>137.36974560297347</v>
      </c>
      <c r="K132" s="218">
        <f t="shared" ref="K132:O132" si="67">SUM(K119:K131)</f>
        <v>435.01610355691872</v>
      </c>
      <c r="L132" s="218">
        <f t="shared" si="67"/>
        <v>-2.5095304768599034</v>
      </c>
      <c r="M132" s="218">
        <f t="shared" si="67"/>
        <v>0</v>
      </c>
      <c r="N132" s="218">
        <f t="shared" si="67"/>
        <v>0</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 ca="1">SUM(W119:W131)</f>
        <v>1120.4147970860563</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431</v>
      </c>
      <c r="F134" s="224"/>
      <c r="G134" s="225"/>
      <c r="H134" s="226"/>
      <c r="I134" s="227">
        <f>I132+I133</f>
        <v>550.53847840302399</v>
      </c>
      <c r="J134" s="227">
        <f t="shared" ref="J134" ca="1" si="69">J132+J133</f>
        <v>137.36974560297347</v>
      </c>
      <c r="K134" s="227">
        <f t="shared" ref="K134" si="70">K132+K133</f>
        <v>435.01610355691872</v>
      </c>
      <c r="L134" s="227">
        <f t="shared" ref="L134" si="71">L132+L133</f>
        <v>-2.5095304768599034</v>
      </c>
      <c r="M134" s="227">
        <f t="shared" ref="M134" si="72">M132+M133</f>
        <v>0</v>
      </c>
      <c r="N134" s="227">
        <f t="shared" ref="N134" si="73">N132+N133</f>
        <v>0</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 ca="1">W132+W133</f>
        <v>1120.4147970860563</v>
      </c>
    </row>
    <row r="135" spans="2:23" s="9" customFormat="1">
      <c r="B135" s="66"/>
      <c r="E135" s="213">
        <v>43466</v>
      </c>
      <c r="F135" s="213" t="s">
        <v>186</v>
      </c>
      <c r="G135" s="214" t="s">
        <v>65</v>
      </c>
      <c r="H135" s="239">
        <f>$C$47/12</f>
        <v>2.0416666666666669E-3</v>
      </c>
      <c r="I135" s="229">
        <f>(SUM('1.  LRAMVA Summary'!D$54:D$77)+SUM('1.  LRAMVA Summary'!D$78:D$79)*(MONTH($E135)-1)/12)*$H135</f>
        <v>62.110811791747388</v>
      </c>
      <c r="J135" s="229">
        <f ca="1">(SUM('1.  LRAMVA Summary'!E$54:E$77)+SUM('1.  LRAMVA Summary'!E$78:E$79)*(MONTH($E135)-1)/12)*$H135</f>
        <v>16.298854368133313</v>
      </c>
      <c r="K135" s="229">
        <f>(SUM('1.  LRAMVA Summary'!F$54:F$77)+SUM('1.  LRAMVA Summary'!F$78:F$79)*(MONTH($E135)-1)/12)*$H135</f>
        <v>33.137805484639173</v>
      </c>
      <c r="L135" s="229">
        <f>(SUM('1.  LRAMVA Summary'!G$54:G$77)+SUM('1.  LRAMVA Summary'!G$78:G$79)*(MONTH($E135)-1)/12)*$H135</f>
        <v>-0.22375065019999163</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 ca="1">SUM(I135:V135)</f>
        <v>111.32372099431988</v>
      </c>
    </row>
    <row r="136" spans="2:23" s="9" customFormat="1">
      <c r="B136" s="66"/>
      <c r="E136" s="213">
        <v>43497</v>
      </c>
      <c r="F136" s="213" t="s">
        <v>186</v>
      </c>
      <c r="G136" s="214" t="s">
        <v>65</v>
      </c>
      <c r="H136" s="239">
        <f t="shared" ref="H136:H137" si="75">$C$47/12</f>
        <v>2.0416666666666669E-3</v>
      </c>
      <c r="I136" s="229">
        <f>(SUM('1.  LRAMVA Summary'!D$54:D$77)+SUM('1.  LRAMVA Summary'!D$78:D$79)*(MONTH($E136)-1)/12)*$H136</f>
        <v>62.110811791747388</v>
      </c>
      <c r="J136" s="229">
        <f ca="1">(SUM('1.  LRAMVA Summary'!E$54:E$77)+SUM('1.  LRAMVA Summary'!E$78:E$79)*(MONTH($E136)-1)/12)*$H136</f>
        <v>16.298854368133313</v>
      </c>
      <c r="K136" s="229">
        <f>(SUM('1.  LRAMVA Summary'!F$54:F$77)+SUM('1.  LRAMVA Summary'!F$78:F$79)*(MONTH($E136)-1)/12)*$H136</f>
        <v>33.137805484639173</v>
      </c>
      <c r="L136" s="229">
        <f>(SUM('1.  LRAMVA Summary'!G$54:G$77)+SUM('1.  LRAMVA Summary'!G$78:G$79)*(MONTH($E136)-1)/12)*$H136</f>
        <v>-0.22375065019999163</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ca="1" si="76">SUM(I136:V136)</f>
        <v>111.32372099431988</v>
      </c>
    </row>
    <row r="137" spans="2:23" s="9" customFormat="1">
      <c r="B137" s="66"/>
      <c r="E137" s="213">
        <v>43525</v>
      </c>
      <c r="F137" s="213" t="s">
        <v>186</v>
      </c>
      <c r="G137" s="214" t="s">
        <v>65</v>
      </c>
      <c r="H137" s="239">
        <f t="shared" si="75"/>
        <v>2.0416666666666669E-3</v>
      </c>
      <c r="I137" s="229">
        <f>(SUM('1.  LRAMVA Summary'!D$54:D$77)+SUM('1.  LRAMVA Summary'!D$78:D$79)*(MONTH($E137)-1)/12)*$H137</f>
        <v>62.110811791747388</v>
      </c>
      <c r="J137" s="229">
        <f ca="1">(SUM('1.  LRAMVA Summary'!E$54:E$77)+SUM('1.  LRAMVA Summary'!E$78:E$79)*(MONTH($E137)-1)/12)*$H137</f>
        <v>16.298854368133313</v>
      </c>
      <c r="K137" s="229">
        <f>(SUM('1.  LRAMVA Summary'!F$54:F$77)+SUM('1.  LRAMVA Summary'!F$78:F$79)*(MONTH($E137)-1)/12)*$H137</f>
        <v>33.137805484639173</v>
      </c>
      <c r="L137" s="229">
        <f>(SUM('1.  LRAMVA Summary'!G$54:G$77)+SUM('1.  LRAMVA Summary'!G$78:G$79)*(MONTH($E137)-1)/12)*$H137</f>
        <v>-0.22375065019999163</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ca="1" si="76"/>
        <v>111.32372099431988</v>
      </c>
    </row>
    <row r="138" spans="2:23" s="8" customFormat="1">
      <c r="B138" s="238"/>
      <c r="E138" s="213">
        <v>43556</v>
      </c>
      <c r="F138" s="213" t="s">
        <v>186</v>
      </c>
      <c r="G138" s="214" t="s">
        <v>66</v>
      </c>
      <c r="H138" s="239">
        <f>$C$48/12</f>
        <v>1.8166666666666667E-3</v>
      </c>
      <c r="I138" s="229">
        <f>(SUM('1.  LRAMVA Summary'!D$54:D$77)+SUM('1.  LRAMVA Summary'!D$78:D$79)*(MONTH($E138)-1)/12)*$H138</f>
        <v>55.265946818779305</v>
      </c>
      <c r="J138" s="229">
        <f ca="1">(SUM('1.  LRAMVA Summary'!E$54:E$77)+SUM('1.  LRAMVA Summary'!E$78:E$79)*(MONTH($E138)-1)/12)*$H138</f>
        <v>14.502654090828825</v>
      </c>
      <c r="K138" s="229">
        <f>(SUM('1.  LRAMVA Summary'!F$54:F$77)+SUM('1.  LRAMVA Summary'!F$78:F$79)*(MONTH($E138)-1)/12)*$H138</f>
        <v>29.485884063883017</v>
      </c>
      <c r="L138" s="229">
        <f>(SUM('1.  LRAMVA Summary'!G$54:G$77)+SUM('1.  LRAMVA Summary'!G$78:G$79)*(MONTH($E138)-1)/12)*$H138</f>
        <v>-0.19909241527999252</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ca="1" si="76"/>
        <v>99.055392558211153</v>
      </c>
    </row>
    <row r="139" spans="2:23" s="9" customFormat="1">
      <c r="B139" s="66"/>
      <c r="E139" s="213">
        <v>43586</v>
      </c>
      <c r="F139" s="213" t="s">
        <v>186</v>
      </c>
      <c r="G139" s="214" t="s">
        <v>66</v>
      </c>
      <c r="H139" s="239">
        <f>$C$48/12</f>
        <v>1.8166666666666667E-3</v>
      </c>
      <c r="I139" s="229">
        <f>(SUM('1.  LRAMVA Summary'!D$54:D$77)+SUM('1.  LRAMVA Summary'!D$78:D$79)*(MONTH($E139)-1)/12)*$H139</f>
        <v>55.265946818779305</v>
      </c>
      <c r="J139" s="229">
        <f ca="1">(SUM('1.  LRAMVA Summary'!E$54:E$77)+SUM('1.  LRAMVA Summary'!E$78:E$79)*(MONTH($E139)-1)/12)*$H139</f>
        <v>14.502654090828825</v>
      </c>
      <c r="K139" s="229">
        <f>(SUM('1.  LRAMVA Summary'!F$54:F$77)+SUM('1.  LRAMVA Summary'!F$78:F$79)*(MONTH($E139)-1)/12)*$H139</f>
        <v>29.485884063883017</v>
      </c>
      <c r="L139" s="229">
        <f>(SUM('1.  LRAMVA Summary'!G$54:G$77)+SUM('1.  LRAMVA Summary'!G$78:G$79)*(MONTH($E139)-1)/12)*$H139</f>
        <v>-0.19909241527999252</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ca="1" si="76"/>
        <v>99.055392558211153</v>
      </c>
    </row>
    <row r="140" spans="2:23" s="9" customFormat="1">
      <c r="B140" s="66"/>
      <c r="E140" s="213">
        <v>43617</v>
      </c>
      <c r="F140" s="213" t="s">
        <v>186</v>
      </c>
      <c r="G140" s="214" t="s">
        <v>66</v>
      </c>
      <c r="H140" s="239">
        <f t="shared" ref="H140" si="77">$C$48/12</f>
        <v>1.8166666666666667E-3</v>
      </c>
      <c r="I140" s="229">
        <f>(SUM('1.  LRAMVA Summary'!D$54:D$77)+SUM('1.  LRAMVA Summary'!D$78:D$79)*(MONTH($E140)-1)/12)*$H140</f>
        <v>55.265946818779305</v>
      </c>
      <c r="J140" s="229">
        <f ca="1">(SUM('1.  LRAMVA Summary'!E$54:E$77)+SUM('1.  LRAMVA Summary'!E$78:E$79)*(MONTH($E140)-1)/12)*$H140</f>
        <v>14.502654090828825</v>
      </c>
      <c r="K140" s="229">
        <f>(SUM('1.  LRAMVA Summary'!F$54:F$77)+SUM('1.  LRAMVA Summary'!F$78:F$79)*(MONTH($E140)-1)/12)*$H140</f>
        <v>29.485884063883017</v>
      </c>
      <c r="L140" s="229">
        <f>(SUM('1.  LRAMVA Summary'!G$54:G$77)+SUM('1.  LRAMVA Summary'!G$78:G$79)*(MONTH($E140)-1)/12)*$H140</f>
        <v>-0.19909241527999252</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ca="1" si="76"/>
        <v>99.055392558211153</v>
      </c>
    </row>
    <row r="141" spans="2:23" s="9" customFormat="1">
      <c r="B141" s="66"/>
      <c r="E141" s="213">
        <v>43647</v>
      </c>
      <c r="F141" s="213" t="s">
        <v>186</v>
      </c>
      <c r="G141" s="214" t="s">
        <v>68</v>
      </c>
      <c r="H141" s="239">
        <f>$C$49/12</f>
        <v>1.8166666666666667E-3</v>
      </c>
      <c r="I141" s="229">
        <f>(SUM('1.  LRAMVA Summary'!D$54:D$77)+SUM('1.  LRAMVA Summary'!D$78:D$79)*(MONTH($E141)-1)/12)*$H141</f>
        <v>55.265946818779305</v>
      </c>
      <c r="J141" s="229">
        <f ca="1">(SUM('1.  LRAMVA Summary'!E$54:E$77)+SUM('1.  LRAMVA Summary'!E$78:E$79)*(MONTH($E141)-1)/12)*$H141</f>
        <v>14.502654090828825</v>
      </c>
      <c r="K141" s="229">
        <f>(SUM('1.  LRAMVA Summary'!F$54:F$77)+SUM('1.  LRAMVA Summary'!F$78:F$79)*(MONTH($E141)-1)/12)*$H141</f>
        <v>29.485884063883017</v>
      </c>
      <c r="L141" s="229">
        <f>(SUM('1.  LRAMVA Summary'!G$54:G$77)+SUM('1.  LRAMVA Summary'!G$78:G$79)*(MONTH($E141)-1)/12)*$H141</f>
        <v>-0.19909241527999252</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ca="1" si="76"/>
        <v>99.055392558211153</v>
      </c>
    </row>
    <row r="142" spans="2:23" s="9" customFormat="1">
      <c r="B142" s="66"/>
      <c r="E142" s="213">
        <v>43678</v>
      </c>
      <c r="F142" s="213" t="s">
        <v>186</v>
      </c>
      <c r="G142" s="214" t="s">
        <v>68</v>
      </c>
      <c r="H142" s="239">
        <f t="shared" ref="H142" si="78">$C$49/12</f>
        <v>1.8166666666666667E-3</v>
      </c>
      <c r="I142" s="229">
        <f>(SUM('1.  LRAMVA Summary'!D$54:D$77)+SUM('1.  LRAMVA Summary'!D$78:D$79)*(MONTH($E142)-1)/12)*$H142</f>
        <v>55.265946818779305</v>
      </c>
      <c r="J142" s="229">
        <f ca="1">(SUM('1.  LRAMVA Summary'!E$54:E$77)+SUM('1.  LRAMVA Summary'!E$78:E$79)*(MONTH($E142)-1)/12)*$H142</f>
        <v>14.502654090828825</v>
      </c>
      <c r="K142" s="229">
        <f>(SUM('1.  LRAMVA Summary'!F$54:F$77)+SUM('1.  LRAMVA Summary'!F$78:F$79)*(MONTH($E142)-1)/12)*$H142</f>
        <v>29.485884063883017</v>
      </c>
      <c r="L142" s="229">
        <f>(SUM('1.  LRAMVA Summary'!G$54:G$77)+SUM('1.  LRAMVA Summary'!G$78:G$79)*(MONTH($E142)-1)/12)*$H142</f>
        <v>-0.19909241527999252</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ca="1" si="76"/>
        <v>99.055392558211153</v>
      </c>
    </row>
    <row r="143" spans="2:23" s="9" customFormat="1">
      <c r="B143" s="66"/>
      <c r="E143" s="213">
        <v>43709</v>
      </c>
      <c r="F143" s="213" t="s">
        <v>186</v>
      </c>
      <c r="G143" s="214" t="s">
        <v>68</v>
      </c>
      <c r="H143" s="239">
        <f>$C$49/12</f>
        <v>1.8166666666666667E-3</v>
      </c>
      <c r="I143" s="229">
        <f>(SUM('1.  LRAMVA Summary'!D$54:D$77)+SUM('1.  LRAMVA Summary'!D$78:D$79)*(MONTH($E143)-1)/12)*$H143</f>
        <v>55.265946818779305</v>
      </c>
      <c r="J143" s="229">
        <f ca="1">(SUM('1.  LRAMVA Summary'!E$54:E$77)+SUM('1.  LRAMVA Summary'!E$78:E$79)*(MONTH($E143)-1)/12)*$H143</f>
        <v>14.502654090828825</v>
      </c>
      <c r="K143" s="229">
        <f>(SUM('1.  LRAMVA Summary'!F$54:F$77)+SUM('1.  LRAMVA Summary'!F$78:F$79)*(MONTH($E143)-1)/12)*$H143</f>
        <v>29.485884063883017</v>
      </c>
      <c r="L143" s="229">
        <f>(SUM('1.  LRAMVA Summary'!G$54:G$77)+SUM('1.  LRAMVA Summary'!G$78:G$79)*(MONTH($E143)-1)/12)*$H143</f>
        <v>-0.19909241527999252</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ca="1" si="76"/>
        <v>99.055392558211153</v>
      </c>
    </row>
    <row r="144" spans="2:23" s="9" customFormat="1">
      <c r="B144" s="66"/>
      <c r="E144" s="213">
        <v>43739</v>
      </c>
      <c r="F144" s="213" t="s">
        <v>186</v>
      </c>
      <c r="G144" s="214" t="s">
        <v>69</v>
      </c>
      <c r="H144" s="239">
        <f>$C$50/12</f>
        <v>1.8166666666666667E-3</v>
      </c>
      <c r="I144" s="229">
        <f>(SUM('1.  LRAMVA Summary'!D$54:D$77)+SUM('1.  LRAMVA Summary'!D$78:D$79)*(MONTH($E144)-1)/12)*$H144</f>
        <v>55.265946818779305</v>
      </c>
      <c r="J144" s="229">
        <f ca="1">(SUM('1.  LRAMVA Summary'!E$54:E$77)+SUM('1.  LRAMVA Summary'!E$78:E$79)*(MONTH($E144)-1)/12)*$H144</f>
        <v>14.502654090828825</v>
      </c>
      <c r="K144" s="229">
        <f>(SUM('1.  LRAMVA Summary'!F$54:F$77)+SUM('1.  LRAMVA Summary'!F$78:F$79)*(MONTH($E144)-1)/12)*$H144</f>
        <v>29.485884063883017</v>
      </c>
      <c r="L144" s="229">
        <f>(SUM('1.  LRAMVA Summary'!G$54:G$77)+SUM('1.  LRAMVA Summary'!G$78:G$79)*(MONTH($E144)-1)/12)*$H144</f>
        <v>-0.19909241527999252</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ca="1" si="76"/>
        <v>99.055392558211153</v>
      </c>
    </row>
    <row r="145" spans="2:23" s="9" customFormat="1">
      <c r="B145" s="66"/>
      <c r="E145" s="213">
        <v>43770</v>
      </c>
      <c r="F145" s="213" t="s">
        <v>186</v>
      </c>
      <c r="G145" s="214" t="s">
        <v>69</v>
      </c>
      <c r="H145" s="239">
        <f t="shared" ref="H145:H146" si="79">$C$50/12</f>
        <v>1.8166666666666667E-3</v>
      </c>
      <c r="I145" s="229">
        <f>(SUM('1.  LRAMVA Summary'!D$54:D$77)+SUM('1.  LRAMVA Summary'!D$78:D$79)*(MONTH($E145)-1)/12)*$H145</f>
        <v>55.265946818779305</v>
      </c>
      <c r="J145" s="229">
        <f ca="1">(SUM('1.  LRAMVA Summary'!E$54:E$77)+SUM('1.  LRAMVA Summary'!E$78:E$79)*(MONTH($E145)-1)/12)*$H145</f>
        <v>14.502654090828825</v>
      </c>
      <c r="K145" s="229">
        <f>(SUM('1.  LRAMVA Summary'!F$54:F$77)+SUM('1.  LRAMVA Summary'!F$78:F$79)*(MONTH($E145)-1)/12)*$H145</f>
        <v>29.485884063883017</v>
      </c>
      <c r="L145" s="229">
        <f>(SUM('1.  LRAMVA Summary'!G$54:G$77)+SUM('1.  LRAMVA Summary'!G$78:G$79)*(MONTH($E145)-1)/12)*$H145</f>
        <v>-0.19909241527999252</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ca="1" si="76"/>
        <v>99.055392558211153</v>
      </c>
    </row>
    <row r="146" spans="2:23" s="9" customFormat="1">
      <c r="B146" s="66"/>
      <c r="E146" s="213">
        <v>43800</v>
      </c>
      <c r="F146" s="213" t="s">
        <v>186</v>
      </c>
      <c r="G146" s="214" t="s">
        <v>69</v>
      </c>
      <c r="H146" s="239">
        <f t="shared" si="79"/>
        <v>1.8166666666666667E-3</v>
      </c>
      <c r="I146" s="229">
        <f>(SUM('1.  LRAMVA Summary'!D$54:D$77)+SUM('1.  LRAMVA Summary'!D$78:D$79)*(MONTH($E146)-1)/12)*$H146</f>
        <v>55.265946818779305</v>
      </c>
      <c r="J146" s="229">
        <f ca="1">(SUM('1.  LRAMVA Summary'!E$54:E$77)+SUM('1.  LRAMVA Summary'!E$78:E$79)*(MONTH($E146)-1)/12)*$H146</f>
        <v>14.502654090828825</v>
      </c>
      <c r="K146" s="229">
        <f>(SUM('1.  LRAMVA Summary'!F$54:F$77)+SUM('1.  LRAMVA Summary'!F$78:F$79)*(MONTH($E146)-1)/12)*$H146</f>
        <v>29.485884063883017</v>
      </c>
      <c r="L146" s="229">
        <f>(SUM('1.  LRAMVA Summary'!G$54:G$77)+SUM('1.  LRAMVA Summary'!G$78:G$79)*(MONTH($E146)-1)/12)*$H146</f>
        <v>-0.19909241527999252</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ca="1" si="76"/>
        <v>99.055392558211153</v>
      </c>
    </row>
    <row r="147" spans="2:23" s="9" customFormat="1" ht="15.75" thickBot="1">
      <c r="B147" s="66"/>
      <c r="E147" s="215" t="s">
        <v>468</v>
      </c>
      <c r="F147" s="215"/>
      <c r="G147" s="216"/>
      <c r="H147" s="217"/>
      <c r="I147" s="218">
        <f>SUM(I134:I146)</f>
        <v>1234.2644351472804</v>
      </c>
      <c r="J147" s="218">
        <f ca="1">SUM(J134:J146)</f>
        <v>316.79019552483271</v>
      </c>
      <c r="K147" s="218">
        <f t="shared" ref="K147:O147" si="80">SUM(K134:K146)</f>
        <v>799.80247658578287</v>
      </c>
      <c r="L147" s="218">
        <f t="shared" si="80"/>
        <v>-4.9726141649798121</v>
      </c>
      <c r="M147" s="218">
        <f t="shared" si="80"/>
        <v>0</v>
      </c>
      <c r="N147" s="218">
        <f t="shared" si="80"/>
        <v>0</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 ca="1">SUM(W134:W146)</f>
        <v>2345.8844930929172</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432</v>
      </c>
      <c r="F149" s="224"/>
      <c r="G149" s="225"/>
      <c r="H149" s="226"/>
      <c r="I149" s="227">
        <f>I147+I148</f>
        <v>1234.2644351472804</v>
      </c>
      <c r="J149" s="227">
        <f t="shared" ref="J149" ca="1" si="82">J147+J148</f>
        <v>316.79019552483271</v>
      </c>
      <c r="K149" s="227">
        <f t="shared" ref="K149" si="83">K147+K148</f>
        <v>799.80247658578287</v>
      </c>
      <c r="L149" s="227">
        <f t="shared" ref="L149" si="84">L147+L148</f>
        <v>-4.9726141649798121</v>
      </c>
      <c r="M149" s="227">
        <f t="shared" ref="M149" si="85">M147+M148</f>
        <v>0</v>
      </c>
      <c r="N149" s="227">
        <f t="shared" ref="N149" si="86">N147+N148</f>
        <v>0</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 ca="1">W147+W148</f>
        <v>2345.8844930929172</v>
      </c>
    </row>
    <row r="150" spans="2:23" s="9" customFormat="1">
      <c r="B150" s="66"/>
      <c r="E150" s="213">
        <v>43831</v>
      </c>
      <c r="F150" s="213" t="s">
        <v>187</v>
      </c>
      <c r="G150" s="214" t="s">
        <v>65</v>
      </c>
      <c r="H150" s="239">
        <f>$C$51/12</f>
        <v>1.8166666666666667E-3</v>
      </c>
      <c r="I150" s="229">
        <f>(SUM('1.  LRAMVA Summary'!D$54:D$80)+SUM('1.  LRAMVA Summary'!D$81:D$82)*(MONTH($E150)-1)/12)*$H150</f>
        <v>55.265946818779305</v>
      </c>
      <c r="J150" s="229">
        <f ca="1">(SUM('1.  LRAMVA Summary'!E$54:E$80)+SUM('1.  LRAMVA Summary'!E$81:E$82)*(MONTH($E150)-1)/12)*$H150</f>
        <v>14.502654090828825</v>
      </c>
      <c r="K150" s="229">
        <f>(SUM('1.  LRAMVA Summary'!F$54:F$80)+SUM('1.  LRAMVA Summary'!F$81:F$82)*(MONTH($E150)-1)/12)*$H150</f>
        <v>29.485884063883017</v>
      </c>
      <c r="L150" s="229">
        <f>(SUM('1.  LRAMVA Summary'!G$54:G$80)+SUM('1.  LRAMVA Summary'!G$81:G$82)*(MONTH($E150)-1)/12)*$H150</f>
        <v>-0.19909241527999252</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 ca="1">SUM(I150:V150)</f>
        <v>99.055392558211153</v>
      </c>
    </row>
    <row r="151" spans="2:23" s="9" customFormat="1">
      <c r="B151" s="66"/>
      <c r="E151" s="213">
        <v>43862</v>
      </c>
      <c r="F151" s="213" t="s">
        <v>187</v>
      </c>
      <c r="G151" s="214" t="s">
        <v>65</v>
      </c>
      <c r="H151" s="239">
        <f t="shared" ref="H151:H152" si="88">$C$51/12</f>
        <v>1.8166666666666667E-3</v>
      </c>
      <c r="I151" s="229">
        <f>(SUM('1.  LRAMVA Summary'!D$54:D$80)+SUM('1.  LRAMVA Summary'!D$81:D$82)*(MONTH($E151)-1)/12)*$H151</f>
        <v>55.265946818779305</v>
      </c>
      <c r="J151" s="229">
        <f ca="1">(SUM('1.  LRAMVA Summary'!E$54:E$80)+SUM('1.  LRAMVA Summary'!E$81:E$82)*(MONTH($E151)-1)/12)*$H151</f>
        <v>14.502654090828825</v>
      </c>
      <c r="K151" s="229">
        <f>(SUM('1.  LRAMVA Summary'!F$54:F$80)+SUM('1.  LRAMVA Summary'!F$81:F$82)*(MONTH($E151)-1)/12)*$H151</f>
        <v>29.485884063883017</v>
      </c>
      <c r="L151" s="229">
        <f>(SUM('1.  LRAMVA Summary'!G$54:G$80)+SUM('1.  LRAMVA Summary'!G$81:G$82)*(MONTH($E151)-1)/12)*$H151</f>
        <v>-0.19909241527999252</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ca="1" si="89">SUM(I151:V151)</f>
        <v>99.055392558211153</v>
      </c>
    </row>
    <row r="152" spans="2:23" s="9" customFormat="1">
      <c r="B152" s="66"/>
      <c r="E152" s="213">
        <v>43891</v>
      </c>
      <c r="F152" s="213" t="s">
        <v>187</v>
      </c>
      <c r="G152" s="214" t="s">
        <v>65</v>
      </c>
      <c r="H152" s="239">
        <f t="shared" si="88"/>
        <v>1.8166666666666667E-3</v>
      </c>
      <c r="I152" s="229">
        <f>(SUM('1.  LRAMVA Summary'!D$54:D$80)+SUM('1.  LRAMVA Summary'!D$81:D$82)*(MONTH($E152)-1)/12)*$H152</f>
        <v>55.265946818779305</v>
      </c>
      <c r="J152" s="229">
        <f ca="1">(SUM('1.  LRAMVA Summary'!E$54:E$80)+SUM('1.  LRAMVA Summary'!E$81:E$82)*(MONTH($E152)-1)/12)*$H152</f>
        <v>14.502654090828825</v>
      </c>
      <c r="K152" s="229">
        <f>(SUM('1.  LRAMVA Summary'!F$54:F$80)+SUM('1.  LRAMVA Summary'!F$81:F$82)*(MONTH($E152)-1)/12)*$H152</f>
        <v>29.485884063883017</v>
      </c>
      <c r="L152" s="229">
        <f>(SUM('1.  LRAMVA Summary'!G$54:G$80)+SUM('1.  LRAMVA Summary'!G$81:G$82)*(MONTH($E152)-1)/12)*$H152</f>
        <v>-0.19909241527999252</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ca="1" si="89"/>
        <v>99.055392558211153</v>
      </c>
    </row>
    <row r="153" spans="2:23" s="9" customFormat="1">
      <c r="B153" s="66"/>
      <c r="E153" s="213">
        <v>43922</v>
      </c>
      <c r="F153" s="213" t="s">
        <v>187</v>
      </c>
      <c r="G153" s="214" t="s">
        <v>66</v>
      </c>
      <c r="H153" s="239">
        <f>$C$52/12</f>
        <v>1.8166666666666667E-3</v>
      </c>
      <c r="I153" s="229">
        <f>(SUM('1.  LRAMVA Summary'!D$54:D$80)+SUM('1.  LRAMVA Summary'!D$81:D$82)*(MONTH($E153)-1)/12)*$H153</f>
        <v>55.265946818779305</v>
      </c>
      <c r="J153" s="229">
        <f ca="1">(SUM('1.  LRAMVA Summary'!E$54:E$80)+SUM('1.  LRAMVA Summary'!E$81:E$82)*(MONTH($E153)-1)/12)*$H153</f>
        <v>14.502654090828825</v>
      </c>
      <c r="K153" s="229">
        <f>(SUM('1.  LRAMVA Summary'!F$54:F$80)+SUM('1.  LRAMVA Summary'!F$81:F$82)*(MONTH($E153)-1)/12)*$H153</f>
        <v>29.485884063883017</v>
      </c>
      <c r="L153" s="229">
        <f>(SUM('1.  LRAMVA Summary'!G$54:G$80)+SUM('1.  LRAMVA Summary'!G$81:G$82)*(MONTH($E153)-1)/12)*$H153</f>
        <v>-0.19909241527999252</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ca="1" si="89"/>
        <v>99.055392558211153</v>
      </c>
    </row>
    <row r="154" spans="2:23" s="9" customFormat="1">
      <c r="B154" s="66"/>
      <c r="E154" s="213">
        <v>43952</v>
      </c>
      <c r="F154" s="213" t="s">
        <v>187</v>
      </c>
      <c r="G154" s="214" t="s">
        <v>66</v>
      </c>
      <c r="H154" s="239"/>
      <c r="I154" s="229">
        <f>(SUM('1.  LRAMVA Summary'!D$54:D$80)+SUM('1.  LRAMVA Summary'!D$81:D$82)*(MONTH($E154)-1)/12)*$H154</f>
        <v>0</v>
      </c>
      <c r="J154" s="229">
        <f ca="1">(SUM('1.  LRAMVA Summary'!E$54:E$80)+SUM('1.  LRAMVA Summary'!E$81:E$82)*(MONTH($E154)-1)/12)*$H154</f>
        <v>0</v>
      </c>
      <c r="K154" s="229">
        <f>(SUM('1.  LRAMVA Summary'!F$54:F$80)+SUM('1.  LRAMVA Summary'!F$81:F$82)*(MONTH($E154)-1)/12)*$H154</f>
        <v>0</v>
      </c>
      <c r="L154" s="229">
        <f>(SUM('1.  LRAMVA Summary'!G$54:G$80)+SUM('1.  LRAMVA Summary'!G$81:G$82)*(MONTH($E154)-1)/12)*$H154</f>
        <v>0</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ca="1" si="89"/>
        <v>0</v>
      </c>
    </row>
    <row r="155" spans="2:23" s="9" customFormat="1">
      <c r="B155" s="66"/>
      <c r="E155" s="213">
        <v>43983</v>
      </c>
      <c r="F155" s="213" t="s">
        <v>187</v>
      </c>
      <c r="G155" s="214" t="s">
        <v>66</v>
      </c>
      <c r="H155" s="239"/>
      <c r="I155" s="229">
        <f>(SUM('1.  LRAMVA Summary'!D$54:D$80)+SUM('1.  LRAMVA Summary'!D$81:D$82)*(MONTH($E155)-1)/12)*$H155</f>
        <v>0</v>
      </c>
      <c r="J155" s="229">
        <f ca="1">(SUM('1.  LRAMVA Summary'!E$54:E$80)+SUM('1.  LRAMVA Summary'!E$81:E$82)*(MONTH($E155)-1)/12)*$H155</f>
        <v>0</v>
      </c>
      <c r="K155" s="229">
        <f>(SUM('1.  LRAMVA Summary'!F$54:F$80)+SUM('1.  LRAMVA Summary'!F$81:F$82)*(MONTH($E155)-1)/12)*$H155</f>
        <v>0</v>
      </c>
      <c r="L155" s="229">
        <f>(SUM('1.  LRAMVA Summary'!G$54:G$80)+SUM('1.  LRAMVA Summary'!G$81:G$82)*(MONTH($E155)-1)/12)*$H155</f>
        <v>0</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ca="1" si="89"/>
        <v>0</v>
      </c>
    </row>
    <row r="156" spans="2:23" s="9" customFormat="1">
      <c r="B156" s="66"/>
      <c r="E156" s="213">
        <v>44013</v>
      </c>
      <c r="F156" s="213" t="s">
        <v>187</v>
      </c>
      <c r="G156" s="214" t="s">
        <v>68</v>
      </c>
      <c r="H156" s="239"/>
      <c r="I156" s="229">
        <f>(SUM('1.  LRAMVA Summary'!D$54:D$80)+SUM('1.  LRAMVA Summary'!D$81:D$82)*(MONTH($E156)-1)/12)*$H156</f>
        <v>0</v>
      </c>
      <c r="J156" s="229">
        <f ca="1">(SUM('1.  LRAMVA Summary'!E$54:E$80)+SUM('1.  LRAMVA Summary'!E$81:E$82)*(MONTH($E156)-1)/12)*$H156</f>
        <v>0</v>
      </c>
      <c r="K156" s="229">
        <f>(SUM('1.  LRAMVA Summary'!F$54:F$80)+SUM('1.  LRAMVA Summary'!F$81:F$82)*(MONTH($E156)-1)/12)*$H156</f>
        <v>0</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ca="1" si="89"/>
        <v>0</v>
      </c>
    </row>
    <row r="157" spans="2:23" s="9" customFormat="1">
      <c r="B157" s="66"/>
      <c r="E157" s="213">
        <v>44044</v>
      </c>
      <c r="F157" s="213" t="s">
        <v>187</v>
      </c>
      <c r="G157" s="214" t="s">
        <v>68</v>
      </c>
      <c r="H157" s="239"/>
      <c r="I157" s="229">
        <f>(SUM('1.  LRAMVA Summary'!D$54:D$80)+SUM('1.  LRAMVA Summary'!D$81:D$82)*(MONTH($E157)-1)/12)*$H157</f>
        <v>0</v>
      </c>
      <c r="J157" s="229">
        <f ca="1">(SUM('1.  LRAMVA Summary'!E$54:E$80)+SUM('1.  LRAMVA Summary'!E$81:E$82)*(MONTH($E157)-1)/12)*$H157</f>
        <v>0</v>
      </c>
      <c r="K157" s="229">
        <f>(SUM('1.  LRAMVA Summary'!F$54:F$80)+SUM('1.  LRAMVA Summary'!F$81:F$82)*(MONTH($E157)-1)/12)*$H157</f>
        <v>0</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ca="1" si="89"/>
        <v>0</v>
      </c>
    </row>
    <row r="158" spans="2:23" s="9" customFormat="1">
      <c r="B158" s="66"/>
      <c r="E158" s="213">
        <v>44075</v>
      </c>
      <c r="F158" s="213" t="s">
        <v>187</v>
      </c>
      <c r="G158" s="214" t="s">
        <v>68</v>
      </c>
      <c r="H158" s="239"/>
      <c r="I158" s="229">
        <f>(SUM('1.  LRAMVA Summary'!D$54:D$80)+SUM('1.  LRAMVA Summary'!D$81:D$82)*(MONTH($E158)-1)/12)*$H158</f>
        <v>0</v>
      </c>
      <c r="J158" s="229">
        <f ca="1">(SUM('1.  LRAMVA Summary'!E$54:E$80)+SUM('1.  LRAMVA Summary'!E$81:E$82)*(MONTH($E158)-1)/12)*$H158</f>
        <v>0</v>
      </c>
      <c r="K158" s="229">
        <f>(SUM('1.  LRAMVA Summary'!F$54:F$80)+SUM('1.  LRAMVA Summary'!F$81:F$82)*(MONTH($E158)-1)/12)*$H158</f>
        <v>0</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ca="1" si="89"/>
        <v>0</v>
      </c>
    </row>
    <row r="159" spans="2:23" s="9" customFormat="1">
      <c r="B159" s="66"/>
      <c r="E159" s="213">
        <v>44105</v>
      </c>
      <c r="F159" s="213" t="s">
        <v>187</v>
      </c>
      <c r="G159" s="214" t="s">
        <v>69</v>
      </c>
      <c r="H159" s="239"/>
      <c r="I159" s="229">
        <f>(SUM('1.  LRAMVA Summary'!D$54:D$80)+SUM('1.  LRAMVA Summary'!D$81:D$82)*(MONTH($E159)-1)/12)*$H159</f>
        <v>0</v>
      </c>
      <c r="J159" s="229">
        <f ca="1">(SUM('1.  LRAMVA Summary'!E$54:E$80)+SUM('1.  LRAMVA Summary'!E$81:E$82)*(MONTH($E159)-1)/12)*$H159</f>
        <v>0</v>
      </c>
      <c r="K159" s="229">
        <f>(SUM('1.  LRAMVA Summary'!F$54:F$80)+SUM('1.  LRAMVA Summary'!F$81:F$82)*(MONTH($E159)-1)/12)*$H159</f>
        <v>0</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ca="1" si="89"/>
        <v>0</v>
      </c>
    </row>
    <row r="160" spans="2:23" s="9" customFormat="1">
      <c r="B160" s="66"/>
      <c r="E160" s="213">
        <v>44136</v>
      </c>
      <c r="F160" s="213" t="s">
        <v>187</v>
      </c>
      <c r="G160" s="214" t="s">
        <v>69</v>
      </c>
      <c r="H160" s="239"/>
      <c r="I160" s="229">
        <f>(SUM('1.  LRAMVA Summary'!D$54:D$80)+SUM('1.  LRAMVA Summary'!D$81:D$82)*(MONTH($E160)-1)/12)*$H160</f>
        <v>0</v>
      </c>
      <c r="J160" s="229">
        <f ca="1">(SUM('1.  LRAMVA Summary'!E$54:E$80)+SUM('1.  LRAMVA Summary'!E$81:E$82)*(MONTH($E160)-1)/12)*$H160</f>
        <v>0</v>
      </c>
      <c r="K160" s="229">
        <f>(SUM('1.  LRAMVA Summary'!F$54:F$80)+SUM('1.  LRAMVA Summary'!F$81:F$82)*(MONTH($E160)-1)/12)*$H160</f>
        <v>0</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ca="1" si="89"/>
        <v>0</v>
      </c>
    </row>
    <row r="161" spans="2:23" s="9" customFormat="1">
      <c r="B161" s="66"/>
      <c r="E161" s="213">
        <v>44166</v>
      </c>
      <c r="F161" s="213" t="s">
        <v>187</v>
      </c>
      <c r="G161" s="214" t="s">
        <v>69</v>
      </c>
      <c r="H161" s="239"/>
      <c r="I161" s="229">
        <f>(SUM('1.  LRAMVA Summary'!D$54:D$80)+SUM('1.  LRAMVA Summary'!D$81:D$82)*(MONTH($E161)-1)/12)*$H161</f>
        <v>0</v>
      </c>
      <c r="J161" s="229">
        <f ca="1">(SUM('1.  LRAMVA Summary'!E$54:E$80)+SUM('1.  LRAMVA Summary'!E$81:E$82)*(MONTH($E161)-1)/12)*$H161</f>
        <v>0</v>
      </c>
      <c r="K161" s="229">
        <f>(SUM('1.  LRAMVA Summary'!F$54:F$80)+SUM('1.  LRAMVA Summary'!F$81:F$82)*(MONTH($E161)-1)/12)*$H161</f>
        <v>0</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 ca="1">SUM(I161:V161)</f>
        <v>0</v>
      </c>
    </row>
    <row r="162" spans="2:23" s="9" customFormat="1" ht="15.75" thickBot="1">
      <c r="B162" s="66"/>
      <c r="E162" s="215" t="s">
        <v>469</v>
      </c>
      <c r="F162" s="215"/>
      <c r="G162" s="216"/>
      <c r="H162" s="217"/>
      <c r="I162" s="218">
        <f>SUM(I149:I161)</f>
        <v>1455.3282224223981</v>
      </c>
      <c r="J162" s="218">
        <f ca="1">SUM(J149:J161)</f>
        <v>374.8008118881479</v>
      </c>
      <c r="K162" s="218">
        <f t="shared" ref="K162:O162" si="90">SUM(K149:K161)</f>
        <v>917.74601284131472</v>
      </c>
      <c r="L162" s="218">
        <f t="shared" si="90"/>
        <v>-5.7689838260997837</v>
      </c>
      <c r="M162" s="218">
        <f t="shared" si="90"/>
        <v>0</v>
      </c>
      <c r="N162" s="218">
        <f t="shared" si="90"/>
        <v>0</v>
      </c>
      <c r="O162" s="218">
        <f t="shared" si="90"/>
        <v>0</v>
      </c>
      <c r="P162" s="218">
        <f t="shared" ref="P162:V162" si="91">SUM(P149:P161)</f>
        <v>0</v>
      </c>
      <c r="Q162" s="218">
        <f t="shared" si="91"/>
        <v>0</v>
      </c>
      <c r="R162" s="218">
        <f t="shared" si="91"/>
        <v>0</v>
      </c>
      <c r="S162" s="218">
        <f t="shared" si="91"/>
        <v>0</v>
      </c>
      <c r="T162" s="218">
        <f t="shared" si="91"/>
        <v>0</v>
      </c>
      <c r="U162" s="218">
        <f t="shared" si="91"/>
        <v>0</v>
      </c>
      <c r="V162" s="218">
        <f t="shared" si="91"/>
        <v>0</v>
      </c>
      <c r="W162" s="218">
        <f ca="1">SUM(W149:W161)</f>
        <v>2742.1060633257621</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H164" s="18"/>
    </row>
    <row r="165" spans="2:23">
      <c r="E165" s="584"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workbookViewId="0"/>
  </sheetViews>
  <sheetFormatPr defaultRowHeight="15"/>
  <cols>
    <col min="1" max="1" width="52" style="740" bestFit="1" customWidth="1"/>
    <col min="2" max="2" width="17" style="740" bestFit="1" customWidth="1"/>
    <col min="3" max="4" width="15.5703125" style="740" bestFit="1" customWidth="1"/>
    <col min="5" max="5" width="23.42578125" style="740" bestFit="1" customWidth="1"/>
    <col min="6" max="19" width="15.5703125" style="740" bestFit="1" customWidth="1"/>
    <col min="20" max="16384" width="9.140625" style="740"/>
  </cols>
  <sheetData>
    <row r="1" spans="1:19" ht="18">
      <c r="A1" s="907" t="s">
        <v>689</v>
      </c>
    </row>
    <row r="2" spans="1:19" ht="18">
      <c r="A2" s="907" t="s">
        <v>753</v>
      </c>
    </row>
    <row r="4" spans="1:19" ht="15.75" thickBot="1"/>
    <row r="5" spans="1:19" ht="16.5" thickBot="1">
      <c r="A5" s="902" t="s">
        <v>756</v>
      </c>
      <c r="B5" s="903">
        <v>2017</v>
      </c>
      <c r="C5" s="903">
        <v>2018</v>
      </c>
      <c r="D5" s="903">
        <v>2019</v>
      </c>
      <c r="E5" s="903">
        <v>2020</v>
      </c>
      <c r="F5" s="903">
        <v>2021</v>
      </c>
      <c r="G5" s="903">
        <v>2022</v>
      </c>
      <c r="H5" s="903">
        <v>2023</v>
      </c>
      <c r="I5" s="903">
        <v>2024</v>
      </c>
      <c r="J5" s="903">
        <v>2025</v>
      </c>
      <c r="K5" s="903">
        <v>2026</v>
      </c>
      <c r="L5" s="903">
        <v>2027</v>
      </c>
      <c r="M5" s="903">
        <v>2028</v>
      </c>
      <c r="N5" s="903">
        <v>2029</v>
      </c>
      <c r="O5" s="903">
        <v>2030</v>
      </c>
      <c r="P5" s="903">
        <v>2031</v>
      </c>
      <c r="Q5" s="903">
        <v>2032</v>
      </c>
      <c r="R5" s="903">
        <v>2033</v>
      </c>
      <c r="S5" s="904">
        <v>2034</v>
      </c>
    </row>
    <row r="6" spans="1:19">
      <c r="A6" s="746" t="s">
        <v>113</v>
      </c>
      <c r="B6" s="744">
        <v>825996</v>
      </c>
      <c r="C6" s="744">
        <v>664908</v>
      </c>
      <c r="D6" s="744">
        <v>664908</v>
      </c>
      <c r="E6" s="744">
        <v>664908</v>
      </c>
      <c r="F6" s="744">
        <v>664908</v>
      </c>
      <c r="G6" s="744">
        <v>664908</v>
      </c>
      <c r="H6" s="744">
        <v>664908</v>
      </c>
      <c r="I6" s="744">
        <v>664902</v>
      </c>
      <c r="J6" s="744">
        <v>664902</v>
      </c>
      <c r="K6" s="744">
        <v>663258</v>
      </c>
      <c r="L6" s="744">
        <v>648859</v>
      </c>
      <c r="M6" s="744">
        <v>648750</v>
      </c>
      <c r="N6" s="744">
        <v>648750</v>
      </c>
      <c r="O6" s="744">
        <v>648627</v>
      </c>
      <c r="P6" s="744">
        <v>550514</v>
      </c>
      <c r="Q6" s="744">
        <v>550514</v>
      </c>
      <c r="R6" s="744">
        <v>65177</v>
      </c>
      <c r="S6" s="744">
        <v>0</v>
      </c>
    </row>
    <row r="7" spans="1:19">
      <c r="A7" s="739" t="s">
        <v>754</v>
      </c>
      <c r="B7" s="743">
        <v>776618</v>
      </c>
      <c r="C7" s="743">
        <v>562418</v>
      </c>
      <c r="D7" s="743">
        <v>562418</v>
      </c>
      <c r="E7" s="743">
        <v>562418</v>
      </c>
      <c r="F7" s="743">
        <v>562418</v>
      </c>
      <c r="G7" s="743">
        <v>562418</v>
      </c>
      <c r="H7" s="743">
        <v>562418</v>
      </c>
      <c r="I7" s="743">
        <v>562407</v>
      </c>
      <c r="J7" s="743">
        <v>562407</v>
      </c>
      <c r="K7" s="743">
        <v>562407</v>
      </c>
      <c r="L7" s="743">
        <v>552168</v>
      </c>
      <c r="M7" s="743">
        <v>551205</v>
      </c>
      <c r="N7" s="743">
        <v>551205</v>
      </c>
      <c r="O7" s="743">
        <v>465418</v>
      </c>
      <c r="P7" s="743">
        <v>465418</v>
      </c>
      <c r="Q7" s="743">
        <v>360488</v>
      </c>
      <c r="R7" s="743">
        <v>285712</v>
      </c>
      <c r="S7" s="743">
        <v>0</v>
      </c>
    </row>
    <row r="8" spans="1:19">
      <c r="A8" s="739" t="s">
        <v>755</v>
      </c>
      <c r="B8" s="743">
        <v>185539</v>
      </c>
      <c r="C8" s="743">
        <v>185539</v>
      </c>
      <c r="D8" s="743">
        <v>185539</v>
      </c>
      <c r="E8" s="743">
        <v>185539</v>
      </c>
      <c r="F8" s="743">
        <v>185539</v>
      </c>
      <c r="G8" s="743">
        <v>185539</v>
      </c>
      <c r="H8" s="743">
        <v>185539</v>
      </c>
      <c r="I8" s="743">
        <v>185539</v>
      </c>
      <c r="J8" s="743">
        <v>185539</v>
      </c>
      <c r="K8" s="743">
        <v>185539</v>
      </c>
      <c r="L8" s="743">
        <v>185539</v>
      </c>
      <c r="M8" s="743">
        <v>185539</v>
      </c>
      <c r="N8" s="743">
        <v>185539</v>
      </c>
      <c r="O8" s="743">
        <v>185539</v>
      </c>
      <c r="P8" s="743">
        <v>185539</v>
      </c>
      <c r="Q8" s="743">
        <v>185539</v>
      </c>
      <c r="R8" s="743">
        <v>185539</v>
      </c>
      <c r="S8" s="743">
        <v>185539</v>
      </c>
    </row>
    <row r="9" spans="1:19">
      <c r="A9" s="739" t="s">
        <v>116</v>
      </c>
      <c r="B9" s="743">
        <v>172</v>
      </c>
      <c r="C9" s="743">
        <v>172</v>
      </c>
      <c r="D9" s="743">
        <v>172</v>
      </c>
      <c r="E9" s="743">
        <v>172</v>
      </c>
      <c r="F9" s="743">
        <v>172</v>
      </c>
      <c r="G9" s="743">
        <v>172</v>
      </c>
      <c r="H9" s="743">
        <v>172</v>
      </c>
      <c r="I9" s="743">
        <v>172</v>
      </c>
      <c r="J9" s="743">
        <v>172</v>
      </c>
      <c r="K9" s="743">
        <v>172</v>
      </c>
      <c r="L9" s="743">
        <v>172</v>
      </c>
      <c r="M9" s="743">
        <v>172</v>
      </c>
      <c r="N9" s="743">
        <v>172</v>
      </c>
      <c r="O9" s="743">
        <v>172</v>
      </c>
      <c r="P9" s="743">
        <v>172</v>
      </c>
      <c r="Q9" s="743">
        <v>172</v>
      </c>
      <c r="R9" s="743">
        <v>172</v>
      </c>
      <c r="S9" s="743">
        <v>172</v>
      </c>
    </row>
    <row r="10" spans="1:19">
      <c r="A10" s="739" t="s">
        <v>118</v>
      </c>
      <c r="B10" s="743">
        <v>237394</v>
      </c>
      <c r="C10" s="743">
        <v>237677</v>
      </c>
      <c r="D10" s="743">
        <v>237677</v>
      </c>
      <c r="E10" s="743">
        <v>237677</v>
      </c>
      <c r="F10" s="743">
        <v>237677</v>
      </c>
      <c r="G10" s="743">
        <v>209354</v>
      </c>
      <c r="H10" s="743">
        <v>209354</v>
      </c>
      <c r="I10" s="743">
        <v>209354</v>
      </c>
      <c r="J10" s="743">
        <v>209354</v>
      </c>
      <c r="K10" s="743">
        <v>209354</v>
      </c>
      <c r="L10" s="743">
        <v>198365</v>
      </c>
      <c r="M10" s="743">
        <v>198365</v>
      </c>
      <c r="N10" s="743">
        <v>36025</v>
      </c>
      <c r="O10" s="743">
        <v>13122</v>
      </c>
      <c r="P10" s="743">
        <v>1062</v>
      </c>
      <c r="Q10" s="743">
        <v>0</v>
      </c>
      <c r="R10" s="743">
        <v>0</v>
      </c>
      <c r="S10" s="743">
        <v>0</v>
      </c>
    </row>
    <row r="11" spans="1:19">
      <c r="A11" s="739" t="s">
        <v>119</v>
      </c>
      <c r="B11" s="743">
        <v>53342</v>
      </c>
      <c r="C11" s="743">
        <v>53342</v>
      </c>
      <c r="D11" s="743">
        <v>53342</v>
      </c>
      <c r="E11" s="743">
        <v>53342</v>
      </c>
      <c r="F11" s="743">
        <v>52192</v>
      </c>
      <c r="G11" s="743">
        <v>41345</v>
      </c>
      <c r="H11" s="743">
        <v>37566</v>
      </c>
      <c r="I11" s="743">
        <v>31304</v>
      </c>
      <c r="J11" s="743">
        <v>26460</v>
      </c>
      <c r="K11" s="743">
        <v>25332</v>
      </c>
      <c r="L11" s="743">
        <v>25332</v>
      </c>
      <c r="M11" s="743">
        <v>25332</v>
      </c>
      <c r="N11" s="743">
        <v>24994</v>
      </c>
      <c r="O11" s="743">
        <v>18083</v>
      </c>
      <c r="P11" s="743">
        <v>17897</v>
      </c>
      <c r="Q11" s="743">
        <v>17339</v>
      </c>
      <c r="R11" s="743">
        <v>17339</v>
      </c>
      <c r="S11" s="743">
        <v>2676</v>
      </c>
    </row>
    <row r="12" spans="1:19" ht="15.75" thickBot="1">
      <c r="A12" s="748" t="s">
        <v>702</v>
      </c>
      <c r="B12" s="749">
        <v>1015</v>
      </c>
      <c r="C12" s="749">
        <v>1015</v>
      </c>
      <c r="D12" s="749">
        <v>1015</v>
      </c>
      <c r="E12" s="749">
        <v>1015</v>
      </c>
      <c r="F12" s="749">
        <v>1015</v>
      </c>
      <c r="G12" s="749">
        <v>684</v>
      </c>
      <c r="H12" s="749">
        <v>684</v>
      </c>
      <c r="I12" s="749">
        <v>684</v>
      </c>
      <c r="J12" s="749">
        <v>684</v>
      </c>
      <c r="K12" s="749">
        <v>684</v>
      </c>
      <c r="L12" s="749">
        <v>684</v>
      </c>
      <c r="M12" s="749">
        <v>684</v>
      </c>
      <c r="N12" s="749">
        <v>684</v>
      </c>
      <c r="O12" s="749">
        <v>684</v>
      </c>
      <c r="P12" s="749">
        <v>684</v>
      </c>
      <c r="Q12" s="749">
        <v>684</v>
      </c>
      <c r="R12" s="749">
        <v>684</v>
      </c>
      <c r="S12" s="749">
        <v>643</v>
      </c>
    </row>
    <row r="13" spans="1:19" ht="15.75" thickBot="1">
      <c r="A13" s="751" t="s">
        <v>759</v>
      </c>
      <c r="B13" s="752">
        <f>SUM(B6:B12)</f>
        <v>2080076</v>
      </c>
      <c r="C13" s="752">
        <f t="shared" ref="C13:S13" si="0">SUM(C6:C12)</f>
        <v>1705071</v>
      </c>
      <c r="D13" s="752">
        <f t="shared" si="0"/>
        <v>1705071</v>
      </c>
      <c r="E13" s="752">
        <f t="shared" si="0"/>
        <v>1705071</v>
      </c>
      <c r="F13" s="752">
        <f t="shared" si="0"/>
        <v>1703921</v>
      </c>
      <c r="G13" s="752">
        <f t="shared" si="0"/>
        <v>1664420</v>
      </c>
      <c r="H13" s="752">
        <f t="shared" si="0"/>
        <v>1660641</v>
      </c>
      <c r="I13" s="752">
        <f t="shared" si="0"/>
        <v>1654362</v>
      </c>
      <c r="J13" s="752">
        <f t="shared" si="0"/>
        <v>1649518</v>
      </c>
      <c r="K13" s="752">
        <f t="shared" si="0"/>
        <v>1646746</v>
      </c>
      <c r="L13" s="752">
        <f t="shared" si="0"/>
        <v>1611119</v>
      </c>
      <c r="M13" s="752">
        <f t="shared" si="0"/>
        <v>1610047</v>
      </c>
      <c r="N13" s="752">
        <f t="shared" si="0"/>
        <v>1447369</v>
      </c>
      <c r="O13" s="752">
        <f t="shared" si="0"/>
        <v>1331645</v>
      </c>
      <c r="P13" s="752">
        <f t="shared" si="0"/>
        <v>1221286</v>
      </c>
      <c r="Q13" s="752">
        <f t="shared" si="0"/>
        <v>1114736</v>
      </c>
      <c r="R13" s="752">
        <f t="shared" si="0"/>
        <v>554623</v>
      </c>
      <c r="S13" s="752">
        <f t="shared" si="0"/>
        <v>189030</v>
      </c>
    </row>
    <row r="14" spans="1:19" ht="15.75" thickBot="1">
      <c r="B14" s="750"/>
      <c r="C14" s="750"/>
      <c r="D14" s="750"/>
      <c r="E14" s="750"/>
      <c r="F14" s="750"/>
      <c r="G14" s="750"/>
      <c r="H14" s="750"/>
      <c r="I14" s="750"/>
      <c r="J14" s="750"/>
      <c r="K14" s="750"/>
      <c r="L14" s="750"/>
      <c r="M14" s="750"/>
      <c r="N14" s="750"/>
      <c r="O14" s="750"/>
      <c r="P14" s="750"/>
      <c r="Q14" s="750"/>
      <c r="R14" s="750"/>
      <c r="S14" s="750"/>
    </row>
    <row r="15" spans="1:19" ht="16.5" thickBot="1">
      <c r="A15" s="902" t="s">
        <v>757</v>
      </c>
      <c r="B15" s="905">
        <v>2017</v>
      </c>
      <c r="C15" s="905">
        <v>2018</v>
      </c>
      <c r="D15" s="905">
        <v>2019</v>
      </c>
      <c r="E15" s="905">
        <v>2020</v>
      </c>
      <c r="F15" s="905">
        <v>2021</v>
      </c>
      <c r="G15" s="905">
        <v>2022</v>
      </c>
      <c r="H15" s="905">
        <v>2023</v>
      </c>
      <c r="I15" s="905">
        <v>2024</v>
      </c>
      <c r="J15" s="905">
        <v>2025</v>
      </c>
      <c r="K15" s="905">
        <v>2026</v>
      </c>
      <c r="L15" s="905">
        <v>2027</v>
      </c>
      <c r="M15" s="905">
        <v>2028</v>
      </c>
      <c r="N15" s="905">
        <v>2029</v>
      </c>
      <c r="O15" s="905">
        <v>2030</v>
      </c>
      <c r="P15" s="905">
        <v>2031</v>
      </c>
      <c r="Q15" s="905">
        <v>2032</v>
      </c>
      <c r="R15" s="905">
        <v>2033</v>
      </c>
      <c r="S15" s="906">
        <v>2034</v>
      </c>
    </row>
    <row r="16" spans="1:19">
      <c r="A16" s="746" t="s">
        <v>113</v>
      </c>
      <c r="B16" s="747">
        <v>1</v>
      </c>
      <c r="C16" s="747">
        <v>0.80497726381241552</v>
      </c>
      <c r="D16" s="747">
        <v>0.80497726381241552</v>
      </c>
      <c r="E16" s="747">
        <v>0.80497726381241552</v>
      </c>
      <c r="F16" s="747">
        <v>0.80497726381241552</v>
      </c>
      <c r="G16" s="747">
        <v>0.80497726381241552</v>
      </c>
      <c r="H16" s="747">
        <v>0.80497726381241552</v>
      </c>
      <c r="I16" s="747">
        <v>0.80496999985472084</v>
      </c>
      <c r="J16" s="747">
        <v>0.80496999985472084</v>
      </c>
      <c r="K16" s="747">
        <v>0.80297967544637017</v>
      </c>
      <c r="L16" s="747">
        <v>0.78554738763868104</v>
      </c>
      <c r="M16" s="747">
        <v>0.78541542574056045</v>
      </c>
      <c r="N16" s="747">
        <v>0.78541542574056045</v>
      </c>
      <c r="O16" s="747">
        <v>0.78526651460781893</v>
      </c>
      <c r="P16" s="747">
        <v>0.66648506772429894</v>
      </c>
      <c r="Q16" s="747">
        <v>0.66648506772429894</v>
      </c>
      <c r="R16" s="747">
        <v>7.8907161778023135E-2</v>
      </c>
      <c r="S16" s="747">
        <v>0</v>
      </c>
    </row>
    <row r="17" spans="1:19">
      <c r="A17" s="739" t="s">
        <v>754</v>
      </c>
      <c r="B17" s="742">
        <v>1</v>
      </c>
      <c r="C17" s="742">
        <v>0.72418872598883877</v>
      </c>
      <c r="D17" s="742">
        <v>0.72418872598883877</v>
      </c>
      <c r="E17" s="742">
        <v>0.72418872598883877</v>
      </c>
      <c r="F17" s="742">
        <v>0.72418872598883877</v>
      </c>
      <c r="G17" s="742">
        <v>0.72418872598883877</v>
      </c>
      <c r="H17" s="742">
        <v>0.72418872598883877</v>
      </c>
      <c r="I17" s="742">
        <v>0.7241745620111818</v>
      </c>
      <c r="J17" s="742">
        <v>0.7241745620111818</v>
      </c>
      <c r="K17" s="742">
        <v>0.7241745620111818</v>
      </c>
      <c r="L17" s="742">
        <v>0.71099047408120852</v>
      </c>
      <c r="M17" s="742">
        <v>0.70975048221905745</v>
      </c>
      <c r="N17" s="742">
        <v>0.70975048221905745</v>
      </c>
      <c r="O17" s="742">
        <v>0.59928819574102066</v>
      </c>
      <c r="P17" s="742">
        <v>0.59928819574102066</v>
      </c>
      <c r="Q17" s="742">
        <v>0.46417672523686032</v>
      </c>
      <c r="R17" s="742">
        <v>0.36789258039344952</v>
      </c>
      <c r="S17" s="742">
        <v>0</v>
      </c>
    </row>
    <row r="18" spans="1:19">
      <c r="A18" s="739" t="s">
        <v>755</v>
      </c>
      <c r="B18" s="742">
        <v>1</v>
      </c>
      <c r="C18" s="742">
        <v>1</v>
      </c>
      <c r="D18" s="742">
        <v>1</v>
      </c>
      <c r="E18" s="742">
        <v>1</v>
      </c>
      <c r="F18" s="742">
        <v>1</v>
      </c>
      <c r="G18" s="742">
        <v>1</v>
      </c>
      <c r="H18" s="742">
        <v>1</v>
      </c>
      <c r="I18" s="742">
        <v>1</v>
      </c>
      <c r="J18" s="742">
        <v>1</v>
      </c>
      <c r="K18" s="742">
        <v>1</v>
      </c>
      <c r="L18" s="742">
        <v>1</v>
      </c>
      <c r="M18" s="742">
        <v>1</v>
      </c>
      <c r="N18" s="742">
        <v>1</v>
      </c>
      <c r="O18" s="742">
        <v>1</v>
      </c>
      <c r="P18" s="742">
        <v>1</v>
      </c>
      <c r="Q18" s="742">
        <v>1</v>
      </c>
      <c r="R18" s="742">
        <v>1</v>
      </c>
      <c r="S18" s="742">
        <v>1</v>
      </c>
    </row>
    <row r="19" spans="1:19">
      <c r="A19" s="739" t="s">
        <v>116</v>
      </c>
      <c r="B19" s="742">
        <v>1</v>
      </c>
      <c r="C19" s="742">
        <v>1</v>
      </c>
      <c r="D19" s="742">
        <v>1</v>
      </c>
      <c r="E19" s="742">
        <v>1</v>
      </c>
      <c r="F19" s="742">
        <v>1</v>
      </c>
      <c r="G19" s="742">
        <v>1</v>
      </c>
      <c r="H19" s="742">
        <v>1</v>
      </c>
      <c r="I19" s="742">
        <v>1</v>
      </c>
      <c r="J19" s="742">
        <v>1</v>
      </c>
      <c r="K19" s="742">
        <v>1</v>
      </c>
      <c r="L19" s="742">
        <v>1</v>
      </c>
      <c r="M19" s="742">
        <v>1</v>
      </c>
      <c r="N19" s="742">
        <v>1</v>
      </c>
      <c r="O19" s="742">
        <v>1</v>
      </c>
      <c r="P19" s="742">
        <v>1</v>
      </c>
      <c r="Q19" s="742">
        <v>1</v>
      </c>
      <c r="R19" s="742">
        <v>1</v>
      </c>
      <c r="S19" s="742">
        <v>1</v>
      </c>
    </row>
    <row r="20" spans="1:19">
      <c r="A20" s="739" t="s">
        <v>118</v>
      </c>
      <c r="B20" s="742">
        <v>1</v>
      </c>
      <c r="C20" s="742">
        <v>1.001192111005333</v>
      </c>
      <c r="D20" s="742">
        <v>1.001192111005333</v>
      </c>
      <c r="E20" s="742">
        <v>1.001192111005333</v>
      </c>
      <c r="F20" s="742">
        <v>1.001192111005333</v>
      </c>
      <c r="G20" s="742">
        <v>0.88188412512531911</v>
      </c>
      <c r="H20" s="742">
        <v>0.88188412512531911</v>
      </c>
      <c r="I20" s="742">
        <v>0.88188412512531911</v>
      </c>
      <c r="J20" s="742">
        <v>0.88188412512531911</v>
      </c>
      <c r="K20" s="742">
        <v>0.88188412512531911</v>
      </c>
      <c r="L20" s="742">
        <v>0.83559399142354063</v>
      </c>
      <c r="M20" s="742">
        <v>0.83559399142354063</v>
      </c>
      <c r="N20" s="742">
        <v>0.15175193981313764</v>
      </c>
      <c r="O20" s="742">
        <v>5.527519650875759E-2</v>
      </c>
      <c r="P20" s="742">
        <v>4.4735755747828503E-3</v>
      </c>
      <c r="Q20" s="742">
        <v>0</v>
      </c>
      <c r="R20" s="742">
        <v>0</v>
      </c>
      <c r="S20" s="742">
        <v>0</v>
      </c>
    </row>
    <row r="21" spans="1:19">
      <c r="A21" s="739" t="s">
        <v>119</v>
      </c>
      <c r="B21" s="742">
        <v>1</v>
      </c>
      <c r="C21" s="742">
        <v>1</v>
      </c>
      <c r="D21" s="742">
        <v>1</v>
      </c>
      <c r="E21" s="742">
        <v>1</v>
      </c>
      <c r="F21" s="742">
        <v>0.97844100333695772</v>
      </c>
      <c r="G21" s="742">
        <v>0.77509279742041914</v>
      </c>
      <c r="H21" s="742">
        <v>0.70424805969030035</v>
      </c>
      <c r="I21" s="742">
        <v>0.58685463612163025</v>
      </c>
      <c r="J21" s="742">
        <v>0.49604439278617224</v>
      </c>
      <c r="K21" s="742">
        <v>0.47489782910277079</v>
      </c>
      <c r="L21" s="742">
        <v>0.47489782910277079</v>
      </c>
      <c r="M21" s="742">
        <v>0.47489782910277079</v>
      </c>
      <c r="N21" s="742">
        <v>0.46856135877919836</v>
      </c>
      <c r="O21" s="742">
        <v>0.33900116231112443</v>
      </c>
      <c r="P21" s="742">
        <v>0.33551422893779759</v>
      </c>
      <c r="Q21" s="742">
        <v>0.32505342881781712</v>
      </c>
      <c r="R21" s="742">
        <v>0.32505342881781712</v>
      </c>
      <c r="S21" s="742">
        <v>5.0166847887218327E-2</v>
      </c>
    </row>
    <row r="22" spans="1:19">
      <c r="A22" s="739" t="s">
        <v>702</v>
      </c>
      <c r="B22" s="742">
        <v>1</v>
      </c>
      <c r="C22" s="742">
        <v>1</v>
      </c>
      <c r="D22" s="742">
        <v>1</v>
      </c>
      <c r="E22" s="742">
        <v>1</v>
      </c>
      <c r="F22" s="742">
        <v>1</v>
      </c>
      <c r="G22" s="742">
        <v>0.67389162561576355</v>
      </c>
      <c r="H22" s="742">
        <v>0.67389162561576355</v>
      </c>
      <c r="I22" s="742">
        <v>0.67389162561576355</v>
      </c>
      <c r="J22" s="742">
        <v>0.67389162561576355</v>
      </c>
      <c r="K22" s="742">
        <v>0.67389162561576355</v>
      </c>
      <c r="L22" s="742">
        <v>0.67389162561576355</v>
      </c>
      <c r="M22" s="742">
        <v>0.67389162561576355</v>
      </c>
      <c r="N22" s="742">
        <v>0.67389162561576355</v>
      </c>
      <c r="O22" s="742">
        <v>0.67389162561576355</v>
      </c>
      <c r="P22" s="742">
        <v>0.67389162561576355</v>
      </c>
      <c r="Q22" s="742">
        <v>0.67389162561576355</v>
      </c>
      <c r="R22" s="742">
        <v>0.67389162561576355</v>
      </c>
      <c r="S22" s="742">
        <v>0.63349753694581279</v>
      </c>
    </row>
    <row r="24" spans="1:19">
      <c r="A24" s="836"/>
      <c r="B24" s="837"/>
    </row>
    <row r="25" spans="1:19">
      <c r="B25" s="745"/>
      <c r="C25" s="838">
        <v>2018</v>
      </c>
      <c r="D25" s="838">
        <v>2019</v>
      </c>
      <c r="E25" s="838">
        <v>2020</v>
      </c>
      <c r="F25" s="838">
        <v>2021</v>
      </c>
      <c r="G25" s="838">
        <v>2022</v>
      </c>
      <c r="H25" s="838">
        <v>2023</v>
      </c>
      <c r="I25" s="838">
        <v>2024</v>
      </c>
      <c r="J25" s="838">
        <v>2025</v>
      </c>
      <c r="K25" s="838">
        <v>2026</v>
      </c>
      <c r="L25" s="838">
        <v>2027</v>
      </c>
      <c r="M25" s="838">
        <v>2028</v>
      </c>
      <c r="N25" s="838">
        <v>2029</v>
      </c>
      <c r="O25" s="838">
        <v>2030</v>
      </c>
      <c r="P25" s="838">
        <v>2031</v>
      </c>
      <c r="Q25" s="838">
        <v>2032</v>
      </c>
      <c r="R25" s="838">
        <v>2033</v>
      </c>
      <c r="S25" s="838">
        <v>2034</v>
      </c>
    </row>
    <row r="26" spans="1:19">
      <c r="B26" s="741" t="s">
        <v>761</v>
      </c>
      <c r="C26" s="741" t="s">
        <v>762</v>
      </c>
      <c r="D26" s="741" t="s">
        <v>762</v>
      </c>
      <c r="E26" s="741" t="s">
        <v>762</v>
      </c>
      <c r="F26" s="741" t="s">
        <v>762</v>
      </c>
      <c r="G26" s="741" t="s">
        <v>762</v>
      </c>
      <c r="H26" s="741" t="s">
        <v>762</v>
      </c>
      <c r="I26" s="741" t="s">
        <v>762</v>
      </c>
      <c r="J26" s="741" t="s">
        <v>762</v>
      </c>
      <c r="K26" s="741" t="s">
        <v>762</v>
      </c>
      <c r="L26" s="741" t="s">
        <v>762</v>
      </c>
      <c r="M26" s="741" t="s">
        <v>762</v>
      </c>
      <c r="N26" s="741" t="s">
        <v>762</v>
      </c>
      <c r="O26" s="741" t="s">
        <v>762</v>
      </c>
      <c r="P26" s="741" t="s">
        <v>762</v>
      </c>
      <c r="Q26" s="741" t="s">
        <v>762</v>
      </c>
      <c r="R26" s="741" t="s">
        <v>762</v>
      </c>
      <c r="S26" s="741" t="s">
        <v>762</v>
      </c>
    </row>
    <row r="27" spans="1:19">
      <c r="A27" s="756" t="s">
        <v>114</v>
      </c>
      <c r="B27" s="753">
        <v>122622</v>
      </c>
      <c r="C27" s="753">
        <v>122622</v>
      </c>
      <c r="D27" s="753">
        <f t="shared" ref="D27:S27" si="1">+C27*C18</f>
        <v>122622</v>
      </c>
      <c r="E27" s="753">
        <f t="shared" si="1"/>
        <v>122622</v>
      </c>
      <c r="F27" s="753">
        <f t="shared" si="1"/>
        <v>122622</v>
      </c>
      <c r="G27" s="753">
        <f t="shared" si="1"/>
        <v>122622</v>
      </c>
      <c r="H27" s="753">
        <f t="shared" si="1"/>
        <v>122622</v>
      </c>
      <c r="I27" s="753">
        <f t="shared" si="1"/>
        <v>122622</v>
      </c>
      <c r="J27" s="753">
        <f t="shared" si="1"/>
        <v>122622</v>
      </c>
      <c r="K27" s="753">
        <f t="shared" si="1"/>
        <v>122622</v>
      </c>
      <c r="L27" s="753">
        <f t="shared" si="1"/>
        <v>122622</v>
      </c>
      <c r="M27" s="753">
        <f t="shared" si="1"/>
        <v>122622</v>
      </c>
      <c r="N27" s="753">
        <f t="shared" si="1"/>
        <v>122622</v>
      </c>
      <c r="O27" s="753">
        <f t="shared" si="1"/>
        <v>122622</v>
      </c>
      <c r="P27" s="753">
        <f t="shared" si="1"/>
        <v>122622</v>
      </c>
      <c r="Q27" s="753">
        <f t="shared" si="1"/>
        <v>122622</v>
      </c>
      <c r="R27" s="753">
        <f t="shared" si="1"/>
        <v>122622</v>
      </c>
      <c r="S27" s="753">
        <f t="shared" si="1"/>
        <v>122622</v>
      </c>
    </row>
    <row r="28" spans="1:19">
      <c r="A28" s="756" t="s">
        <v>754</v>
      </c>
      <c r="B28" s="753">
        <v>332872</v>
      </c>
      <c r="C28" s="753">
        <v>332872</v>
      </c>
      <c r="D28" s="753">
        <f t="shared" ref="D28:S28" si="2">+C28*C17</f>
        <v>241062.14959735674</v>
      </c>
      <c r="E28" s="753">
        <f t="shared" si="2"/>
        <v>174574.49100104065</v>
      </c>
      <c r="F28" s="753">
        <f t="shared" si="2"/>
        <v>126424.87822819363</v>
      </c>
      <c r="G28" s="753">
        <f t="shared" si="2"/>
        <v>91555.471497369625</v>
      </c>
      <c r="H28" s="753">
        <f t="shared" si="2"/>
        <v>66303.440260987554</v>
      </c>
      <c r="I28" s="753">
        <f t="shared" si="2"/>
        <v>48016.203931281656</v>
      </c>
      <c r="J28" s="753">
        <f t="shared" si="2"/>
        <v>34772.113451375481</v>
      </c>
      <c r="K28" s="753">
        <f t="shared" si="2"/>
        <v>25181.080028852961</v>
      </c>
      <c r="L28" s="753">
        <f t="shared" si="2"/>
        <v>18235.497600863109</v>
      </c>
      <c r="M28" s="753">
        <f t="shared" si="2"/>
        <v>12965.265084344403</v>
      </c>
      <c r="N28" s="753">
        <f t="shared" si="2"/>
        <v>9202.1031457113477</v>
      </c>
      <c r="O28" s="753">
        <f t="shared" si="2"/>
        <v>6531.1971450981346</v>
      </c>
      <c r="P28" s="753">
        <f t="shared" si="2"/>
        <v>3914.0693531147663</v>
      </c>
      <c r="Q28" s="753">
        <f t="shared" si="2"/>
        <v>2345.6555606333723</v>
      </c>
      <c r="R28" s="753">
        <f t="shared" si="2"/>
        <v>1088.7987166684304</v>
      </c>
      <c r="S28" s="753">
        <f t="shared" si="2"/>
        <v>400.5609694042252</v>
      </c>
    </row>
    <row r="29" spans="1:19">
      <c r="B29" s="755"/>
      <c r="C29" s="755"/>
      <c r="D29" s="755"/>
      <c r="E29" s="755"/>
      <c r="F29" s="755"/>
      <c r="G29" s="755"/>
      <c r="H29" s="755"/>
      <c r="I29" s="755"/>
      <c r="J29" s="755"/>
      <c r="K29" s="755"/>
      <c r="L29" s="755"/>
      <c r="M29" s="755"/>
      <c r="N29" s="755"/>
      <c r="O29" s="755"/>
      <c r="P29" s="755"/>
      <c r="Q29" s="755"/>
      <c r="R29" s="755"/>
      <c r="S29" s="755"/>
    </row>
    <row r="30" spans="1:19">
      <c r="A30" s="754" t="s">
        <v>118</v>
      </c>
      <c r="B30" s="753">
        <v>48740</v>
      </c>
      <c r="C30" s="753">
        <v>48740</v>
      </c>
      <c r="D30" s="753">
        <f t="shared" ref="D30:S30" si="3">+C30*C20</f>
        <v>48798.103490399932</v>
      </c>
      <c r="E30" s="753">
        <f t="shared" si="3"/>
        <v>48856.276246610214</v>
      </c>
      <c r="F30" s="753">
        <f t="shared" si="3"/>
        <v>48914.518351203391</v>
      </c>
      <c r="G30" s="753">
        <f t="shared" si="3"/>
        <v>48972.829886850421</v>
      </c>
      <c r="H30" s="753">
        <f t="shared" si="3"/>
        <v>43188.36123967616</v>
      </c>
      <c r="I30" s="753">
        <f t="shared" si="3"/>
        <v>38087.130167448049</v>
      </c>
      <c r="J30" s="753">
        <f t="shared" si="3"/>
        <v>33588.435466254072</v>
      </c>
      <c r="K30" s="753">
        <f t="shared" si="3"/>
        <v>29621.108025485712</v>
      </c>
      <c r="L30" s="753">
        <f t="shared" si="3"/>
        <v>26122.384936298036</v>
      </c>
      <c r="M30" s="753">
        <f t="shared" si="3"/>
        <v>21827.707894423449</v>
      </c>
      <c r="N30" s="753">
        <f t="shared" si="3"/>
        <v>18239.101563128417</v>
      </c>
      <c r="O30" s="753">
        <f t="shared" si="3"/>
        <v>2767.8190426535684</v>
      </c>
      <c r="P30" s="753">
        <f t="shared" si="3"/>
        <v>152.99174148335729</v>
      </c>
      <c r="Q30" s="753">
        <f t="shared" si="3"/>
        <v>0.68442011784343937</v>
      </c>
      <c r="R30" s="753">
        <f t="shared" si="3"/>
        <v>0</v>
      </c>
      <c r="S30" s="753">
        <f t="shared" si="3"/>
        <v>0</v>
      </c>
    </row>
    <row r="31" spans="1:19">
      <c r="A31" s="754" t="s">
        <v>119</v>
      </c>
      <c r="B31" s="753">
        <v>39106</v>
      </c>
      <c r="C31" s="753">
        <v>39106</v>
      </c>
      <c r="D31" s="753">
        <f t="shared" ref="D31:S31" si="4">+C31*C21</f>
        <v>39106</v>
      </c>
      <c r="E31" s="753">
        <f t="shared" si="4"/>
        <v>39106</v>
      </c>
      <c r="F31" s="753">
        <f t="shared" si="4"/>
        <v>39106</v>
      </c>
      <c r="G31" s="753">
        <f t="shared" si="4"/>
        <v>38262.913876495069</v>
      </c>
      <c r="H31" s="753">
        <f t="shared" si="4"/>
        <v>29657.308953989137</v>
      </c>
      <c r="I31" s="753">
        <f t="shared" si="4"/>
        <v>20886.102286482623</v>
      </c>
      <c r="J31" s="753">
        <f t="shared" si="4"/>
        <v>12257.105957332909</v>
      </c>
      <c r="K31" s="753">
        <f t="shared" si="4"/>
        <v>6080.0686819209777</v>
      </c>
      <c r="L31" s="753">
        <f t="shared" si="4"/>
        <v>2887.4114178400173</v>
      </c>
      <c r="M31" s="753">
        <f t="shared" si="4"/>
        <v>1371.2254140587777</v>
      </c>
      <c r="N31" s="753">
        <f t="shared" si="4"/>
        <v>651.19197234706155</v>
      </c>
      <c r="O31" s="753">
        <f t="shared" si="4"/>
        <v>305.1233953890453</v>
      </c>
      <c r="P31" s="753">
        <f t="shared" si="4"/>
        <v>103.43718568520315</v>
      </c>
      <c r="Q31" s="753">
        <f t="shared" si="4"/>
        <v>34.704647598666725</v>
      </c>
      <c r="R31" s="753">
        <f t="shared" si="4"/>
        <v>11.280864697860641</v>
      </c>
      <c r="S31" s="753">
        <f t="shared" si="4"/>
        <v>3.66688375006947</v>
      </c>
    </row>
    <row r="32" spans="1:19">
      <c r="A32" s="754" t="s">
        <v>760</v>
      </c>
      <c r="B32" s="753">
        <v>23787</v>
      </c>
      <c r="C32" s="753">
        <v>23787</v>
      </c>
      <c r="D32" s="753">
        <f t="shared" ref="D32:S32" si="5">+C32*C21</f>
        <v>23787</v>
      </c>
      <c r="E32" s="753">
        <f t="shared" si="5"/>
        <v>23787</v>
      </c>
      <c r="F32" s="753">
        <f t="shared" si="5"/>
        <v>23787</v>
      </c>
      <c r="G32" s="753">
        <f t="shared" si="5"/>
        <v>23274.176146376212</v>
      </c>
      <c r="H32" s="753">
        <f t="shared" si="5"/>
        <v>18039.64629695033</v>
      </c>
      <c r="I32" s="753">
        <f t="shared" si="5"/>
        <v>12704.385902126582</v>
      </c>
      <c r="J32" s="753">
        <f t="shared" si="5"/>
        <v>7455.6277657412638</v>
      </c>
      <c r="K32" s="753">
        <f t="shared" si="5"/>
        <v>3698.3223478968512</v>
      </c>
      <c r="L32" s="753">
        <f t="shared" si="5"/>
        <v>1756.3252543384767</v>
      </c>
      <c r="M32" s="753">
        <f t="shared" si="5"/>
        <v>834.07505048371434</v>
      </c>
      <c r="N32" s="753">
        <f t="shared" si="5"/>
        <v>396.10043078349986</v>
      </c>
      <c r="O32" s="753">
        <f t="shared" si="5"/>
        <v>185.5973560609425</v>
      </c>
      <c r="P32" s="753">
        <f t="shared" si="5"/>
        <v>62.917719426531121</v>
      </c>
      <c r="Q32" s="753">
        <f t="shared" si="5"/>
        <v>21.109790119917278</v>
      </c>
      <c r="R32" s="753">
        <f t="shared" si="5"/>
        <v>6.8618096601035905</v>
      </c>
      <c r="S32" s="753">
        <f t="shared" si="5"/>
        <v>2.2304547579118923</v>
      </c>
    </row>
    <row r="35" spans="1:5" ht="15.75">
      <c r="D35" s="920" t="s">
        <v>822</v>
      </c>
      <c r="E35" s="920"/>
    </row>
    <row r="36" spans="1:5" ht="15.75">
      <c r="A36" s="908" t="s">
        <v>758</v>
      </c>
      <c r="B36" s="918" t="s">
        <v>817</v>
      </c>
      <c r="C36" s="916" t="s">
        <v>818</v>
      </c>
      <c r="D36" s="920" t="s">
        <v>819</v>
      </c>
      <c r="E36" s="920" t="s">
        <v>820</v>
      </c>
    </row>
    <row r="37" spans="1:5">
      <c r="A37" s="741" t="s">
        <v>113</v>
      </c>
      <c r="B37" s="745">
        <v>1.290419</v>
      </c>
      <c r="C37" s="741"/>
      <c r="D37" s="741"/>
      <c r="E37" s="741"/>
    </row>
    <row r="38" spans="1:5">
      <c r="A38" s="741" t="s">
        <v>754</v>
      </c>
      <c r="B38" s="745">
        <v>1.333202</v>
      </c>
      <c r="C38" s="741"/>
      <c r="D38" s="741"/>
      <c r="E38" s="741"/>
    </row>
    <row r="39" spans="1:5">
      <c r="A39" s="741" t="s">
        <v>755</v>
      </c>
      <c r="B39" s="745">
        <v>0.77821499999999999</v>
      </c>
      <c r="C39" s="741"/>
      <c r="D39" s="741"/>
      <c r="E39" s="741"/>
    </row>
    <row r="40" spans="1:5">
      <c r="A40" s="741" t="s">
        <v>116</v>
      </c>
      <c r="B40" s="745">
        <v>1</v>
      </c>
      <c r="C40" s="741"/>
      <c r="D40" s="741"/>
      <c r="E40" s="741"/>
    </row>
    <row r="41" spans="1:5">
      <c r="A41" s="741" t="s">
        <v>118</v>
      </c>
      <c r="B41" s="745">
        <v>0.89849100000000004</v>
      </c>
      <c r="C41" s="745">
        <v>1.1187744226776664</v>
      </c>
      <c r="D41" s="745">
        <v>1.1499999999999999</v>
      </c>
      <c r="E41" s="745">
        <v>1.19</v>
      </c>
    </row>
    <row r="42" spans="1:5">
      <c r="A42" s="741" t="s">
        <v>119</v>
      </c>
      <c r="B42" s="745">
        <v>0.89217100000000005</v>
      </c>
      <c r="C42" s="741"/>
      <c r="D42" s="741"/>
      <c r="E42" s="741"/>
    </row>
    <row r="43" spans="1:5">
      <c r="A43" s="741" t="s">
        <v>702</v>
      </c>
      <c r="B43" s="745">
        <v>0.889571</v>
      </c>
      <c r="C43" s="741"/>
      <c r="D43" s="741"/>
      <c r="E43" s="741"/>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E1" zoomScale="90" zoomScaleNormal="90" workbookViewId="0">
      <selection activeCell="E1" sqref="E1"/>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0"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47"/>
      <c r="D13" s="632" t="s">
        <v>406</v>
      </c>
      <c r="E13" s="17"/>
      <c r="F13" s="176"/>
      <c r="G13" s="177"/>
      <c r="H13" s="178"/>
      <c r="K13" s="178"/>
      <c r="L13" s="176"/>
      <c r="M13" s="176"/>
      <c r="N13" s="176"/>
      <c r="O13" s="176"/>
      <c r="P13" s="176"/>
      <c r="Q13" s="179"/>
    </row>
    <row r="14" spans="2:73" ht="30" customHeight="1" outlineLevel="1" thickBot="1">
      <c r="B14" s="89"/>
      <c r="D14" s="605" t="s">
        <v>550</v>
      </c>
      <c r="I14" s="12"/>
      <c r="J14" s="12"/>
      <c r="BU14" s="12"/>
    </row>
    <row r="15" spans="2:73" ht="26.25" customHeight="1" outlineLevel="1">
      <c r="C15" s="89"/>
      <c r="I15" s="12"/>
      <c r="J15" s="12"/>
    </row>
    <row r="16" spans="2:73" ht="23.25" customHeight="1" outlineLevel="1">
      <c r="B16" s="115" t="s">
        <v>504</v>
      </c>
      <c r="C16" s="89"/>
      <c r="D16" s="610" t="s">
        <v>616</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customHeight="1" outlineLevel="1">
      <c r="B17" s="685" t="s">
        <v>610</v>
      </c>
      <c r="C17" s="89"/>
      <c r="D17" s="606" t="s">
        <v>588</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customHeight="1" outlineLevel="1">
      <c r="C18" s="89"/>
      <c r="D18" s="606" t="s">
        <v>623</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customHeight="1" outlineLevel="1">
      <c r="C19" s="89"/>
      <c r="D19" s="606" t="s">
        <v>622</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customHeight="1" outlineLevel="1">
      <c r="C20" s="89"/>
      <c r="D20" s="606" t="s">
        <v>624</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customHeight="1" outlineLevel="1">
      <c r="C21" s="89"/>
      <c r="D21" s="698" t="s">
        <v>634</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 r="I22" s="12"/>
      <c r="J22" s="12"/>
    </row>
    <row r="23" spans="2:73" ht="15.75">
      <c r="B23" s="181" t="s">
        <v>593</v>
      </c>
      <c r="H23" s="10"/>
      <c r="I23" s="10"/>
      <c r="J23" s="10"/>
    </row>
    <row r="24" spans="2:73" s="665" customFormat="1" ht="21" customHeight="1">
      <c r="B24" s="697" t="s">
        <v>597</v>
      </c>
      <c r="C24" s="1002" t="s">
        <v>598</v>
      </c>
      <c r="D24" s="1002"/>
      <c r="E24" s="1002"/>
      <c r="F24" s="1002"/>
      <c r="G24" s="1002"/>
      <c r="H24" s="673" t="s">
        <v>595</v>
      </c>
      <c r="I24" s="673" t="s">
        <v>594</v>
      </c>
      <c r="J24" s="673" t="s">
        <v>596</v>
      </c>
      <c r="K24" s="664"/>
      <c r="L24" s="665" t="s">
        <v>598</v>
      </c>
      <c r="AQ24" s="665" t="s">
        <v>598</v>
      </c>
      <c r="BU24" s="664"/>
    </row>
    <row r="25" spans="2:73" s="249" customFormat="1" ht="49.5" customHeight="1">
      <c r="B25" s="244" t="s">
        <v>472</v>
      </c>
      <c r="C25" s="244" t="s">
        <v>211</v>
      </c>
      <c r="D25" s="623" t="s">
        <v>473</v>
      </c>
      <c r="E25" s="244" t="s">
        <v>208</v>
      </c>
      <c r="F25" s="244" t="s">
        <v>474</v>
      </c>
      <c r="G25" s="244" t="s">
        <v>475</v>
      </c>
      <c r="H25" s="623" t="s">
        <v>476</v>
      </c>
      <c r="I25" s="631" t="s">
        <v>586</v>
      </c>
      <c r="J25" s="638" t="s">
        <v>587</v>
      </c>
      <c r="K25" s="636"/>
      <c r="L25" s="245" t="s">
        <v>477</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478</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6"/>
      <c r="I26" s="629"/>
      <c r="J26" s="629"/>
      <c r="K26" s="637"/>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87"/>
      <c r="C27" s="687"/>
      <c r="D27" s="687"/>
      <c r="E27" s="687"/>
      <c r="F27" s="687"/>
      <c r="G27" s="687"/>
      <c r="H27" s="687"/>
      <c r="I27" s="639"/>
      <c r="J27" s="639"/>
      <c r="K27" s="628"/>
      <c r="L27" s="691"/>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c r="AM27" s="692"/>
      <c r="AN27" s="692"/>
      <c r="AO27" s="693"/>
      <c r="AP27" s="628"/>
      <c r="AQ27" s="691"/>
      <c r="AR27" s="692"/>
      <c r="AS27" s="692"/>
      <c r="AT27" s="692"/>
      <c r="AU27" s="692"/>
      <c r="AV27" s="692"/>
      <c r="AW27" s="692"/>
      <c r="AX27" s="692"/>
      <c r="AY27" s="692"/>
      <c r="AZ27" s="692"/>
      <c r="BA27" s="692"/>
      <c r="BB27" s="692"/>
      <c r="BC27" s="692"/>
      <c r="BD27" s="692"/>
      <c r="BE27" s="692"/>
      <c r="BF27" s="692"/>
      <c r="BG27" s="692"/>
      <c r="BH27" s="692"/>
      <c r="BI27" s="692"/>
      <c r="BJ27" s="692"/>
      <c r="BK27" s="692"/>
      <c r="BL27" s="692"/>
      <c r="BM27" s="692"/>
      <c r="BN27" s="692"/>
      <c r="BO27" s="692"/>
      <c r="BP27" s="692"/>
      <c r="BQ27" s="692"/>
      <c r="BR27" s="692"/>
      <c r="BS27" s="692"/>
      <c r="BT27" s="693"/>
      <c r="BU27" s="16"/>
    </row>
    <row r="28" spans="2:73" s="17" customFormat="1" ht="15.75">
      <c r="B28" s="687"/>
      <c r="C28" s="687"/>
      <c r="D28" s="687"/>
      <c r="E28" s="687"/>
      <c r="F28" s="687"/>
      <c r="G28" s="687"/>
      <c r="H28" s="687"/>
      <c r="I28" s="639"/>
      <c r="J28" s="639"/>
      <c r="K28" s="628"/>
      <c r="L28" s="691"/>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3"/>
      <c r="AP28" s="628"/>
      <c r="AQ28" s="691"/>
      <c r="AR28" s="692"/>
      <c r="AS28" s="692"/>
      <c r="AT28" s="692"/>
      <c r="AU28" s="692"/>
      <c r="AV28" s="692"/>
      <c r="AW28" s="692"/>
      <c r="AX28" s="692"/>
      <c r="AY28" s="692"/>
      <c r="AZ28" s="692"/>
      <c r="BA28" s="692"/>
      <c r="BB28" s="692"/>
      <c r="BC28" s="692"/>
      <c r="BD28" s="692"/>
      <c r="BE28" s="692"/>
      <c r="BF28" s="692"/>
      <c r="BG28" s="692"/>
      <c r="BH28" s="692"/>
      <c r="BI28" s="692"/>
      <c r="BJ28" s="692"/>
      <c r="BK28" s="692"/>
      <c r="BL28" s="692"/>
      <c r="BM28" s="692"/>
      <c r="BN28" s="692"/>
      <c r="BO28" s="692"/>
      <c r="BP28" s="692"/>
      <c r="BQ28" s="692"/>
      <c r="BR28" s="692"/>
      <c r="BS28" s="692"/>
      <c r="BT28" s="693"/>
      <c r="BU28" s="16"/>
    </row>
    <row r="29" spans="2:73" s="17" customFormat="1" ht="16.5" customHeight="1">
      <c r="B29" s="687"/>
      <c r="C29" s="687"/>
      <c r="D29" s="687"/>
      <c r="E29" s="687"/>
      <c r="F29" s="687"/>
      <c r="G29" s="687"/>
      <c r="H29" s="687"/>
      <c r="I29" s="639"/>
      <c r="J29" s="639"/>
      <c r="K29" s="628"/>
      <c r="L29" s="691"/>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3"/>
      <c r="AP29" s="628"/>
      <c r="AQ29" s="691"/>
      <c r="AR29" s="692"/>
      <c r="AS29" s="692"/>
      <c r="AT29" s="692"/>
      <c r="AU29" s="692"/>
      <c r="AV29" s="692"/>
      <c r="AW29" s="692"/>
      <c r="AX29" s="692"/>
      <c r="AY29" s="692"/>
      <c r="AZ29" s="692"/>
      <c r="BA29" s="692"/>
      <c r="BB29" s="692"/>
      <c r="BC29" s="692"/>
      <c r="BD29" s="692"/>
      <c r="BE29" s="692"/>
      <c r="BF29" s="692"/>
      <c r="BG29" s="692"/>
      <c r="BH29" s="692"/>
      <c r="BI29" s="692"/>
      <c r="BJ29" s="692"/>
      <c r="BK29" s="692"/>
      <c r="BL29" s="692"/>
      <c r="BM29" s="692"/>
      <c r="BN29" s="692"/>
      <c r="BO29" s="692"/>
      <c r="BP29" s="692"/>
      <c r="BQ29" s="692"/>
      <c r="BR29" s="692"/>
      <c r="BS29" s="692"/>
      <c r="BT29" s="693"/>
      <c r="BU29" s="16"/>
    </row>
    <row r="30" spans="2:73" s="17" customFormat="1" ht="15.75">
      <c r="B30" s="687"/>
      <c r="C30" s="687"/>
      <c r="D30" s="687"/>
      <c r="E30" s="687"/>
      <c r="F30" s="687"/>
      <c r="G30" s="687"/>
      <c r="H30" s="687"/>
      <c r="I30" s="639"/>
      <c r="J30" s="639"/>
      <c r="K30" s="628"/>
      <c r="L30" s="691"/>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3"/>
      <c r="AP30" s="628"/>
      <c r="AQ30" s="691"/>
      <c r="AR30" s="692"/>
      <c r="AS30" s="692"/>
      <c r="AT30" s="692"/>
      <c r="AU30" s="692"/>
      <c r="AV30" s="692"/>
      <c r="AW30" s="692"/>
      <c r="AX30" s="692"/>
      <c r="AY30" s="692"/>
      <c r="AZ30" s="692"/>
      <c r="BA30" s="692"/>
      <c r="BB30" s="692"/>
      <c r="BC30" s="692"/>
      <c r="BD30" s="692"/>
      <c r="BE30" s="692"/>
      <c r="BF30" s="692"/>
      <c r="BG30" s="692"/>
      <c r="BH30" s="692"/>
      <c r="BI30" s="692"/>
      <c r="BJ30" s="692"/>
      <c r="BK30" s="692"/>
      <c r="BL30" s="692"/>
      <c r="BM30" s="692"/>
      <c r="BN30" s="692"/>
      <c r="BO30" s="692"/>
      <c r="BP30" s="692"/>
      <c r="BQ30" s="692"/>
      <c r="BR30" s="692"/>
      <c r="BS30" s="692"/>
      <c r="BT30" s="693"/>
      <c r="BU30" s="16"/>
    </row>
    <row r="31" spans="2:73" s="17" customFormat="1" ht="15.75">
      <c r="B31" s="687"/>
      <c r="C31" s="687"/>
      <c r="D31" s="687"/>
      <c r="E31" s="687"/>
      <c r="F31" s="687"/>
      <c r="G31" s="687"/>
      <c r="H31" s="687"/>
      <c r="I31" s="639"/>
      <c r="J31" s="639"/>
      <c r="K31" s="628"/>
      <c r="L31" s="691"/>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3"/>
      <c r="AP31" s="628"/>
      <c r="AQ31" s="691"/>
      <c r="AR31" s="692"/>
      <c r="AS31" s="692"/>
      <c r="AT31" s="692"/>
      <c r="AU31" s="692"/>
      <c r="AV31" s="692"/>
      <c r="AW31" s="692"/>
      <c r="AX31" s="692"/>
      <c r="AY31" s="692"/>
      <c r="AZ31" s="692"/>
      <c r="BA31" s="692"/>
      <c r="BB31" s="692"/>
      <c r="BC31" s="692"/>
      <c r="BD31" s="692"/>
      <c r="BE31" s="692"/>
      <c r="BF31" s="692"/>
      <c r="BG31" s="692"/>
      <c r="BH31" s="692"/>
      <c r="BI31" s="692"/>
      <c r="BJ31" s="692"/>
      <c r="BK31" s="692"/>
      <c r="BL31" s="692"/>
      <c r="BM31" s="692"/>
      <c r="BN31" s="692"/>
      <c r="BO31" s="692"/>
      <c r="BP31" s="692"/>
      <c r="BQ31" s="692"/>
      <c r="BR31" s="692"/>
      <c r="BS31" s="692"/>
      <c r="BT31" s="693"/>
      <c r="BU31" s="16"/>
    </row>
    <row r="32" spans="2:73" s="17" customFormat="1" ht="15.75">
      <c r="B32" s="687"/>
      <c r="C32" s="687"/>
      <c r="D32" s="687"/>
      <c r="E32" s="687"/>
      <c r="F32" s="687"/>
      <c r="G32" s="687"/>
      <c r="H32" s="687"/>
      <c r="I32" s="639"/>
      <c r="J32" s="639"/>
      <c r="K32" s="628"/>
      <c r="L32" s="691"/>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3"/>
      <c r="AP32" s="628"/>
      <c r="AQ32" s="691"/>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c r="BR32" s="692"/>
      <c r="BS32" s="692"/>
      <c r="BT32" s="693"/>
      <c r="BU32" s="16"/>
    </row>
    <row r="33" spans="2:73" s="17" customFormat="1" ht="15.75">
      <c r="B33" s="687"/>
      <c r="C33" s="687"/>
      <c r="D33" s="687"/>
      <c r="E33" s="687"/>
      <c r="F33" s="687"/>
      <c r="G33" s="687"/>
      <c r="H33" s="687"/>
      <c r="I33" s="639"/>
      <c r="J33" s="639"/>
      <c r="K33" s="628"/>
      <c r="L33" s="691"/>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3"/>
      <c r="AP33" s="628"/>
      <c r="AQ33" s="691"/>
      <c r="AR33" s="692"/>
      <c r="AS33" s="692"/>
      <c r="AT33" s="692"/>
      <c r="AU33" s="692"/>
      <c r="AV33" s="692"/>
      <c r="AW33" s="692"/>
      <c r="AX33" s="692"/>
      <c r="AY33" s="692"/>
      <c r="AZ33" s="692"/>
      <c r="BA33" s="692"/>
      <c r="BB33" s="692"/>
      <c r="BC33" s="692"/>
      <c r="BD33" s="692"/>
      <c r="BE33" s="692"/>
      <c r="BF33" s="692"/>
      <c r="BG33" s="692"/>
      <c r="BH33" s="692"/>
      <c r="BI33" s="692"/>
      <c r="BJ33" s="692"/>
      <c r="BK33" s="692"/>
      <c r="BL33" s="692"/>
      <c r="BM33" s="692"/>
      <c r="BN33" s="692"/>
      <c r="BO33" s="692"/>
      <c r="BP33" s="692"/>
      <c r="BQ33" s="692"/>
      <c r="BR33" s="692"/>
      <c r="BS33" s="692"/>
      <c r="BT33" s="693"/>
      <c r="BU33" s="16"/>
    </row>
    <row r="34" spans="2:73" s="17" customFormat="1" ht="15.75">
      <c r="B34" s="687"/>
      <c r="C34" s="687"/>
      <c r="D34" s="687"/>
      <c r="E34" s="687"/>
      <c r="F34" s="687"/>
      <c r="G34" s="687"/>
      <c r="H34" s="687"/>
      <c r="I34" s="639"/>
      <c r="J34" s="639"/>
      <c r="K34" s="628"/>
      <c r="L34" s="691"/>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3"/>
      <c r="AP34" s="628"/>
      <c r="AQ34" s="691"/>
      <c r="AR34" s="692"/>
      <c r="AS34" s="692"/>
      <c r="AT34" s="692"/>
      <c r="AU34" s="692"/>
      <c r="AV34" s="692"/>
      <c r="AW34" s="692"/>
      <c r="AX34" s="692"/>
      <c r="AY34" s="692"/>
      <c r="AZ34" s="692"/>
      <c r="BA34" s="692"/>
      <c r="BB34" s="692"/>
      <c r="BC34" s="692"/>
      <c r="BD34" s="692"/>
      <c r="BE34" s="692"/>
      <c r="BF34" s="692"/>
      <c r="BG34" s="692"/>
      <c r="BH34" s="692"/>
      <c r="BI34" s="692"/>
      <c r="BJ34" s="692"/>
      <c r="BK34" s="692"/>
      <c r="BL34" s="692"/>
      <c r="BM34" s="692"/>
      <c r="BN34" s="692"/>
      <c r="BO34" s="692"/>
      <c r="BP34" s="692"/>
      <c r="BQ34" s="692"/>
      <c r="BR34" s="692"/>
      <c r="BS34" s="692"/>
      <c r="BT34" s="693"/>
      <c r="BU34" s="16"/>
    </row>
    <row r="35" spans="2:73" s="17" customFormat="1" ht="15.75">
      <c r="B35" s="687"/>
      <c r="C35" s="687"/>
      <c r="D35" s="687"/>
      <c r="E35" s="687"/>
      <c r="F35" s="687"/>
      <c r="G35" s="687"/>
      <c r="H35" s="687"/>
      <c r="I35" s="639"/>
      <c r="J35" s="639"/>
      <c r="K35" s="628"/>
      <c r="L35" s="691"/>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3"/>
      <c r="AP35" s="628"/>
      <c r="AQ35" s="691"/>
      <c r="AR35" s="692"/>
      <c r="AS35" s="692"/>
      <c r="AT35" s="692"/>
      <c r="AU35" s="692"/>
      <c r="AV35" s="692"/>
      <c r="AW35" s="692"/>
      <c r="AX35" s="692"/>
      <c r="AY35" s="692"/>
      <c r="AZ35" s="692"/>
      <c r="BA35" s="692"/>
      <c r="BB35" s="692"/>
      <c r="BC35" s="692"/>
      <c r="BD35" s="692"/>
      <c r="BE35" s="692"/>
      <c r="BF35" s="692"/>
      <c r="BG35" s="692"/>
      <c r="BH35" s="692"/>
      <c r="BI35" s="692"/>
      <c r="BJ35" s="692"/>
      <c r="BK35" s="692"/>
      <c r="BL35" s="692"/>
      <c r="BM35" s="692"/>
      <c r="BN35" s="692"/>
      <c r="BO35" s="692"/>
      <c r="BP35" s="692"/>
      <c r="BQ35" s="692"/>
      <c r="BR35" s="692"/>
      <c r="BS35" s="692"/>
      <c r="BT35" s="693"/>
      <c r="BU35" s="16"/>
    </row>
    <row r="36" spans="2:73" s="17" customFormat="1" ht="15.75">
      <c r="B36" s="687"/>
      <c r="C36" s="687"/>
      <c r="D36" s="687"/>
      <c r="E36" s="687"/>
      <c r="F36" s="687"/>
      <c r="G36" s="687"/>
      <c r="H36" s="687"/>
      <c r="I36" s="639"/>
      <c r="J36" s="639"/>
      <c r="K36" s="628"/>
      <c r="L36" s="691"/>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3"/>
      <c r="AP36" s="628"/>
      <c r="AQ36" s="691"/>
      <c r="AR36" s="692"/>
      <c r="AS36" s="692"/>
      <c r="AT36" s="692"/>
      <c r="AU36" s="692"/>
      <c r="AV36" s="692"/>
      <c r="AW36" s="692"/>
      <c r="AX36" s="692"/>
      <c r="AY36" s="692"/>
      <c r="AZ36" s="692"/>
      <c r="BA36" s="692"/>
      <c r="BB36" s="692"/>
      <c r="BC36" s="692"/>
      <c r="BD36" s="692"/>
      <c r="BE36" s="692"/>
      <c r="BF36" s="692"/>
      <c r="BG36" s="692"/>
      <c r="BH36" s="692"/>
      <c r="BI36" s="692"/>
      <c r="BJ36" s="692"/>
      <c r="BK36" s="692"/>
      <c r="BL36" s="692"/>
      <c r="BM36" s="692"/>
      <c r="BN36" s="692"/>
      <c r="BO36" s="692"/>
      <c r="BP36" s="692"/>
      <c r="BQ36" s="692"/>
      <c r="BR36" s="692"/>
      <c r="BS36" s="692"/>
      <c r="BT36" s="693"/>
      <c r="BU36" s="16"/>
    </row>
    <row r="37" spans="2:73" s="17" customFormat="1" ht="15.75">
      <c r="B37" s="687"/>
      <c r="C37" s="687"/>
      <c r="D37" s="687"/>
      <c r="E37" s="687"/>
      <c r="F37" s="687"/>
      <c r="G37" s="687"/>
      <c r="H37" s="687"/>
      <c r="I37" s="639"/>
      <c r="J37" s="639"/>
      <c r="K37" s="628"/>
      <c r="L37" s="691"/>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3"/>
      <c r="AP37" s="628"/>
      <c r="AQ37" s="691"/>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2"/>
      <c r="BT37" s="693"/>
      <c r="BU37" s="16"/>
    </row>
    <row r="38" spans="2:73" s="17" customFormat="1" ht="15.75">
      <c r="B38" s="687"/>
      <c r="C38" s="687"/>
      <c r="D38" s="687"/>
      <c r="E38" s="687"/>
      <c r="F38" s="687"/>
      <c r="G38" s="687"/>
      <c r="H38" s="687"/>
      <c r="I38" s="639"/>
      <c r="J38" s="639"/>
      <c r="K38" s="628"/>
      <c r="L38" s="691"/>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3"/>
      <c r="AP38" s="628"/>
      <c r="AQ38" s="691"/>
      <c r="AR38" s="692"/>
      <c r="AS38" s="692"/>
      <c r="AT38" s="692"/>
      <c r="AU38" s="692"/>
      <c r="AV38" s="692"/>
      <c r="AW38" s="692"/>
      <c r="AX38" s="692"/>
      <c r="AY38" s="692"/>
      <c r="AZ38" s="692"/>
      <c r="BA38" s="692"/>
      <c r="BB38" s="692"/>
      <c r="BC38" s="692"/>
      <c r="BD38" s="692"/>
      <c r="BE38" s="692"/>
      <c r="BF38" s="692"/>
      <c r="BG38" s="692"/>
      <c r="BH38" s="692"/>
      <c r="BI38" s="692"/>
      <c r="BJ38" s="692"/>
      <c r="BK38" s="692"/>
      <c r="BL38" s="692"/>
      <c r="BM38" s="692"/>
      <c r="BN38" s="692"/>
      <c r="BO38" s="692"/>
      <c r="BP38" s="692"/>
      <c r="BQ38" s="692"/>
      <c r="BR38" s="692"/>
      <c r="BS38" s="692"/>
      <c r="BT38" s="693"/>
      <c r="BU38" s="16"/>
    </row>
    <row r="39" spans="2:73" s="17" customFormat="1" ht="15.75">
      <c r="B39" s="687"/>
      <c r="C39" s="687"/>
      <c r="D39" s="687"/>
      <c r="E39" s="687"/>
      <c r="F39" s="687"/>
      <c r="G39" s="687"/>
      <c r="H39" s="687"/>
      <c r="I39" s="639"/>
      <c r="J39" s="639"/>
      <c r="K39" s="628"/>
      <c r="L39" s="691"/>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3"/>
      <c r="AP39" s="628"/>
      <c r="AQ39" s="691"/>
      <c r="AR39" s="692"/>
      <c r="AS39" s="692"/>
      <c r="AT39" s="692"/>
      <c r="AU39" s="692"/>
      <c r="AV39" s="692"/>
      <c r="AW39" s="692"/>
      <c r="AX39" s="692"/>
      <c r="AY39" s="692"/>
      <c r="AZ39" s="692"/>
      <c r="BA39" s="692"/>
      <c r="BB39" s="692"/>
      <c r="BC39" s="692"/>
      <c r="BD39" s="692"/>
      <c r="BE39" s="692"/>
      <c r="BF39" s="692"/>
      <c r="BG39" s="692"/>
      <c r="BH39" s="692"/>
      <c r="BI39" s="692"/>
      <c r="BJ39" s="692"/>
      <c r="BK39" s="692"/>
      <c r="BL39" s="692"/>
      <c r="BM39" s="692"/>
      <c r="BN39" s="692"/>
      <c r="BO39" s="692"/>
      <c r="BP39" s="692"/>
      <c r="BQ39" s="692"/>
      <c r="BR39" s="692"/>
      <c r="BS39" s="692"/>
      <c r="BT39" s="693"/>
      <c r="BU39" s="16"/>
    </row>
    <row r="40" spans="2:73" s="17" customFormat="1" ht="15.75">
      <c r="B40" s="687"/>
      <c r="C40" s="687"/>
      <c r="D40" s="687"/>
      <c r="E40" s="687"/>
      <c r="F40" s="687"/>
      <c r="G40" s="687"/>
      <c r="H40" s="687"/>
      <c r="I40" s="639"/>
      <c r="J40" s="639"/>
      <c r="K40" s="628"/>
      <c r="L40" s="691"/>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3"/>
      <c r="AP40" s="628"/>
      <c r="AQ40" s="691"/>
      <c r="AR40" s="692"/>
      <c r="AS40" s="692"/>
      <c r="AT40" s="692"/>
      <c r="AU40" s="692"/>
      <c r="AV40" s="692"/>
      <c r="AW40" s="692"/>
      <c r="AX40" s="692"/>
      <c r="AY40" s="692"/>
      <c r="AZ40" s="692"/>
      <c r="BA40" s="692"/>
      <c r="BB40" s="692"/>
      <c r="BC40" s="692"/>
      <c r="BD40" s="692"/>
      <c r="BE40" s="692"/>
      <c r="BF40" s="692"/>
      <c r="BG40" s="692"/>
      <c r="BH40" s="692"/>
      <c r="BI40" s="692"/>
      <c r="BJ40" s="692"/>
      <c r="BK40" s="692"/>
      <c r="BL40" s="692"/>
      <c r="BM40" s="692"/>
      <c r="BN40" s="692"/>
      <c r="BO40" s="692"/>
      <c r="BP40" s="692"/>
      <c r="BQ40" s="692"/>
      <c r="BR40" s="692"/>
      <c r="BS40" s="692"/>
      <c r="BT40" s="693"/>
      <c r="BU40" s="16"/>
    </row>
    <row r="41" spans="2:73" s="17" customFormat="1" ht="15.75">
      <c r="B41" s="687"/>
      <c r="C41" s="687"/>
      <c r="D41" s="687"/>
      <c r="E41" s="687"/>
      <c r="F41" s="687"/>
      <c r="G41" s="687"/>
      <c r="H41" s="687"/>
      <c r="I41" s="639"/>
      <c r="J41" s="639"/>
      <c r="K41" s="628"/>
      <c r="L41" s="691"/>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3"/>
      <c r="AP41" s="628"/>
      <c r="AQ41" s="691"/>
      <c r="AR41" s="692"/>
      <c r="AS41" s="692"/>
      <c r="AT41" s="692"/>
      <c r="AU41" s="692"/>
      <c r="AV41" s="692"/>
      <c r="AW41" s="692"/>
      <c r="AX41" s="692"/>
      <c r="AY41" s="692"/>
      <c r="AZ41" s="692"/>
      <c r="BA41" s="692"/>
      <c r="BB41" s="692"/>
      <c r="BC41" s="692"/>
      <c r="BD41" s="692"/>
      <c r="BE41" s="692"/>
      <c r="BF41" s="692"/>
      <c r="BG41" s="692"/>
      <c r="BH41" s="692"/>
      <c r="BI41" s="692"/>
      <c r="BJ41" s="692"/>
      <c r="BK41" s="692"/>
      <c r="BL41" s="692"/>
      <c r="BM41" s="692"/>
      <c r="BN41" s="692"/>
      <c r="BO41" s="692"/>
      <c r="BP41" s="692"/>
      <c r="BQ41" s="692"/>
      <c r="BR41" s="692"/>
      <c r="BS41" s="692"/>
      <c r="BT41" s="693"/>
      <c r="BU41" s="16"/>
    </row>
    <row r="42" spans="2:73" s="17" customFormat="1" ht="15.75">
      <c r="B42" s="687"/>
      <c r="C42" s="687"/>
      <c r="D42" s="687"/>
      <c r="E42" s="687"/>
      <c r="F42" s="687"/>
      <c r="G42" s="687"/>
      <c r="H42" s="687"/>
      <c r="I42" s="639"/>
      <c r="J42" s="639"/>
      <c r="K42" s="628"/>
      <c r="L42" s="691"/>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692"/>
      <c r="AJ42" s="692"/>
      <c r="AK42" s="692"/>
      <c r="AL42" s="692"/>
      <c r="AM42" s="692"/>
      <c r="AN42" s="692"/>
      <c r="AO42" s="693"/>
      <c r="AP42" s="628"/>
      <c r="AQ42" s="691"/>
      <c r="AR42" s="692"/>
      <c r="AS42" s="692"/>
      <c r="AT42" s="692"/>
      <c r="AU42" s="692"/>
      <c r="AV42" s="692"/>
      <c r="AW42" s="692"/>
      <c r="AX42" s="692"/>
      <c r="AY42" s="692"/>
      <c r="AZ42" s="692"/>
      <c r="BA42" s="692"/>
      <c r="BB42" s="692"/>
      <c r="BC42" s="692"/>
      <c r="BD42" s="692"/>
      <c r="BE42" s="692"/>
      <c r="BF42" s="692"/>
      <c r="BG42" s="692"/>
      <c r="BH42" s="692"/>
      <c r="BI42" s="692"/>
      <c r="BJ42" s="692"/>
      <c r="BK42" s="692"/>
      <c r="BL42" s="692"/>
      <c r="BM42" s="692"/>
      <c r="BN42" s="692"/>
      <c r="BO42" s="692"/>
      <c r="BP42" s="692"/>
      <c r="BQ42" s="692"/>
      <c r="BR42" s="692"/>
      <c r="BS42" s="692"/>
      <c r="BT42" s="693"/>
      <c r="BU42" s="16"/>
    </row>
    <row r="43" spans="2:73" s="17" customFormat="1" ht="15.75">
      <c r="B43" s="687"/>
      <c r="C43" s="687"/>
      <c r="D43" s="687"/>
      <c r="E43" s="687"/>
      <c r="F43" s="687"/>
      <c r="G43" s="687"/>
      <c r="H43" s="687"/>
      <c r="I43" s="639"/>
      <c r="J43" s="639"/>
      <c r="K43" s="628"/>
      <c r="L43" s="691"/>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692"/>
      <c r="AJ43" s="692"/>
      <c r="AK43" s="692"/>
      <c r="AL43" s="692"/>
      <c r="AM43" s="692"/>
      <c r="AN43" s="692"/>
      <c r="AO43" s="693"/>
      <c r="AP43" s="628"/>
      <c r="AQ43" s="691"/>
      <c r="AR43" s="692"/>
      <c r="AS43" s="692"/>
      <c r="AT43" s="692"/>
      <c r="AU43" s="692"/>
      <c r="AV43" s="692"/>
      <c r="AW43" s="692"/>
      <c r="AX43" s="692"/>
      <c r="AY43" s="692"/>
      <c r="AZ43" s="692"/>
      <c r="BA43" s="692"/>
      <c r="BB43" s="692"/>
      <c r="BC43" s="692"/>
      <c r="BD43" s="692"/>
      <c r="BE43" s="692"/>
      <c r="BF43" s="692"/>
      <c r="BG43" s="692"/>
      <c r="BH43" s="692"/>
      <c r="BI43" s="692"/>
      <c r="BJ43" s="692"/>
      <c r="BK43" s="692"/>
      <c r="BL43" s="692"/>
      <c r="BM43" s="692"/>
      <c r="BN43" s="692"/>
      <c r="BO43" s="692"/>
      <c r="BP43" s="692"/>
      <c r="BQ43" s="692"/>
      <c r="BR43" s="692"/>
      <c r="BS43" s="692"/>
      <c r="BT43" s="693"/>
      <c r="BU43" s="16"/>
    </row>
    <row r="44" spans="2:73" s="17" customFormat="1" ht="15.75">
      <c r="B44" s="687"/>
      <c r="C44" s="687"/>
      <c r="D44" s="687"/>
      <c r="E44" s="687"/>
      <c r="F44" s="687"/>
      <c r="G44" s="687"/>
      <c r="H44" s="687"/>
      <c r="I44" s="639"/>
      <c r="J44" s="639"/>
      <c r="K44" s="628"/>
      <c r="L44" s="691"/>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692"/>
      <c r="AJ44" s="692"/>
      <c r="AK44" s="692"/>
      <c r="AL44" s="692"/>
      <c r="AM44" s="692"/>
      <c r="AN44" s="692"/>
      <c r="AO44" s="693"/>
      <c r="AP44" s="628"/>
      <c r="AQ44" s="691"/>
      <c r="AR44" s="692"/>
      <c r="AS44" s="692"/>
      <c r="AT44" s="692"/>
      <c r="AU44" s="692"/>
      <c r="AV44" s="692"/>
      <c r="AW44" s="692"/>
      <c r="AX44" s="692"/>
      <c r="AY44" s="692"/>
      <c r="AZ44" s="692"/>
      <c r="BA44" s="692"/>
      <c r="BB44" s="692"/>
      <c r="BC44" s="692"/>
      <c r="BD44" s="692"/>
      <c r="BE44" s="692"/>
      <c r="BF44" s="692"/>
      <c r="BG44" s="692"/>
      <c r="BH44" s="692"/>
      <c r="BI44" s="692"/>
      <c r="BJ44" s="692"/>
      <c r="BK44" s="692"/>
      <c r="BL44" s="692"/>
      <c r="BM44" s="692"/>
      <c r="BN44" s="692"/>
      <c r="BO44" s="692"/>
      <c r="BP44" s="692"/>
      <c r="BQ44" s="692"/>
      <c r="BR44" s="692"/>
      <c r="BS44" s="692"/>
      <c r="BT44" s="693"/>
      <c r="BU44" s="16"/>
    </row>
    <row r="45" spans="2:73" s="17" customFormat="1" ht="15.75">
      <c r="B45" s="687"/>
      <c r="C45" s="687"/>
      <c r="D45" s="687"/>
      <c r="E45" s="687"/>
      <c r="F45" s="687"/>
      <c r="G45" s="687"/>
      <c r="H45" s="687"/>
      <c r="I45" s="639"/>
      <c r="J45" s="639"/>
      <c r="K45" s="628"/>
      <c r="L45" s="691"/>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3"/>
      <c r="AP45" s="628"/>
      <c r="AQ45" s="691"/>
      <c r="AR45" s="692"/>
      <c r="AS45" s="692"/>
      <c r="AT45" s="692"/>
      <c r="AU45" s="692"/>
      <c r="AV45" s="692"/>
      <c r="AW45" s="692"/>
      <c r="AX45" s="692"/>
      <c r="AY45" s="692"/>
      <c r="AZ45" s="692"/>
      <c r="BA45" s="692"/>
      <c r="BB45" s="692"/>
      <c r="BC45" s="692"/>
      <c r="BD45" s="692"/>
      <c r="BE45" s="692"/>
      <c r="BF45" s="692"/>
      <c r="BG45" s="692"/>
      <c r="BH45" s="692"/>
      <c r="BI45" s="692"/>
      <c r="BJ45" s="692"/>
      <c r="BK45" s="692"/>
      <c r="BL45" s="692"/>
      <c r="BM45" s="692"/>
      <c r="BN45" s="692"/>
      <c r="BO45" s="692"/>
      <c r="BP45" s="692"/>
      <c r="BQ45" s="692"/>
      <c r="BR45" s="692"/>
      <c r="BS45" s="692"/>
      <c r="BT45" s="693"/>
      <c r="BU45" s="16"/>
    </row>
    <row r="46" spans="2:73" s="17" customFormat="1" ht="15.75">
      <c r="B46" s="687"/>
      <c r="C46" s="687"/>
      <c r="D46" s="687"/>
      <c r="E46" s="687"/>
      <c r="F46" s="687"/>
      <c r="G46" s="687"/>
      <c r="H46" s="687"/>
      <c r="I46" s="639"/>
      <c r="J46" s="639"/>
      <c r="K46" s="628"/>
      <c r="L46" s="691"/>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3"/>
      <c r="AP46" s="628"/>
      <c r="AQ46" s="691"/>
      <c r="AR46" s="692"/>
      <c r="AS46" s="692"/>
      <c r="AT46" s="692"/>
      <c r="AU46" s="692"/>
      <c r="AV46" s="692"/>
      <c r="AW46" s="692"/>
      <c r="AX46" s="692"/>
      <c r="AY46" s="692"/>
      <c r="AZ46" s="692"/>
      <c r="BA46" s="692"/>
      <c r="BB46" s="692"/>
      <c r="BC46" s="692"/>
      <c r="BD46" s="692"/>
      <c r="BE46" s="692"/>
      <c r="BF46" s="692"/>
      <c r="BG46" s="692"/>
      <c r="BH46" s="692"/>
      <c r="BI46" s="692"/>
      <c r="BJ46" s="692"/>
      <c r="BK46" s="692"/>
      <c r="BL46" s="692"/>
      <c r="BM46" s="692"/>
      <c r="BN46" s="692"/>
      <c r="BO46" s="692"/>
      <c r="BP46" s="692"/>
      <c r="BQ46" s="692"/>
      <c r="BR46" s="692"/>
      <c r="BS46" s="692"/>
      <c r="BT46" s="693"/>
      <c r="BU46" s="16"/>
    </row>
    <row r="47" spans="2:73" s="17" customFormat="1" ht="15.75">
      <c r="B47" s="687"/>
      <c r="C47" s="687"/>
      <c r="D47" s="687"/>
      <c r="E47" s="687"/>
      <c r="F47" s="687"/>
      <c r="G47" s="687"/>
      <c r="H47" s="687"/>
      <c r="I47" s="639"/>
      <c r="J47" s="639"/>
      <c r="K47" s="628"/>
      <c r="L47" s="691"/>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3"/>
      <c r="AP47" s="628"/>
      <c r="AQ47" s="691"/>
      <c r="AR47" s="692"/>
      <c r="AS47" s="692"/>
      <c r="AT47" s="692"/>
      <c r="AU47" s="692"/>
      <c r="AV47" s="692"/>
      <c r="AW47" s="692"/>
      <c r="AX47" s="692"/>
      <c r="AY47" s="692"/>
      <c r="AZ47" s="692"/>
      <c r="BA47" s="692"/>
      <c r="BB47" s="692"/>
      <c r="BC47" s="692"/>
      <c r="BD47" s="692"/>
      <c r="BE47" s="692"/>
      <c r="BF47" s="692"/>
      <c r="BG47" s="692"/>
      <c r="BH47" s="692"/>
      <c r="BI47" s="692"/>
      <c r="BJ47" s="692"/>
      <c r="BK47" s="692"/>
      <c r="BL47" s="692"/>
      <c r="BM47" s="692"/>
      <c r="BN47" s="692"/>
      <c r="BO47" s="692"/>
      <c r="BP47" s="692"/>
      <c r="BQ47" s="692"/>
      <c r="BR47" s="692"/>
      <c r="BS47" s="692"/>
      <c r="BT47" s="693"/>
      <c r="BU47" s="16"/>
    </row>
    <row r="48" spans="2:73" s="17" customFormat="1" ht="15.75">
      <c r="B48" s="687"/>
      <c r="C48" s="687"/>
      <c r="D48" s="687"/>
      <c r="E48" s="687"/>
      <c r="F48" s="687"/>
      <c r="G48" s="687"/>
      <c r="H48" s="687"/>
      <c r="I48" s="639"/>
      <c r="J48" s="639"/>
      <c r="K48" s="628"/>
      <c r="L48" s="691"/>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3"/>
      <c r="AP48" s="628"/>
      <c r="AQ48" s="691"/>
      <c r="AR48" s="692"/>
      <c r="AS48" s="692"/>
      <c r="AT48" s="692"/>
      <c r="AU48" s="692"/>
      <c r="AV48" s="692"/>
      <c r="AW48" s="692"/>
      <c r="AX48" s="692"/>
      <c r="AY48" s="692"/>
      <c r="AZ48" s="692"/>
      <c r="BA48" s="692"/>
      <c r="BB48" s="692"/>
      <c r="BC48" s="692"/>
      <c r="BD48" s="692"/>
      <c r="BE48" s="692"/>
      <c r="BF48" s="692"/>
      <c r="BG48" s="692"/>
      <c r="BH48" s="692"/>
      <c r="BI48" s="692"/>
      <c r="BJ48" s="692"/>
      <c r="BK48" s="692"/>
      <c r="BL48" s="692"/>
      <c r="BM48" s="692"/>
      <c r="BN48" s="692"/>
      <c r="BO48" s="692"/>
      <c r="BP48" s="692"/>
      <c r="BQ48" s="692"/>
      <c r="BR48" s="692"/>
      <c r="BS48" s="692"/>
      <c r="BT48" s="693"/>
      <c r="BU48" s="16"/>
    </row>
    <row r="49" spans="2:73" s="17" customFormat="1" ht="15.75">
      <c r="B49" s="687"/>
      <c r="C49" s="687"/>
      <c r="D49" s="687"/>
      <c r="E49" s="687"/>
      <c r="F49" s="687"/>
      <c r="G49" s="687"/>
      <c r="H49" s="687"/>
      <c r="I49" s="639"/>
      <c r="J49" s="639"/>
      <c r="K49" s="628"/>
      <c r="L49" s="691"/>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3"/>
      <c r="AP49" s="628"/>
      <c r="AQ49" s="691"/>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3"/>
      <c r="BU49" s="16"/>
    </row>
    <row r="50" spans="2:73" s="17" customFormat="1" ht="15.75">
      <c r="B50" s="687"/>
      <c r="C50" s="687"/>
      <c r="D50" s="687"/>
      <c r="E50" s="687"/>
      <c r="F50" s="687"/>
      <c r="G50" s="687"/>
      <c r="H50" s="687"/>
      <c r="I50" s="639"/>
      <c r="J50" s="639"/>
      <c r="K50" s="628"/>
      <c r="L50" s="691"/>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3"/>
      <c r="AP50" s="628"/>
      <c r="AQ50" s="691"/>
      <c r="AR50" s="692"/>
      <c r="AS50" s="692"/>
      <c r="AT50" s="692"/>
      <c r="AU50" s="692"/>
      <c r="AV50" s="692"/>
      <c r="AW50" s="692"/>
      <c r="AX50" s="692"/>
      <c r="AY50" s="692"/>
      <c r="AZ50" s="692"/>
      <c r="BA50" s="692"/>
      <c r="BB50" s="692"/>
      <c r="BC50" s="692"/>
      <c r="BD50" s="692"/>
      <c r="BE50" s="692"/>
      <c r="BF50" s="692"/>
      <c r="BG50" s="692"/>
      <c r="BH50" s="692"/>
      <c r="BI50" s="692"/>
      <c r="BJ50" s="692"/>
      <c r="BK50" s="692"/>
      <c r="BL50" s="692"/>
      <c r="BM50" s="692"/>
      <c r="BN50" s="692"/>
      <c r="BO50" s="692"/>
      <c r="BP50" s="692"/>
      <c r="BQ50" s="692"/>
      <c r="BR50" s="692"/>
      <c r="BS50" s="692"/>
      <c r="BT50" s="693"/>
      <c r="BU50" s="16"/>
    </row>
    <row r="51" spans="2:73" s="17" customFormat="1" ht="15.75">
      <c r="B51" s="687"/>
      <c r="C51" s="687"/>
      <c r="D51" s="687"/>
      <c r="E51" s="687"/>
      <c r="F51" s="687"/>
      <c r="G51" s="687"/>
      <c r="H51" s="687"/>
      <c r="I51" s="639"/>
      <c r="J51" s="639"/>
      <c r="K51" s="628"/>
      <c r="L51" s="691"/>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3"/>
      <c r="AP51" s="628"/>
      <c r="AQ51" s="691"/>
      <c r="AR51" s="692"/>
      <c r="AS51" s="692"/>
      <c r="AT51" s="692"/>
      <c r="AU51" s="692"/>
      <c r="AV51" s="692"/>
      <c r="AW51" s="692"/>
      <c r="AX51" s="692"/>
      <c r="AY51" s="692"/>
      <c r="AZ51" s="692"/>
      <c r="BA51" s="692"/>
      <c r="BB51" s="692"/>
      <c r="BC51" s="692"/>
      <c r="BD51" s="692"/>
      <c r="BE51" s="692"/>
      <c r="BF51" s="692"/>
      <c r="BG51" s="692"/>
      <c r="BH51" s="692"/>
      <c r="BI51" s="692"/>
      <c r="BJ51" s="692"/>
      <c r="BK51" s="692"/>
      <c r="BL51" s="692"/>
      <c r="BM51" s="692"/>
      <c r="BN51" s="692"/>
      <c r="BO51" s="692"/>
      <c r="BP51" s="692"/>
      <c r="BQ51" s="692"/>
      <c r="BR51" s="692"/>
      <c r="BS51" s="692"/>
      <c r="BT51" s="693"/>
      <c r="BU51" s="16"/>
    </row>
    <row r="52" spans="2:73" s="17" customFormat="1" ht="15.75">
      <c r="B52" s="687"/>
      <c r="C52" s="687"/>
      <c r="D52" s="687"/>
      <c r="E52" s="687"/>
      <c r="F52" s="687"/>
      <c r="G52" s="687"/>
      <c r="H52" s="687"/>
      <c r="I52" s="639"/>
      <c r="J52" s="639"/>
      <c r="K52" s="628"/>
      <c r="L52" s="691"/>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3"/>
      <c r="AP52" s="628"/>
      <c r="AQ52" s="691"/>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3"/>
      <c r="BU52" s="16"/>
    </row>
    <row r="53" spans="2:73">
      <c r="B53" s="687"/>
      <c r="C53" s="687"/>
      <c r="D53" s="687"/>
      <c r="E53" s="687"/>
      <c r="F53" s="687"/>
      <c r="G53" s="687"/>
      <c r="H53" s="687"/>
      <c r="I53" s="639"/>
      <c r="J53" s="639"/>
      <c r="K53" s="628"/>
      <c r="L53" s="691"/>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3"/>
      <c r="AP53" s="628"/>
      <c r="AQ53" s="691"/>
      <c r="AR53" s="692"/>
      <c r="AS53" s="692"/>
      <c r="AT53" s="692"/>
      <c r="AU53" s="692"/>
      <c r="AV53" s="692"/>
      <c r="AW53" s="692"/>
      <c r="AX53" s="692"/>
      <c r="AY53" s="692"/>
      <c r="AZ53" s="692"/>
      <c r="BA53" s="692"/>
      <c r="BB53" s="692"/>
      <c r="BC53" s="692"/>
      <c r="BD53" s="692"/>
      <c r="BE53" s="692"/>
      <c r="BF53" s="692"/>
      <c r="BG53" s="692"/>
      <c r="BH53" s="692"/>
      <c r="BI53" s="692"/>
      <c r="BJ53" s="692"/>
      <c r="BK53" s="692"/>
      <c r="BL53" s="692"/>
      <c r="BM53" s="692"/>
      <c r="BN53" s="692"/>
      <c r="BO53" s="692"/>
      <c r="BP53" s="692"/>
      <c r="BQ53" s="692"/>
      <c r="BR53" s="692"/>
      <c r="BS53" s="692"/>
      <c r="BT53" s="693"/>
    </row>
    <row r="54" spans="2:73">
      <c r="B54" s="687"/>
      <c r="C54" s="687"/>
      <c r="D54" s="687"/>
      <c r="E54" s="687"/>
      <c r="F54" s="687"/>
      <c r="G54" s="687"/>
      <c r="H54" s="687"/>
      <c r="I54" s="639"/>
      <c r="J54" s="639"/>
      <c r="K54" s="628"/>
      <c r="L54" s="691"/>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3"/>
      <c r="AP54" s="628"/>
      <c r="AQ54" s="691"/>
      <c r="AR54" s="692"/>
      <c r="AS54" s="692"/>
      <c r="AT54" s="692"/>
      <c r="AU54" s="692"/>
      <c r="AV54" s="692"/>
      <c r="AW54" s="692"/>
      <c r="AX54" s="692"/>
      <c r="AY54" s="692"/>
      <c r="AZ54" s="692"/>
      <c r="BA54" s="692"/>
      <c r="BB54" s="692"/>
      <c r="BC54" s="692"/>
      <c r="BD54" s="692"/>
      <c r="BE54" s="692"/>
      <c r="BF54" s="692"/>
      <c r="BG54" s="692"/>
      <c r="BH54" s="692"/>
      <c r="BI54" s="692"/>
      <c r="BJ54" s="692"/>
      <c r="BK54" s="692"/>
      <c r="BL54" s="692"/>
      <c r="BM54" s="692"/>
      <c r="BN54" s="692"/>
      <c r="BO54" s="692"/>
      <c r="BP54" s="692"/>
      <c r="BQ54" s="692"/>
      <c r="BR54" s="692"/>
      <c r="BS54" s="692"/>
      <c r="BT54" s="693"/>
    </row>
    <row r="55" spans="2:73">
      <c r="B55" s="687"/>
      <c r="C55" s="687"/>
      <c r="D55" s="687"/>
      <c r="E55" s="687"/>
      <c r="F55" s="687"/>
      <c r="G55" s="687"/>
      <c r="H55" s="687"/>
      <c r="I55" s="639"/>
      <c r="J55" s="639"/>
      <c r="K55" s="628"/>
      <c r="L55" s="691"/>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692"/>
      <c r="AN55" s="692"/>
      <c r="AO55" s="693"/>
      <c r="AP55" s="628"/>
      <c r="AQ55" s="691"/>
      <c r="AR55" s="692"/>
      <c r="AS55" s="692"/>
      <c r="AT55" s="692"/>
      <c r="AU55" s="692"/>
      <c r="AV55" s="692"/>
      <c r="AW55" s="692"/>
      <c r="AX55" s="692"/>
      <c r="AY55" s="692"/>
      <c r="AZ55" s="692"/>
      <c r="BA55" s="692"/>
      <c r="BB55" s="692"/>
      <c r="BC55" s="692"/>
      <c r="BD55" s="692"/>
      <c r="BE55" s="692"/>
      <c r="BF55" s="692"/>
      <c r="BG55" s="692"/>
      <c r="BH55" s="692"/>
      <c r="BI55" s="692"/>
      <c r="BJ55" s="692"/>
      <c r="BK55" s="692"/>
      <c r="BL55" s="692"/>
      <c r="BM55" s="692"/>
      <c r="BN55" s="692"/>
      <c r="BO55" s="692"/>
      <c r="BP55" s="692"/>
      <c r="BQ55" s="692"/>
      <c r="BR55" s="692"/>
      <c r="BS55" s="692"/>
      <c r="BT55" s="693"/>
    </row>
    <row r="56" spans="2:73">
      <c r="B56" s="687"/>
      <c r="C56" s="687"/>
      <c r="D56" s="687"/>
      <c r="E56" s="687"/>
      <c r="F56" s="687"/>
      <c r="G56" s="687"/>
      <c r="H56" s="687"/>
      <c r="I56" s="639"/>
      <c r="J56" s="639"/>
      <c r="K56" s="628"/>
      <c r="L56" s="691"/>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3"/>
      <c r="AP56" s="628"/>
      <c r="AQ56" s="691"/>
      <c r="AR56" s="692"/>
      <c r="AS56" s="692"/>
      <c r="AT56" s="692"/>
      <c r="AU56" s="692"/>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3"/>
    </row>
    <row r="57" spans="2:73">
      <c r="B57" s="687"/>
      <c r="C57" s="687"/>
      <c r="D57" s="687"/>
      <c r="E57" s="687"/>
      <c r="F57" s="687"/>
      <c r="G57" s="687"/>
      <c r="H57" s="687"/>
      <c r="I57" s="639"/>
      <c r="J57" s="639"/>
      <c r="K57" s="628"/>
      <c r="L57" s="691"/>
      <c r="M57" s="692"/>
      <c r="N57" s="692"/>
      <c r="O57" s="692"/>
      <c r="P57" s="692"/>
      <c r="Q57" s="692"/>
      <c r="R57" s="692"/>
      <c r="S57" s="692"/>
      <c r="T57" s="692"/>
      <c r="U57" s="692"/>
      <c r="V57" s="692"/>
      <c r="W57" s="692"/>
      <c r="X57" s="692"/>
      <c r="Y57" s="692"/>
      <c r="Z57" s="692"/>
      <c r="AA57" s="692"/>
      <c r="AB57" s="692"/>
      <c r="AC57" s="692"/>
      <c r="AD57" s="692"/>
      <c r="AE57" s="692"/>
      <c r="AF57" s="692"/>
      <c r="AG57" s="692"/>
      <c r="AH57" s="692"/>
      <c r="AI57" s="692"/>
      <c r="AJ57" s="692"/>
      <c r="AK57" s="692"/>
      <c r="AL57" s="692"/>
      <c r="AM57" s="692"/>
      <c r="AN57" s="692"/>
      <c r="AO57" s="693"/>
      <c r="AP57" s="628"/>
      <c r="AQ57" s="691"/>
      <c r="AR57" s="692"/>
      <c r="AS57" s="692"/>
      <c r="AT57" s="692"/>
      <c r="AU57" s="692"/>
      <c r="AV57" s="692"/>
      <c r="AW57" s="692"/>
      <c r="AX57" s="692"/>
      <c r="AY57" s="692"/>
      <c r="AZ57" s="692"/>
      <c r="BA57" s="692"/>
      <c r="BB57" s="692"/>
      <c r="BC57" s="692"/>
      <c r="BD57" s="692"/>
      <c r="BE57" s="692"/>
      <c r="BF57" s="692"/>
      <c r="BG57" s="692"/>
      <c r="BH57" s="692"/>
      <c r="BI57" s="692"/>
      <c r="BJ57" s="692"/>
      <c r="BK57" s="692"/>
      <c r="BL57" s="692"/>
      <c r="BM57" s="692"/>
      <c r="BN57" s="692"/>
      <c r="BO57" s="692"/>
      <c r="BP57" s="692"/>
      <c r="BQ57" s="692"/>
      <c r="BR57" s="692"/>
      <c r="BS57" s="692"/>
      <c r="BT57" s="693"/>
    </row>
    <row r="58" spans="2:73">
      <c r="B58" s="687"/>
      <c r="C58" s="687"/>
      <c r="D58" s="687"/>
      <c r="E58" s="687"/>
      <c r="F58" s="687"/>
      <c r="G58" s="687"/>
      <c r="H58" s="687"/>
      <c r="I58" s="639"/>
      <c r="J58" s="639"/>
      <c r="K58" s="628"/>
      <c r="L58" s="691"/>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3"/>
      <c r="AP58" s="628"/>
      <c r="AQ58" s="691"/>
      <c r="AR58" s="692"/>
      <c r="AS58" s="692"/>
      <c r="AT58" s="692"/>
      <c r="AU58" s="692"/>
      <c r="AV58" s="692"/>
      <c r="AW58" s="692"/>
      <c r="AX58" s="692"/>
      <c r="AY58" s="692"/>
      <c r="AZ58" s="692"/>
      <c r="BA58" s="692"/>
      <c r="BB58" s="692"/>
      <c r="BC58" s="692"/>
      <c r="BD58" s="692"/>
      <c r="BE58" s="692"/>
      <c r="BF58" s="692"/>
      <c r="BG58" s="692"/>
      <c r="BH58" s="692"/>
      <c r="BI58" s="692"/>
      <c r="BJ58" s="692"/>
      <c r="BK58" s="692"/>
      <c r="BL58" s="692"/>
      <c r="BM58" s="692"/>
      <c r="BN58" s="692"/>
      <c r="BO58" s="692"/>
      <c r="BP58" s="692"/>
      <c r="BQ58" s="692"/>
      <c r="BR58" s="692"/>
      <c r="BS58" s="692"/>
      <c r="BT58" s="693"/>
    </row>
    <row r="59" spans="2:73">
      <c r="B59" s="687"/>
      <c r="C59" s="687"/>
      <c r="D59" s="687"/>
      <c r="E59" s="687"/>
      <c r="F59" s="687"/>
      <c r="G59" s="687"/>
      <c r="H59" s="687"/>
      <c r="I59" s="639"/>
      <c r="J59" s="639"/>
      <c r="K59" s="628"/>
      <c r="L59" s="691"/>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M59" s="692"/>
      <c r="AN59" s="692"/>
      <c r="AO59" s="693"/>
      <c r="AP59" s="628"/>
      <c r="AQ59" s="691"/>
      <c r="AR59" s="692"/>
      <c r="AS59" s="692"/>
      <c r="AT59" s="692"/>
      <c r="AU59" s="692"/>
      <c r="AV59" s="692"/>
      <c r="AW59" s="692"/>
      <c r="AX59" s="692"/>
      <c r="AY59" s="692"/>
      <c r="AZ59" s="692"/>
      <c r="BA59" s="692"/>
      <c r="BB59" s="692"/>
      <c r="BC59" s="692"/>
      <c r="BD59" s="692"/>
      <c r="BE59" s="692"/>
      <c r="BF59" s="692"/>
      <c r="BG59" s="692"/>
      <c r="BH59" s="692"/>
      <c r="BI59" s="692"/>
      <c r="BJ59" s="692"/>
      <c r="BK59" s="692"/>
      <c r="BL59" s="692"/>
      <c r="BM59" s="692"/>
      <c r="BN59" s="692"/>
      <c r="BO59" s="692"/>
      <c r="BP59" s="692"/>
      <c r="BQ59" s="692"/>
      <c r="BR59" s="692"/>
      <c r="BS59" s="692"/>
      <c r="BT59" s="693"/>
    </row>
    <row r="60" spans="2:73" ht="15.75">
      <c r="B60" s="687"/>
      <c r="C60" s="687"/>
      <c r="D60" s="687"/>
      <c r="E60" s="687"/>
      <c r="F60" s="687"/>
      <c r="G60" s="687"/>
      <c r="H60" s="687"/>
      <c r="I60" s="639"/>
      <c r="J60" s="639"/>
      <c r="K60" s="628"/>
      <c r="L60" s="691"/>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692"/>
      <c r="AL60" s="692"/>
      <c r="AM60" s="692"/>
      <c r="AN60" s="692"/>
      <c r="AO60" s="693"/>
      <c r="AP60" s="628"/>
      <c r="AQ60" s="691"/>
      <c r="AR60" s="692"/>
      <c r="AS60" s="692"/>
      <c r="AT60" s="692"/>
      <c r="AU60" s="692"/>
      <c r="AV60" s="692"/>
      <c r="AW60" s="692"/>
      <c r="AX60" s="692"/>
      <c r="AY60" s="692"/>
      <c r="AZ60" s="692"/>
      <c r="BA60" s="692"/>
      <c r="BB60" s="692"/>
      <c r="BC60" s="692"/>
      <c r="BD60" s="692"/>
      <c r="BE60" s="692"/>
      <c r="BF60" s="692"/>
      <c r="BG60" s="692"/>
      <c r="BH60" s="692"/>
      <c r="BI60" s="692"/>
      <c r="BJ60" s="692"/>
      <c r="BK60" s="692"/>
      <c r="BL60" s="692"/>
      <c r="BM60" s="692"/>
      <c r="BN60" s="692"/>
      <c r="BO60" s="692"/>
      <c r="BP60" s="692"/>
      <c r="BQ60" s="692"/>
      <c r="BR60" s="692"/>
      <c r="BS60" s="692"/>
      <c r="BT60" s="693"/>
      <c r="BU60" s="162"/>
    </row>
    <row r="61" spans="2:73">
      <c r="B61" s="687"/>
      <c r="C61" s="687"/>
      <c r="D61" s="687"/>
      <c r="E61" s="687"/>
      <c r="F61" s="687"/>
      <c r="G61" s="687"/>
      <c r="H61" s="687"/>
      <c r="I61" s="639"/>
      <c r="J61" s="639"/>
      <c r="K61" s="628"/>
      <c r="L61" s="691"/>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3"/>
      <c r="AP61" s="628"/>
      <c r="AQ61" s="691"/>
      <c r="AR61" s="692"/>
      <c r="AS61" s="692"/>
      <c r="AT61" s="692"/>
      <c r="AU61" s="692"/>
      <c r="AV61" s="692"/>
      <c r="AW61" s="692"/>
      <c r="AX61" s="692"/>
      <c r="AY61" s="692"/>
      <c r="AZ61" s="692"/>
      <c r="BA61" s="692"/>
      <c r="BB61" s="692"/>
      <c r="BC61" s="692"/>
      <c r="BD61" s="692"/>
      <c r="BE61" s="692"/>
      <c r="BF61" s="692"/>
      <c r="BG61" s="692"/>
      <c r="BH61" s="692"/>
      <c r="BI61" s="692"/>
      <c r="BJ61" s="692"/>
      <c r="BK61" s="692"/>
      <c r="BL61" s="692"/>
      <c r="BM61" s="692"/>
      <c r="BN61" s="692"/>
      <c r="BO61" s="692"/>
      <c r="BP61" s="692"/>
      <c r="BQ61" s="692"/>
      <c r="BR61" s="692"/>
      <c r="BS61" s="692"/>
      <c r="BT61" s="693"/>
    </row>
    <row r="62" spans="2:73">
      <c r="B62" s="687"/>
      <c r="C62" s="687"/>
      <c r="D62" s="687"/>
      <c r="E62" s="687"/>
      <c r="F62" s="687"/>
      <c r="G62" s="687"/>
      <c r="H62" s="687"/>
      <c r="I62" s="639"/>
      <c r="J62" s="639"/>
      <c r="K62" s="628"/>
      <c r="L62" s="691"/>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3"/>
      <c r="AP62" s="628"/>
      <c r="AQ62" s="691"/>
      <c r="AR62" s="692"/>
      <c r="AS62" s="692"/>
      <c r="AT62" s="692"/>
      <c r="AU62" s="692"/>
      <c r="AV62" s="692"/>
      <c r="AW62" s="692"/>
      <c r="AX62" s="692"/>
      <c r="AY62" s="692"/>
      <c r="AZ62" s="692"/>
      <c r="BA62" s="692"/>
      <c r="BB62" s="692"/>
      <c r="BC62" s="692"/>
      <c r="BD62" s="692"/>
      <c r="BE62" s="692"/>
      <c r="BF62" s="692"/>
      <c r="BG62" s="692"/>
      <c r="BH62" s="692"/>
      <c r="BI62" s="692"/>
      <c r="BJ62" s="692"/>
      <c r="BK62" s="692"/>
      <c r="BL62" s="692"/>
      <c r="BM62" s="692"/>
      <c r="BN62" s="692"/>
      <c r="BO62" s="692"/>
      <c r="BP62" s="692"/>
      <c r="BQ62" s="692"/>
      <c r="BR62" s="692"/>
      <c r="BS62" s="692"/>
      <c r="BT62" s="693"/>
    </row>
    <row r="63" spans="2:73">
      <c r="B63" s="687"/>
      <c r="C63" s="687"/>
      <c r="D63" s="687"/>
      <c r="E63" s="687"/>
      <c r="F63" s="687"/>
      <c r="G63" s="687"/>
      <c r="H63" s="687"/>
      <c r="I63" s="639"/>
      <c r="J63" s="639"/>
      <c r="K63" s="628"/>
      <c r="L63" s="691"/>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3"/>
      <c r="AP63" s="628"/>
      <c r="AQ63" s="691"/>
      <c r="AR63" s="692"/>
      <c r="AS63" s="692"/>
      <c r="AT63" s="692"/>
      <c r="AU63" s="692"/>
      <c r="AV63" s="692"/>
      <c r="AW63" s="692"/>
      <c r="AX63" s="692"/>
      <c r="AY63" s="692"/>
      <c r="AZ63" s="692"/>
      <c r="BA63" s="692"/>
      <c r="BB63" s="692"/>
      <c r="BC63" s="692"/>
      <c r="BD63" s="692"/>
      <c r="BE63" s="692"/>
      <c r="BF63" s="692"/>
      <c r="BG63" s="692"/>
      <c r="BH63" s="692"/>
      <c r="BI63" s="692"/>
      <c r="BJ63" s="692"/>
      <c r="BK63" s="692"/>
      <c r="BL63" s="692"/>
      <c r="BM63" s="692"/>
      <c r="BN63" s="692"/>
      <c r="BO63" s="692"/>
      <c r="BP63" s="692"/>
      <c r="BQ63" s="692"/>
      <c r="BR63" s="692"/>
      <c r="BS63" s="692"/>
      <c r="BT63" s="693"/>
    </row>
    <row r="64" spans="2:73">
      <c r="B64" s="687"/>
      <c r="C64" s="687"/>
      <c r="D64" s="687"/>
      <c r="E64" s="687"/>
      <c r="F64" s="687"/>
      <c r="G64" s="687"/>
      <c r="H64" s="687"/>
      <c r="I64" s="639"/>
      <c r="J64" s="639"/>
      <c r="K64" s="628"/>
      <c r="L64" s="691"/>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3"/>
      <c r="AP64" s="628"/>
      <c r="AQ64" s="691"/>
      <c r="AR64" s="692"/>
      <c r="AS64" s="692"/>
      <c r="AT64" s="692"/>
      <c r="AU64" s="692"/>
      <c r="AV64" s="692"/>
      <c r="AW64" s="692"/>
      <c r="AX64" s="692"/>
      <c r="AY64" s="692"/>
      <c r="AZ64" s="692"/>
      <c r="BA64" s="692"/>
      <c r="BB64" s="692"/>
      <c r="BC64" s="692"/>
      <c r="BD64" s="692"/>
      <c r="BE64" s="692"/>
      <c r="BF64" s="692"/>
      <c r="BG64" s="692"/>
      <c r="BH64" s="692"/>
      <c r="BI64" s="692"/>
      <c r="BJ64" s="692"/>
      <c r="BK64" s="692"/>
      <c r="BL64" s="692"/>
      <c r="BM64" s="692"/>
      <c r="BN64" s="692"/>
      <c r="BO64" s="692"/>
      <c r="BP64" s="692"/>
      <c r="BQ64" s="692"/>
      <c r="BR64" s="692"/>
      <c r="BS64" s="692"/>
      <c r="BT64" s="693"/>
    </row>
    <row r="65" spans="2:73">
      <c r="B65" s="687"/>
      <c r="C65" s="687"/>
      <c r="D65" s="687"/>
      <c r="E65" s="687"/>
      <c r="F65" s="687"/>
      <c r="G65" s="687"/>
      <c r="H65" s="687"/>
      <c r="I65" s="639"/>
      <c r="J65" s="639"/>
      <c r="K65" s="628"/>
      <c r="L65" s="691"/>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3"/>
      <c r="AP65" s="628"/>
      <c r="AQ65" s="691"/>
      <c r="AR65" s="692"/>
      <c r="AS65" s="692"/>
      <c r="AT65" s="692"/>
      <c r="AU65" s="692"/>
      <c r="AV65" s="692"/>
      <c r="AW65" s="692"/>
      <c r="AX65" s="692"/>
      <c r="AY65" s="692"/>
      <c r="AZ65" s="692"/>
      <c r="BA65" s="692"/>
      <c r="BB65" s="692"/>
      <c r="BC65" s="692"/>
      <c r="BD65" s="692"/>
      <c r="BE65" s="692"/>
      <c r="BF65" s="692"/>
      <c r="BG65" s="692"/>
      <c r="BH65" s="692"/>
      <c r="BI65" s="692"/>
      <c r="BJ65" s="692"/>
      <c r="BK65" s="692"/>
      <c r="BL65" s="692"/>
      <c r="BM65" s="692"/>
      <c r="BN65" s="692"/>
      <c r="BO65" s="692"/>
      <c r="BP65" s="692"/>
      <c r="BQ65" s="692"/>
      <c r="BR65" s="692"/>
      <c r="BS65" s="692"/>
      <c r="BT65" s="693"/>
    </row>
    <row r="66" spans="2:73">
      <c r="B66" s="687"/>
      <c r="C66" s="687"/>
      <c r="D66" s="687"/>
      <c r="E66" s="687"/>
      <c r="F66" s="687"/>
      <c r="G66" s="687"/>
      <c r="H66" s="687"/>
      <c r="I66" s="639"/>
      <c r="J66" s="639"/>
      <c r="K66" s="628"/>
      <c r="L66" s="691"/>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3"/>
      <c r="AP66" s="628"/>
      <c r="AQ66" s="691"/>
      <c r="AR66" s="692"/>
      <c r="AS66" s="692"/>
      <c r="AT66" s="692"/>
      <c r="AU66" s="692"/>
      <c r="AV66" s="692"/>
      <c r="AW66" s="692"/>
      <c r="AX66" s="692"/>
      <c r="AY66" s="692"/>
      <c r="AZ66" s="692"/>
      <c r="BA66" s="692"/>
      <c r="BB66" s="692"/>
      <c r="BC66" s="692"/>
      <c r="BD66" s="692"/>
      <c r="BE66" s="692"/>
      <c r="BF66" s="692"/>
      <c r="BG66" s="692"/>
      <c r="BH66" s="692"/>
      <c r="BI66" s="692"/>
      <c r="BJ66" s="692"/>
      <c r="BK66" s="692"/>
      <c r="BL66" s="692"/>
      <c r="BM66" s="692"/>
      <c r="BN66" s="692"/>
      <c r="BO66" s="692"/>
      <c r="BP66" s="692"/>
      <c r="BQ66" s="692"/>
      <c r="BR66" s="692"/>
      <c r="BS66" s="692"/>
      <c r="BT66" s="693"/>
    </row>
    <row r="67" spans="2:73">
      <c r="B67" s="687"/>
      <c r="C67" s="687"/>
      <c r="D67" s="687"/>
      <c r="E67" s="687"/>
      <c r="F67" s="687"/>
      <c r="G67" s="687"/>
      <c r="H67" s="687"/>
      <c r="I67" s="639"/>
      <c r="J67" s="639"/>
      <c r="K67" s="628"/>
      <c r="L67" s="691"/>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3"/>
      <c r="AP67" s="628"/>
      <c r="AQ67" s="691"/>
      <c r="AR67" s="692"/>
      <c r="AS67" s="692"/>
      <c r="AT67" s="692"/>
      <c r="AU67" s="692"/>
      <c r="AV67" s="692"/>
      <c r="AW67" s="692"/>
      <c r="AX67" s="692"/>
      <c r="AY67" s="692"/>
      <c r="AZ67" s="692"/>
      <c r="BA67" s="692"/>
      <c r="BB67" s="692"/>
      <c r="BC67" s="692"/>
      <c r="BD67" s="692"/>
      <c r="BE67" s="692"/>
      <c r="BF67" s="692"/>
      <c r="BG67" s="692"/>
      <c r="BH67" s="692"/>
      <c r="BI67" s="692"/>
      <c r="BJ67" s="692"/>
      <c r="BK67" s="692"/>
      <c r="BL67" s="692"/>
      <c r="BM67" s="692"/>
      <c r="BN67" s="692"/>
      <c r="BO67" s="692"/>
      <c r="BP67" s="692"/>
      <c r="BQ67" s="692"/>
      <c r="BR67" s="692"/>
      <c r="BS67" s="692"/>
      <c r="BT67" s="693"/>
    </row>
    <row r="68" spans="2:73">
      <c r="B68" s="687"/>
      <c r="C68" s="687"/>
      <c r="D68" s="687"/>
      <c r="E68" s="687"/>
      <c r="F68" s="687"/>
      <c r="G68" s="687"/>
      <c r="H68" s="687"/>
      <c r="I68" s="639"/>
      <c r="J68" s="639"/>
      <c r="K68" s="628"/>
      <c r="L68" s="691"/>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c r="AJ68" s="692"/>
      <c r="AK68" s="692"/>
      <c r="AL68" s="692"/>
      <c r="AM68" s="692"/>
      <c r="AN68" s="692"/>
      <c r="AO68" s="693"/>
      <c r="AP68" s="628"/>
      <c r="AQ68" s="691"/>
      <c r="AR68" s="692"/>
      <c r="AS68" s="692"/>
      <c r="AT68" s="692"/>
      <c r="AU68" s="692"/>
      <c r="AV68" s="692"/>
      <c r="AW68" s="692"/>
      <c r="AX68" s="692"/>
      <c r="AY68" s="692"/>
      <c r="AZ68" s="692"/>
      <c r="BA68" s="692"/>
      <c r="BB68" s="692"/>
      <c r="BC68" s="692"/>
      <c r="BD68" s="692"/>
      <c r="BE68" s="692"/>
      <c r="BF68" s="692"/>
      <c r="BG68" s="692"/>
      <c r="BH68" s="692"/>
      <c r="BI68" s="692"/>
      <c r="BJ68" s="692"/>
      <c r="BK68" s="692"/>
      <c r="BL68" s="692"/>
      <c r="BM68" s="692"/>
      <c r="BN68" s="692"/>
      <c r="BO68" s="692"/>
      <c r="BP68" s="692"/>
      <c r="BQ68" s="692"/>
      <c r="BR68" s="692"/>
      <c r="BS68" s="692"/>
      <c r="BT68" s="693"/>
    </row>
    <row r="69" spans="2:73">
      <c r="B69" s="687"/>
      <c r="C69" s="687"/>
      <c r="D69" s="687"/>
      <c r="E69" s="687"/>
      <c r="F69" s="687"/>
      <c r="G69" s="687"/>
      <c r="H69" s="687"/>
      <c r="I69" s="639"/>
      <c r="J69" s="639"/>
      <c r="K69" s="628"/>
      <c r="L69" s="691"/>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3"/>
      <c r="AP69" s="628"/>
      <c r="AQ69" s="691"/>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2"/>
      <c r="BS69" s="692"/>
      <c r="BT69" s="693"/>
    </row>
    <row r="70" spans="2:73">
      <c r="B70" s="687"/>
      <c r="C70" s="687"/>
      <c r="D70" s="687"/>
      <c r="E70" s="687"/>
      <c r="F70" s="687"/>
      <c r="G70" s="687"/>
      <c r="H70" s="687"/>
      <c r="I70" s="639"/>
      <c r="J70" s="639"/>
      <c r="K70" s="628"/>
      <c r="L70" s="691"/>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3"/>
      <c r="AP70" s="628"/>
      <c r="AQ70" s="691"/>
      <c r="AR70" s="692"/>
      <c r="AS70" s="692"/>
      <c r="AT70" s="692"/>
      <c r="AU70" s="692"/>
      <c r="AV70" s="692"/>
      <c r="AW70" s="692"/>
      <c r="AX70" s="692"/>
      <c r="AY70" s="692"/>
      <c r="AZ70" s="692"/>
      <c r="BA70" s="692"/>
      <c r="BB70" s="692"/>
      <c r="BC70" s="692"/>
      <c r="BD70" s="692"/>
      <c r="BE70" s="692"/>
      <c r="BF70" s="692"/>
      <c r="BG70" s="692"/>
      <c r="BH70" s="692"/>
      <c r="BI70" s="692"/>
      <c r="BJ70" s="692"/>
      <c r="BK70" s="692"/>
      <c r="BL70" s="692"/>
      <c r="BM70" s="692"/>
      <c r="BN70" s="692"/>
      <c r="BO70" s="692"/>
      <c r="BP70" s="692"/>
      <c r="BQ70" s="692"/>
      <c r="BR70" s="692"/>
      <c r="BS70" s="692"/>
      <c r="BT70" s="693"/>
    </row>
    <row r="71" spans="2:73">
      <c r="B71" s="687"/>
      <c r="C71" s="687"/>
      <c r="D71" s="687"/>
      <c r="E71" s="687"/>
      <c r="F71" s="687"/>
      <c r="G71" s="687"/>
      <c r="H71" s="687"/>
      <c r="I71" s="639"/>
      <c r="J71" s="639"/>
      <c r="K71" s="628"/>
      <c r="L71" s="691"/>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3"/>
      <c r="AP71" s="628"/>
      <c r="AQ71" s="694"/>
      <c r="AR71" s="695"/>
      <c r="AS71" s="695"/>
      <c r="AT71" s="695"/>
      <c r="AU71" s="695"/>
      <c r="AV71" s="695"/>
      <c r="AW71" s="695"/>
      <c r="AX71" s="695"/>
      <c r="AY71" s="695"/>
      <c r="AZ71" s="695"/>
      <c r="BA71" s="695"/>
      <c r="BB71" s="695"/>
      <c r="BC71" s="695"/>
      <c r="BD71" s="695"/>
      <c r="BE71" s="695"/>
      <c r="BF71" s="695"/>
      <c r="BG71" s="695"/>
      <c r="BH71" s="695"/>
      <c r="BI71" s="695"/>
      <c r="BJ71" s="695"/>
      <c r="BK71" s="695"/>
      <c r="BL71" s="695"/>
      <c r="BM71" s="695"/>
      <c r="BN71" s="695"/>
      <c r="BO71" s="695"/>
      <c r="BP71" s="695"/>
      <c r="BQ71" s="695"/>
      <c r="BR71" s="695"/>
      <c r="BS71" s="695"/>
      <c r="BT71" s="696"/>
    </row>
    <row r="72" spans="2:73">
      <c r="B72" s="687"/>
      <c r="C72" s="687"/>
      <c r="D72" s="687"/>
      <c r="E72" s="687"/>
      <c r="F72" s="687"/>
      <c r="G72" s="687"/>
      <c r="H72" s="687"/>
      <c r="I72" s="639"/>
      <c r="J72" s="639"/>
      <c r="K72" s="628"/>
      <c r="L72" s="691"/>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3"/>
      <c r="AP72" s="628"/>
      <c r="AQ72" s="688"/>
      <c r="AR72" s="689"/>
      <c r="AS72" s="689"/>
      <c r="AT72" s="689"/>
      <c r="AU72" s="689"/>
      <c r="AV72" s="689"/>
      <c r="AW72" s="689"/>
      <c r="AX72" s="689"/>
      <c r="AY72" s="689"/>
      <c r="AZ72" s="689"/>
      <c r="BA72" s="689"/>
      <c r="BB72" s="689"/>
      <c r="BC72" s="689"/>
      <c r="BD72" s="689"/>
      <c r="BE72" s="689"/>
      <c r="BF72" s="689"/>
      <c r="BG72" s="689"/>
      <c r="BH72" s="689"/>
      <c r="BI72" s="689"/>
      <c r="BJ72" s="689"/>
      <c r="BK72" s="689"/>
      <c r="BL72" s="689"/>
      <c r="BM72" s="689"/>
      <c r="BN72" s="689"/>
      <c r="BO72" s="689"/>
      <c r="BP72" s="689"/>
      <c r="BQ72" s="689"/>
      <c r="BR72" s="689"/>
      <c r="BS72" s="689"/>
      <c r="BT72" s="690"/>
    </row>
    <row r="73" spans="2:73">
      <c r="B73" s="687"/>
      <c r="C73" s="687"/>
      <c r="D73" s="687"/>
      <c r="E73" s="687"/>
      <c r="F73" s="687"/>
      <c r="G73" s="687"/>
      <c r="H73" s="687"/>
      <c r="I73" s="639"/>
      <c r="J73" s="639"/>
      <c r="K73" s="628"/>
      <c r="L73" s="691"/>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3"/>
      <c r="AP73" s="628"/>
      <c r="AQ73" s="691"/>
      <c r="AR73" s="692"/>
      <c r="AS73" s="692"/>
      <c r="AT73" s="692"/>
      <c r="AU73" s="692"/>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3"/>
    </row>
    <row r="74" spans="2:73">
      <c r="B74" s="687"/>
      <c r="C74" s="687"/>
      <c r="D74" s="687"/>
      <c r="E74" s="687"/>
      <c r="F74" s="687"/>
      <c r="G74" s="687"/>
      <c r="H74" s="687"/>
      <c r="I74" s="639"/>
      <c r="J74" s="639"/>
      <c r="K74" s="628"/>
      <c r="L74" s="691"/>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3"/>
      <c r="AP74" s="628"/>
      <c r="AQ74" s="691"/>
      <c r="AR74" s="692"/>
      <c r="AS74" s="692"/>
      <c r="AT74" s="692"/>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3"/>
    </row>
    <row r="75" spans="2:73">
      <c r="B75" s="687"/>
      <c r="C75" s="687"/>
      <c r="D75" s="687"/>
      <c r="E75" s="687"/>
      <c r="F75" s="687"/>
      <c r="G75" s="687"/>
      <c r="H75" s="687"/>
      <c r="I75" s="639"/>
      <c r="J75" s="639"/>
      <c r="K75" s="628"/>
      <c r="L75" s="691"/>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3"/>
      <c r="AP75" s="628"/>
      <c r="AQ75" s="691"/>
      <c r="AR75" s="692"/>
      <c r="AS75" s="692"/>
      <c r="AT75" s="692"/>
      <c r="AU75" s="692"/>
      <c r="AV75" s="692"/>
      <c r="AW75" s="692"/>
      <c r="AX75" s="692"/>
      <c r="AY75" s="692"/>
      <c r="AZ75" s="692"/>
      <c r="BA75" s="692"/>
      <c r="BB75" s="692"/>
      <c r="BC75" s="692"/>
      <c r="BD75" s="692"/>
      <c r="BE75" s="692"/>
      <c r="BF75" s="692"/>
      <c r="BG75" s="692"/>
      <c r="BH75" s="692"/>
      <c r="BI75" s="692"/>
      <c r="BJ75" s="692"/>
      <c r="BK75" s="692"/>
      <c r="BL75" s="692"/>
      <c r="BM75" s="692"/>
      <c r="BN75" s="692"/>
      <c r="BO75" s="692"/>
      <c r="BP75" s="692"/>
      <c r="BQ75" s="692"/>
      <c r="BR75" s="692"/>
      <c r="BS75" s="692"/>
      <c r="BT75" s="693"/>
    </row>
    <row r="76" spans="2:73">
      <c r="B76" s="687"/>
      <c r="C76" s="687"/>
      <c r="D76" s="687"/>
      <c r="E76" s="687"/>
      <c r="F76" s="687"/>
      <c r="G76" s="687"/>
      <c r="H76" s="687"/>
      <c r="I76" s="639"/>
      <c r="J76" s="639"/>
      <c r="K76" s="628"/>
      <c r="L76" s="691"/>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3"/>
      <c r="AP76" s="628"/>
      <c r="AQ76" s="691"/>
      <c r="AR76" s="692"/>
      <c r="AS76" s="692"/>
      <c r="AT76" s="692"/>
      <c r="AU76" s="692"/>
      <c r="AV76" s="692"/>
      <c r="AW76" s="692"/>
      <c r="AX76" s="692"/>
      <c r="AY76" s="692"/>
      <c r="AZ76" s="692"/>
      <c r="BA76" s="692"/>
      <c r="BB76" s="692"/>
      <c r="BC76" s="692"/>
      <c r="BD76" s="692"/>
      <c r="BE76" s="692"/>
      <c r="BF76" s="692"/>
      <c r="BG76" s="692"/>
      <c r="BH76" s="692"/>
      <c r="BI76" s="692"/>
      <c r="BJ76" s="692"/>
      <c r="BK76" s="692"/>
      <c r="BL76" s="692"/>
      <c r="BM76" s="692"/>
      <c r="BN76" s="692"/>
      <c r="BO76" s="692"/>
      <c r="BP76" s="692"/>
      <c r="BQ76" s="692"/>
      <c r="BR76" s="692"/>
      <c r="BS76" s="692"/>
      <c r="BT76" s="693"/>
    </row>
    <row r="77" spans="2:73">
      <c r="B77" s="687"/>
      <c r="C77" s="687"/>
      <c r="D77" s="687"/>
      <c r="E77" s="687"/>
      <c r="F77" s="687"/>
      <c r="G77" s="687"/>
      <c r="H77" s="687"/>
      <c r="I77" s="639"/>
      <c r="J77" s="639"/>
      <c r="K77" s="628"/>
      <c r="L77" s="691"/>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3"/>
      <c r="AP77" s="628"/>
      <c r="AQ77" s="691"/>
      <c r="AR77" s="692"/>
      <c r="AS77" s="692"/>
      <c r="AT77" s="692"/>
      <c r="AU77" s="692"/>
      <c r="AV77" s="692"/>
      <c r="AW77" s="692"/>
      <c r="AX77" s="692"/>
      <c r="AY77" s="692"/>
      <c r="AZ77" s="692"/>
      <c r="BA77" s="692"/>
      <c r="BB77" s="692"/>
      <c r="BC77" s="692"/>
      <c r="BD77" s="692"/>
      <c r="BE77" s="692"/>
      <c r="BF77" s="692"/>
      <c r="BG77" s="692"/>
      <c r="BH77" s="692"/>
      <c r="BI77" s="692"/>
      <c r="BJ77" s="692"/>
      <c r="BK77" s="692"/>
      <c r="BL77" s="692"/>
      <c r="BM77" s="692"/>
      <c r="BN77" s="692"/>
      <c r="BO77" s="692"/>
      <c r="BP77" s="692"/>
      <c r="BQ77" s="692"/>
      <c r="BR77" s="692"/>
      <c r="BS77" s="692"/>
      <c r="BT77" s="693"/>
    </row>
    <row r="78" spans="2:73">
      <c r="B78" s="687"/>
      <c r="C78" s="687"/>
      <c r="D78" s="687"/>
      <c r="E78" s="687"/>
      <c r="F78" s="687"/>
      <c r="G78" s="687"/>
      <c r="H78" s="687"/>
      <c r="I78" s="639"/>
      <c r="J78" s="639"/>
      <c r="K78" s="628"/>
      <c r="L78" s="691"/>
      <c r="M78" s="692"/>
      <c r="N78" s="692"/>
      <c r="O78" s="692"/>
      <c r="P78" s="692"/>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3"/>
      <c r="AP78" s="628"/>
      <c r="AQ78" s="691"/>
      <c r="AR78" s="692"/>
      <c r="AS78" s="692"/>
      <c r="AT78" s="692"/>
      <c r="AU78" s="692"/>
      <c r="AV78" s="692"/>
      <c r="AW78" s="692"/>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3"/>
    </row>
    <row r="79" spans="2:73" ht="15.75">
      <c r="B79" s="687"/>
      <c r="C79" s="687"/>
      <c r="D79" s="687"/>
      <c r="E79" s="687"/>
      <c r="F79" s="687"/>
      <c r="G79" s="687"/>
      <c r="H79" s="687"/>
      <c r="I79" s="639"/>
      <c r="J79" s="639"/>
      <c r="K79" s="628"/>
      <c r="L79" s="691"/>
      <c r="M79" s="692"/>
      <c r="N79" s="692"/>
      <c r="O79" s="692"/>
      <c r="P79" s="692"/>
      <c r="Q79" s="692"/>
      <c r="R79" s="692"/>
      <c r="S79" s="692"/>
      <c r="T79" s="692"/>
      <c r="U79" s="692"/>
      <c r="V79" s="692"/>
      <c r="W79" s="692"/>
      <c r="X79" s="692"/>
      <c r="Y79" s="692"/>
      <c r="Z79" s="692"/>
      <c r="AA79" s="692"/>
      <c r="AB79" s="692"/>
      <c r="AC79" s="692"/>
      <c r="AD79" s="692"/>
      <c r="AE79" s="692"/>
      <c r="AF79" s="692"/>
      <c r="AG79" s="692"/>
      <c r="AH79" s="692"/>
      <c r="AI79" s="692"/>
      <c r="AJ79" s="692"/>
      <c r="AK79" s="692"/>
      <c r="AL79" s="692"/>
      <c r="AM79" s="692"/>
      <c r="AN79" s="692"/>
      <c r="AO79" s="693"/>
      <c r="AP79" s="628"/>
      <c r="AQ79" s="691"/>
      <c r="AR79" s="692"/>
      <c r="AS79" s="692"/>
      <c r="AT79" s="692"/>
      <c r="AU79" s="692"/>
      <c r="AV79" s="692"/>
      <c r="AW79" s="692"/>
      <c r="AX79" s="692"/>
      <c r="AY79" s="692"/>
      <c r="AZ79" s="692"/>
      <c r="BA79" s="692"/>
      <c r="BB79" s="692"/>
      <c r="BC79" s="692"/>
      <c r="BD79" s="692"/>
      <c r="BE79" s="692"/>
      <c r="BF79" s="692"/>
      <c r="BG79" s="692"/>
      <c r="BH79" s="692"/>
      <c r="BI79" s="692"/>
      <c r="BJ79" s="692"/>
      <c r="BK79" s="692"/>
      <c r="BL79" s="692"/>
      <c r="BM79" s="692"/>
      <c r="BN79" s="692"/>
      <c r="BO79" s="692"/>
      <c r="BP79" s="692"/>
      <c r="BQ79" s="692"/>
      <c r="BR79" s="692"/>
      <c r="BS79" s="692"/>
      <c r="BT79" s="693"/>
      <c r="BU79" s="162"/>
    </row>
    <row r="80" spans="2:73" ht="15.75">
      <c r="B80" s="687"/>
      <c r="C80" s="687"/>
      <c r="D80" s="687"/>
      <c r="E80" s="687"/>
      <c r="F80" s="687"/>
      <c r="G80" s="687"/>
      <c r="H80" s="687"/>
      <c r="I80" s="639"/>
      <c r="J80" s="639"/>
      <c r="K80" s="628"/>
      <c r="L80" s="691"/>
      <c r="M80" s="692"/>
      <c r="N80" s="692"/>
      <c r="O80" s="692"/>
      <c r="P80" s="692"/>
      <c r="Q80" s="692"/>
      <c r="R80" s="692"/>
      <c r="S80" s="692"/>
      <c r="T80" s="692"/>
      <c r="U80" s="692"/>
      <c r="V80" s="692"/>
      <c r="W80" s="692"/>
      <c r="X80" s="692"/>
      <c r="Y80" s="692"/>
      <c r="Z80" s="692"/>
      <c r="AA80" s="692"/>
      <c r="AB80" s="692"/>
      <c r="AC80" s="692"/>
      <c r="AD80" s="692"/>
      <c r="AE80" s="692"/>
      <c r="AF80" s="692"/>
      <c r="AG80" s="692"/>
      <c r="AH80" s="692"/>
      <c r="AI80" s="692"/>
      <c r="AJ80" s="692"/>
      <c r="AK80" s="692"/>
      <c r="AL80" s="692"/>
      <c r="AM80" s="692"/>
      <c r="AN80" s="692"/>
      <c r="AO80" s="693"/>
      <c r="AP80" s="628"/>
      <c r="AQ80" s="691"/>
      <c r="AR80" s="692"/>
      <c r="AS80" s="692"/>
      <c r="AT80" s="692"/>
      <c r="AU80" s="692"/>
      <c r="AV80" s="692"/>
      <c r="AW80" s="692"/>
      <c r="AX80" s="692"/>
      <c r="AY80" s="692"/>
      <c r="AZ80" s="692"/>
      <c r="BA80" s="692"/>
      <c r="BB80" s="692"/>
      <c r="BC80" s="692"/>
      <c r="BD80" s="692"/>
      <c r="BE80" s="692"/>
      <c r="BF80" s="692"/>
      <c r="BG80" s="692"/>
      <c r="BH80" s="692"/>
      <c r="BI80" s="692"/>
      <c r="BJ80" s="692"/>
      <c r="BK80" s="692"/>
      <c r="BL80" s="692"/>
      <c r="BM80" s="692"/>
      <c r="BN80" s="692"/>
      <c r="BO80" s="692"/>
      <c r="BP80" s="692"/>
      <c r="BQ80" s="692"/>
      <c r="BR80" s="692"/>
      <c r="BS80" s="692"/>
      <c r="BT80" s="693"/>
      <c r="BU80" s="162"/>
    </row>
    <row r="81" spans="2:73">
      <c r="B81" s="687"/>
      <c r="C81" s="687"/>
      <c r="D81" s="687"/>
      <c r="E81" s="687"/>
      <c r="F81" s="687"/>
      <c r="G81" s="687"/>
      <c r="H81" s="687"/>
      <c r="I81" s="639"/>
      <c r="J81" s="639"/>
      <c r="K81" s="628"/>
      <c r="L81" s="691"/>
      <c r="M81" s="692"/>
      <c r="N81" s="692"/>
      <c r="O81" s="692"/>
      <c r="P81" s="692"/>
      <c r="Q81" s="692"/>
      <c r="R81" s="692"/>
      <c r="S81" s="692"/>
      <c r="T81" s="692"/>
      <c r="U81" s="692"/>
      <c r="V81" s="692"/>
      <c r="W81" s="692"/>
      <c r="X81" s="692"/>
      <c r="Y81" s="692"/>
      <c r="Z81" s="692"/>
      <c r="AA81" s="692"/>
      <c r="AB81" s="692"/>
      <c r="AC81" s="692"/>
      <c r="AD81" s="692"/>
      <c r="AE81" s="692"/>
      <c r="AF81" s="692"/>
      <c r="AG81" s="692"/>
      <c r="AH81" s="692"/>
      <c r="AI81" s="692"/>
      <c r="AJ81" s="692"/>
      <c r="AK81" s="692"/>
      <c r="AL81" s="692"/>
      <c r="AM81" s="692"/>
      <c r="AN81" s="692"/>
      <c r="AO81" s="693"/>
      <c r="AP81" s="628"/>
      <c r="AQ81" s="691"/>
      <c r="AR81" s="692"/>
      <c r="AS81" s="692"/>
      <c r="AT81" s="692"/>
      <c r="AU81" s="692"/>
      <c r="AV81" s="692"/>
      <c r="AW81" s="692"/>
      <c r="AX81" s="692"/>
      <c r="AY81" s="692"/>
      <c r="AZ81" s="692"/>
      <c r="BA81" s="692"/>
      <c r="BB81" s="692"/>
      <c r="BC81" s="692"/>
      <c r="BD81" s="692"/>
      <c r="BE81" s="692"/>
      <c r="BF81" s="692"/>
      <c r="BG81" s="692"/>
      <c r="BH81" s="692"/>
      <c r="BI81" s="692"/>
      <c r="BJ81" s="692"/>
      <c r="BK81" s="692"/>
      <c r="BL81" s="692"/>
      <c r="BM81" s="692"/>
      <c r="BN81" s="692"/>
      <c r="BO81" s="692"/>
      <c r="BP81" s="692"/>
      <c r="BQ81" s="692"/>
      <c r="BR81" s="692"/>
      <c r="BS81" s="692"/>
      <c r="BT81" s="693"/>
    </row>
    <row r="82" spans="2:73" ht="15.75">
      <c r="B82" s="687"/>
      <c r="C82" s="687"/>
      <c r="D82" s="687"/>
      <c r="E82" s="687"/>
      <c r="F82" s="687"/>
      <c r="G82" s="687"/>
      <c r="H82" s="687"/>
      <c r="I82" s="639"/>
      <c r="J82" s="639"/>
      <c r="K82" s="628"/>
      <c r="L82" s="691"/>
      <c r="M82" s="692"/>
      <c r="N82" s="692"/>
      <c r="O82" s="692"/>
      <c r="P82" s="692"/>
      <c r="Q82" s="692"/>
      <c r="R82" s="692"/>
      <c r="S82" s="692"/>
      <c r="T82" s="692"/>
      <c r="U82" s="692"/>
      <c r="V82" s="692"/>
      <c r="W82" s="692"/>
      <c r="X82" s="692"/>
      <c r="Y82" s="692"/>
      <c r="Z82" s="692"/>
      <c r="AA82" s="692"/>
      <c r="AB82" s="692"/>
      <c r="AC82" s="692"/>
      <c r="AD82" s="692"/>
      <c r="AE82" s="692"/>
      <c r="AF82" s="692"/>
      <c r="AG82" s="692"/>
      <c r="AH82" s="692"/>
      <c r="AI82" s="692"/>
      <c r="AJ82" s="692"/>
      <c r="AK82" s="692"/>
      <c r="AL82" s="692"/>
      <c r="AM82" s="692"/>
      <c r="AN82" s="692"/>
      <c r="AO82" s="693"/>
      <c r="AP82" s="628"/>
      <c r="AQ82" s="691"/>
      <c r="AR82" s="692"/>
      <c r="AS82" s="692"/>
      <c r="AT82" s="692"/>
      <c r="AU82" s="692"/>
      <c r="AV82" s="692"/>
      <c r="AW82" s="692"/>
      <c r="AX82" s="692"/>
      <c r="AY82" s="692"/>
      <c r="AZ82" s="692"/>
      <c r="BA82" s="692"/>
      <c r="BB82" s="692"/>
      <c r="BC82" s="692"/>
      <c r="BD82" s="692"/>
      <c r="BE82" s="692"/>
      <c r="BF82" s="692"/>
      <c r="BG82" s="692"/>
      <c r="BH82" s="692"/>
      <c r="BI82" s="692"/>
      <c r="BJ82" s="692"/>
      <c r="BK82" s="692"/>
      <c r="BL82" s="692"/>
      <c r="BM82" s="692"/>
      <c r="BN82" s="692"/>
      <c r="BO82" s="692"/>
      <c r="BP82" s="692"/>
      <c r="BQ82" s="692"/>
      <c r="BR82" s="692"/>
      <c r="BS82" s="692"/>
      <c r="BT82" s="693"/>
      <c r="BU82" s="162"/>
    </row>
    <row r="83" spans="2:73" ht="15.75">
      <c r="B83" s="687"/>
      <c r="C83" s="687"/>
      <c r="D83" s="687"/>
      <c r="E83" s="687"/>
      <c r="F83" s="687"/>
      <c r="G83" s="687"/>
      <c r="H83" s="687"/>
      <c r="I83" s="639"/>
      <c r="J83" s="639"/>
      <c r="K83" s="628"/>
      <c r="L83" s="691"/>
      <c r="M83" s="692"/>
      <c r="N83" s="692"/>
      <c r="O83" s="692"/>
      <c r="P83" s="692"/>
      <c r="Q83" s="692"/>
      <c r="R83" s="692"/>
      <c r="S83" s="692"/>
      <c r="T83" s="692"/>
      <c r="U83" s="692"/>
      <c r="V83" s="692"/>
      <c r="W83" s="692"/>
      <c r="X83" s="692"/>
      <c r="Y83" s="692"/>
      <c r="Z83" s="692"/>
      <c r="AA83" s="692"/>
      <c r="AB83" s="692"/>
      <c r="AC83" s="692"/>
      <c r="AD83" s="692"/>
      <c r="AE83" s="692"/>
      <c r="AF83" s="692"/>
      <c r="AG83" s="692"/>
      <c r="AH83" s="692"/>
      <c r="AI83" s="692"/>
      <c r="AJ83" s="692"/>
      <c r="AK83" s="692"/>
      <c r="AL83" s="692"/>
      <c r="AM83" s="692"/>
      <c r="AN83" s="692"/>
      <c r="AO83" s="693"/>
      <c r="AP83" s="628"/>
      <c r="AQ83" s="691"/>
      <c r="AR83" s="692"/>
      <c r="AS83" s="692"/>
      <c r="AT83" s="692"/>
      <c r="AU83" s="692"/>
      <c r="AV83" s="692"/>
      <c r="AW83" s="692"/>
      <c r="AX83" s="692"/>
      <c r="AY83" s="692"/>
      <c r="AZ83" s="692"/>
      <c r="BA83" s="692"/>
      <c r="BB83" s="692"/>
      <c r="BC83" s="692"/>
      <c r="BD83" s="692"/>
      <c r="BE83" s="692"/>
      <c r="BF83" s="692"/>
      <c r="BG83" s="692"/>
      <c r="BH83" s="692"/>
      <c r="BI83" s="692"/>
      <c r="BJ83" s="692"/>
      <c r="BK83" s="692"/>
      <c r="BL83" s="692"/>
      <c r="BM83" s="692"/>
      <c r="BN83" s="692"/>
      <c r="BO83" s="692"/>
      <c r="BP83" s="692"/>
      <c r="BQ83" s="692"/>
      <c r="BR83" s="692"/>
      <c r="BS83" s="692"/>
      <c r="BT83" s="693"/>
      <c r="BU83" s="162"/>
    </row>
    <row r="84" spans="2:73" ht="15.75">
      <c r="B84" s="687"/>
      <c r="C84" s="687"/>
      <c r="D84" s="687"/>
      <c r="E84" s="687"/>
      <c r="F84" s="687"/>
      <c r="G84" s="687"/>
      <c r="H84" s="687"/>
      <c r="I84" s="639"/>
      <c r="J84" s="639"/>
      <c r="K84" s="628"/>
      <c r="L84" s="691"/>
      <c r="M84" s="692"/>
      <c r="N84" s="692"/>
      <c r="O84" s="692"/>
      <c r="P84" s="692"/>
      <c r="Q84" s="692"/>
      <c r="R84" s="692"/>
      <c r="S84" s="692"/>
      <c r="T84" s="692"/>
      <c r="U84" s="692"/>
      <c r="V84" s="692"/>
      <c r="W84" s="692"/>
      <c r="X84" s="692"/>
      <c r="Y84" s="692"/>
      <c r="Z84" s="692"/>
      <c r="AA84" s="692"/>
      <c r="AB84" s="692"/>
      <c r="AC84" s="692"/>
      <c r="AD84" s="692"/>
      <c r="AE84" s="692"/>
      <c r="AF84" s="692"/>
      <c r="AG84" s="692"/>
      <c r="AH84" s="692"/>
      <c r="AI84" s="692"/>
      <c r="AJ84" s="692"/>
      <c r="AK84" s="692"/>
      <c r="AL84" s="692"/>
      <c r="AM84" s="692"/>
      <c r="AN84" s="692"/>
      <c r="AO84" s="693"/>
      <c r="AP84" s="628"/>
      <c r="AQ84" s="691"/>
      <c r="AR84" s="692"/>
      <c r="AS84" s="692"/>
      <c r="AT84" s="692"/>
      <c r="AU84" s="692"/>
      <c r="AV84" s="692"/>
      <c r="AW84" s="692"/>
      <c r="AX84" s="692"/>
      <c r="AY84" s="692"/>
      <c r="AZ84" s="692"/>
      <c r="BA84" s="692"/>
      <c r="BB84" s="692"/>
      <c r="BC84" s="692"/>
      <c r="BD84" s="692"/>
      <c r="BE84" s="692"/>
      <c r="BF84" s="692"/>
      <c r="BG84" s="692"/>
      <c r="BH84" s="692"/>
      <c r="BI84" s="692"/>
      <c r="BJ84" s="692"/>
      <c r="BK84" s="692"/>
      <c r="BL84" s="692"/>
      <c r="BM84" s="692"/>
      <c r="BN84" s="692"/>
      <c r="BO84" s="692"/>
      <c r="BP84" s="692"/>
      <c r="BQ84" s="692"/>
      <c r="BR84" s="692"/>
      <c r="BS84" s="692"/>
      <c r="BT84" s="693"/>
      <c r="BU84" s="162"/>
    </row>
    <row r="85" spans="2:73">
      <c r="B85" s="687"/>
      <c r="C85" s="687"/>
      <c r="D85" s="687"/>
      <c r="E85" s="687"/>
      <c r="F85" s="687"/>
      <c r="G85" s="687"/>
      <c r="H85" s="687"/>
      <c r="I85" s="639"/>
      <c r="J85" s="639"/>
      <c r="K85" s="628"/>
      <c r="L85" s="691"/>
      <c r="M85" s="692"/>
      <c r="N85" s="692"/>
      <c r="O85" s="692"/>
      <c r="P85" s="692"/>
      <c r="Q85" s="692"/>
      <c r="R85" s="692"/>
      <c r="S85" s="692"/>
      <c r="T85" s="692"/>
      <c r="U85" s="692"/>
      <c r="V85" s="692"/>
      <c r="W85" s="692"/>
      <c r="X85" s="692"/>
      <c r="Y85" s="692"/>
      <c r="Z85" s="692"/>
      <c r="AA85" s="692"/>
      <c r="AB85" s="692"/>
      <c r="AC85" s="692"/>
      <c r="AD85" s="692"/>
      <c r="AE85" s="692"/>
      <c r="AF85" s="692"/>
      <c r="AG85" s="692"/>
      <c r="AH85" s="692"/>
      <c r="AI85" s="692"/>
      <c r="AJ85" s="692"/>
      <c r="AK85" s="692"/>
      <c r="AL85" s="692"/>
      <c r="AM85" s="692"/>
      <c r="AN85" s="692"/>
      <c r="AO85" s="693"/>
      <c r="AP85" s="628"/>
      <c r="AQ85" s="691"/>
      <c r="AR85" s="692"/>
      <c r="AS85" s="692"/>
      <c r="AT85" s="692"/>
      <c r="AU85" s="692"/>
      <c r="AV85" s="692"/>
      <c r="AW85" s="692"/>
      <c r="AX85" s="692"/>
      <c r="AY85" s="692"/>
      <c r="AZ85" s="692"/>
      <c r="BA85" s="692"/>
      <c r="BB85" s="692"/>
      <c r="BC85" s="692"/>
      <c r="BD85" s="692"/>
      <c r="BE85" s="692"/>
      <c r="BF85" s="692"/>
      <c r="BG85" s="692"/>
      <c r="BH85" s="692"/>
      <c r="BI85" s="692"/>
      <c r="BJ85" s="692"/>
      <c r="BK85" s="692"/>
      <c r="BL85" s="692"/>
      <c r="BM85" s="692"/>
      <c r="BN85" s="692"/>
      <c r="BO85" s="692"/>
      <c r="BP85" s="692"/>
      <c r="BQ85" s="692"/>
      <c r="BR85" s="692"/>
      <c r="BS85" s="692"/>
      <c r="BT85" s="693"/>
    </row>
    <row r="86" spans="2:73">
      <c r="B86" s="687"/>
      <c r="C86" s="687"/>
      <c r="D86" s="687"/>
      <c r="E86" s="687"/>
      <c r="F86" s="687"/>
      <c r="G86" s="687"/>
      <c r="H86" s="687"/>
      <c r="I86" s="639"/>
      <c r="J86" s="639"/>
      <c r="K86" s="628"/>
      <c r="L86" s="691"/>
      <c r="M86" s="692"/>
      <c r="N86" s="692"/>
      <c r="O86" s="692"/>
      <c r="P86" s="692"/>
      <c r="Q86" s="692"/>
      <c r="R86" s="692"/>
      <c r="S86" s="692"/>
      <c r="T86" s="692"/>
      <c r="U86" s="692"/>
      <c r="V86" s="692"/>
      <c r="W86" s="692"/>
      <c r="X86" s="692"/>
      <c r="Y86" s="692"/>
      <c r="Z86" s="692"/>
      <c r="AA86" s="692"/>
      <c r="AB86" s="692"/>
      <c r="AC86" s="692"/>
      <c r="AD86" s="692"/>
      <c r="AE86" s="692"/>
      <c r="AF86" s="692"/>
      <c r="AG86" s="692"/>
      <c r="AH86" s="692"/>
      <c r="AI86" s="692"/>
      <c r="AJ86" s="692"/>
      <c r="AK86" s="692"/>
      <c r="AL86" s="692"/>
      <c r="AM86" s="692"/>
      <c r="AN86" s="692"/>
      <c r="AO86" s="693"/>
      <c r="AP86" s="628"/>
      <c r="AQ86" s="691"/>
      <c r="AR86" s="692"/>
      <c r="AS86" s="692"/>
      <c r="AT86" s="692"/>
      <c r="AU86" s="692"/>
      <c r="AV86" s="692"/>
      <c r="AW86" s="692"/>
      <c r="AX86" s="692"/>
      <c r="AY86" s="692"/>
      <c r="AZ86" s="692"/>
      <c r="BA86" s="692"/>
      <c r="BB86" s="692"/>
      <c r="BC86" s="692"/>
      <c r="BD86" s="692"/>
      <c r="BE86" s="692"/>
      <c r="BF86" s="692"/>
      <c r="BG86" s="692"/>
      <c r="BH86" s="692"/>
      <c r="BI86" s="692"/>
      <c r="BJ86" s="692"/>
      <c r="BK86" s="692"/>
      <c r="BL86" s="692"/>
      <c r="BM86" s="692"/>
      <c r="BN86" s="692"/>
      <c r="BO86" s="692"/>
      <c r="BP86" s="692"/>
      <c r="BQ86" s="692"/>
      <c r="BR86" s="692"/>
      <c r="BS86" s="692"/>
      <c r="BT86" s="693"/>
    </row>
    <row r="87" spans="2:73">
      <c r="B87" s="687"/>
      <c r="C87" s="687"/>
      <c r="D87" s="687"/>
      <c r="E87" s="687"/>
      <c r="F87" s="687"/>
      <c r="G87" s="687"/>
      <c r="H87" s="687"/>
      <c r="I87" s="639"/>
      <c r="J87" s="639"/>
      <c r="K87" s="628"/>
      <c r="L87" s="691"/>
      <c r="M87" s="692"/>
      <c r="N87" s="692"/>
      <c r="O87" s="692"/>
      <c r="P87" s="692"/>
      <c r="Q87" s="692"/>
      <c r="R87" s="692"/>
      <c r="S87" s="692"/>
      <c r="T87" s="692"/>
      <c r="U87" s="692"/>
      <c r="V87" s="692"/>
      <c r="W87" s="692"/>
      <c r="X87" s="692"/>
      <c r="Y87" s="692"/>
      <c r="Z87" s="692"/>
      <c r="AA87" s="692"/>
      <c r="AB87" s="692"/>
      <c r="AC87" s="692"/>
      <c r="AD87" s="692"/>
      <c r="AE87" s="692"/>
      <c r="AF87" s="692"/>
      <c r="AG87" s="692"/>
      <c r="AH87" s="692"/>
      <c r="AI87" s="692"/>
      <c r="AJ87" s="692"/>
      <c r="AK87" s="692"/>
      <c r="AL87" s="692"/>
      <c r="AM87" s="692"/>
      <c r="AN87" s="692"/>
      <c r="AO87" s="693"/>
      <c r="AP87" s="628"/>
      <c r="AQ87" s="691"/>
      <c r="AR87" s="692"/>
      <c r="AS87" s="692"/>
      <c r="AT87" s="692"/>
      <c r="AU87" s="692"/>
      <c r="AV87" s="692"/>
      <c r="AW87" s="692"/>
      <c r="AX87" s="692"/>
      <c r="AY87" s="692"/>
      <c r="AZ87" s="692"/>
      <c r="BA87" s="692"/>
      <c r="BB87" s="692"/>
      <c r="BC87" s="692"/>
      <c r="BD87" s="692"/>
      <c r="BE87" s="692"/>
      <c r="BF87" s="692"/>
      <c r="BG87" s="692"/>
      <c r="BH87" s="692"/>
      <c r="BI87" s="692"/>
      <c r="BJ87" s="692"/>
      <c r="BK87" s="692"/>
      <c r="BL87" s="692"/>
      <c r="BM87" s="692"/>
      <c r="BN87" s="692"/>
      <c r="BO87" s="692"/>
      <c r="BP87" s="692"/>
      <c r="BQ87" s="692"/>
      <c r="BR87" s="692"/>
      <c r="BS87" s="692"/>
      <c r="BT87" s="693"/>
    </row>
    <row r="88" spans="2:73">
      <c r="B88" s="687"/>
      <c r="C88" s="687"/>
      <c r="D88" s="687"/>
      <c r="E88" s="687"/>
      <c r="F88" s="687"/>
      <c r="G88" s="687"/>
      <c r="H88" s="687"/>
      <c r="I88" s="639"/>
      <c r="J88" s="639"/>
      <c r="K88" s="628"/>
      <c r="L88" s="691"/>
      <c r="M88" s="692"/>
      <c r="N88" s="692"/>
      <c r="O88" s="692"/>
      <c r="P88" s="692"/>
      <c r="Q88" s="692"/>
      <c r="R88" s="692"/>
      <c r="S88" s="692"/>
      <c r="T88" s="692"/>
      <c r="U88" s="692"/>
      <c r="V88" s="692"/>
      <c r="W88" s="692"/>
      <c r="X88" s="692"/>
      <c r="Y88" s="692"/>
      <c r="Z88" s="692"/>
      <c r="AA88" s="692"/>
      <c r="AB88" s="692"/>
      <c r="AC88" s="692"/>
      <c r="AD88" s="692"/>
      <c r="AE88" s="692"/>
      <c r="AF88" s="692"/>
      <c r="AG88" s="692"/>
      <c r="AH88" s="692"/>
      <c r="AI88" s="692"/>
      <c r="AJ88" s="692"/>
      <c r="AK88" s="692"/>
      <c r="AL88" s="692"/>
      <c r="AM88" s="692"/>
      <c r="AN88" s="692"/>
      <c r="AO88" s="693"/>
      <c r="AP88" s="628"/>
      <c r="AQ88" s="694"/>
      <c r="AR88" s="695"/>
      <c r="AS88" s="695"/>
      <c r="AT88" s="695"/>
      <c r="AU88" s="695"/>
      <c r="AV88" s="695"/>
      <c r="AW88" s="695"/>
      <c r="AX88" s="695"/>
      <c r="AY88" s="695"/>
      <c r="AZ88" s="695"/>
      <c r="BA88" s="695"/>
      <c r="BB88" s="695"/>
      <c r="BC88" s="695"/>
      <c r="BD88" s="695"/>
      <c r="BE88" s="695"/>
      <c r="BF88" s="695"/>
      <c r="BG88" s="695"/>
      <c r="BH88" s="695"/>
      <c r="BI88" s="695"/>
      <c r="BJ88" s="695"/>
      <c r="BK88" s="695"/>
      <c r="BL88" s="695"/>
      <c r="BM88" s="695"/>
      <c r="BN88" s="695"/>
      <c r="BO88" s="695"/>
      <c r="BP88" s="695"/>
      <c r="BQ88" s="695"/>
      <c r="BR88" s="695"/>
      <c r="BS88" s="695"/>
      <c r="BT88" s="696"/>
    </row>
    <row r="89" spans="2:73">
      <c r="B89" s="687"/>
      <c r="C89" s="687"/>
      <c r="D89" s="687"/>
      <c r="E89" s="687"/>
      <c r="F89" s="687"/>
      <c r="G89" s="687"/>
      <c r="H89" s="687"/>
      <c r="I89" s="639"/>
      <c r="J89" s="639"/>
      <c r="K89" s="628"/>
      <c r="L89" s="691"/>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693"/>
      <c r="AP89" s="628"/>
      <c r="AQ89" s="688"/>
      <c r="AR89" s="689"/>
      <c r="AS89" s="689"/>
      <c r="AT89" s="689"/>
      <c r="AU89" s="689"/>
      <c r="AV89" s="689"/>
      <c r="AW89" s="689"/>
      <c r="AX89" s="689"/>
      <c r="AY89" s="689"/>
      <c r="AZ89" s="689"/>
      <c r="BA89" s="689"/>
      <c r="BB89" s="689"/>
      <c r="BC89" s="689"/>
      <c r="BD89" s="689"/>
      <c r="BE89" s="689"/>
      <c r="BF89" s="689"/>
      <c r="BG89" s="689"/>
      <c r="BH89" s="689"/>
      <c r="BI89" s="689"/>
      <c r="BJ89" s="689"/>
      <c r="BK89" s="689"/>
      <c r="BL89" s="689"/>
      <c r="BM89" s="689"/>
      <c r="BN89" s="689"/>
      <c r="BO89" s="689"/>
      <c r="BP89" s="689"/>
      <c r="BQ89" s="689"/>
      <c r="BR89" s="689"/>
      <c r="BS89" s="689"/>
      <c r="BT89" s="690"/>
    </row>
    <row r="90" spans="2:73">
      <c r="B90" s="687"/>
      <c r="C90" s="687"/>
      <c r="D90" s="687"/>
      <c r="E90" s="687"/>
      <c r="F90" s="687"/>
      <c r="G90" s="687"/>
      <c r="H90" s="687"/>
      <c r="I90" s="639"/>
      <c r="J90" s="639"/>
      <c r="K90" s="628"/>
      <c r="L90" s="691"/>
      <c r="M90" s="692"/>
      <c r="N90" s="692"/>
      <c r="O90" s="692"/>
      <c r="P90" s="692"/>
      <c r="Q90" s="692"/>
      <c r="R90" s="692"/>
      <c r="S90" s="692"/>
      <c r="T90" s="692"/>
      <c r="U90" s="692"/>
      <c r="V90" s="692"/>
      <c r="W90" s="692"/>
      <c r="X90" s="692"/>
      <c r="Y90" s="692"/>
      <c r="Z90" s="692"/>
      <c r="AA90" s="692"/>
      <c r="AB90" s="692"/>
      <c r="AC90" s="692"/>
      <c r="AD90" s="692"/>
      <c r="AE90" s="692"/>
      <c r="AF90" s="692"/>
      <c r="AG90" s="692"/>
      <c r="AH90" s="692"/>
      <c r="AI90" s="692"/>
      <c r="AJ90" s="692"/>
      <c r="AK90" s="692"/>
      <c r="AL90" s="692"/>
      <c r="AM90" s="692"/>
      <c r="AN90" s="692"/>
      <c r="AO90" s="693"/>
      <c r="AP90" s="628"/>
      <c r="AQ90" s="691"/>
      <c r="AR90" s="692"/>
      <c r="AS90" s="692"/>
      <c r="AT90" s="692"/>
      <c r="AU90" s="692"/>
      <c r="AV90" s="692"/>
      <c r="AW90" s="692"/>
      <c r="AX90" s="692"/>
      <c r="AY90" s="692"/>
      <c r="AZ90" s="692"/>
      <c r="BA90" s="692"/>
      <c r="BB90" s="692"/>
      <c r="BC90" s="692"/>
      <c r="BD90" s="692"/>
      <c r="BE90" s="692"/>
      <c r="BF90" s="692"/>
      <c r="BG90" s="692"/>
      <c r="BH90" s="692"/>
      <c r="BI90" s="692"/>
      <c r="BJ90" s="692"/>
      <c r="BK90" s="692"/>
      <c r="BL90" s="692"/>
      <c r="BM90" s="692"/>
      <c r="BN90" s="692"/>
      <c r="BO90" s="692"/>
      <c r="BP90" s="692"/>
      <c r="BQ90" s="692"/>
      <c r="BR90" s="692"/>
      <c r="BS90" s="692"/>
      <c r="BT90" s="693"/>
    </row>
    <row r="91" spans="2:73">
      <c r="B91" s="687"/>
      <c r="C91" s="687"/>
      <c r="D91" s="687"/>
      <c r="E91" s="687"/>
      <c r="F91" s="687"/>
      <c r="G91" s="687"/>
      <c r="H91" s="687"/>
      <c r="I91" s="639"/>
      <c r="J91" s="639"/>
      <c r="K91" s="628"/>
      <c r="L91" s="691"/>
      <c r="M91" s="692"/>
      <c r="N91" s="692"/>
      <c r="O91" s="692"/>
      <c r="P91" s="692"/>
      <c r="Q91" s="692"/>
      <c r="R91" s="692"/>
      <c r="S91" s="692"/>
      <c r="T91" s="692"/>
      <c r="U91" s="692"/>
      <c r="V91" s="692"/>
      <c r="W91" s="692"/>
      <c r="X91" s="692"/>
      <c r="Y91" s="692"/>
      <c r="Z91" s="692"/>
      <c r="AA91" s="692"/>
      <c r="AB91" s="692"/>
      <c r="AC91" s="692"/>
      <c r="AD91" s="692"/>
      <c r="AE91" s="692"/>
      <c r="AF91" s="692"/>
      <c r="AG91" s="692"/>
      <c r="AH91" s="692"/>
      <c r="AI91" s="692"/>
      <c r="AJ91" s="692"/>
      <c r="AK91" s="692"/>
      <c r="AL91" s="692"/>
      <c r="AM91" s="692"/>
      <c r="AN91" s="692"/>
      <c r="AO91" s="693"/>
      <c r="AP91" s="628"/>
      <c r="AQ91" s="691"/>
      <c r="AR91" s="692"/>
      <c r="AS91" s="692"/>
      <c r="AT91" s="692"/>
      <c r="AU91" s="692"/>
      <c r="AV91" s="692"/>
      <c r="AW91" s="692"/>
      <c r="AX91" s="692"/>
      <c r="AY91" s="692"/>
      <c r="AZ91" s="692"/>
      <c r="BA91" s="692"/>
      <c r="BB91" s="692"/>
      <c r="BC91" s="692"/>
      <c r="BD91" s="692"/>
      <c r="BE91" s="692"/>
      <c r="BF91" s="692"/>
      <c r="BG91" s="692"/>
      <c r="BH91" s="692"/>
      <c r="BI91" s="692"/>
      <c r="BJ91" s="692"/>
      <c r="BK91" s="692"/>
      <c r="BL91" s="692"/>
      <c r="BM91" s="692"/>
      <c r="BN91" s="692"/>
      <c r="BO91" s="692"/>
      <c r="BP91" s="692"/>
      <c r="BQ91" s="692"/>
      <c r="BR91" s="692"/>
      <c r="BS91" s="692"/>
      <c r="BT91" s="693"/>
    </row>
    <row r="92" spans="2:73">
      <c r="B92" s="687"/>
      <c r="C92" s="687"/>
      <c r="D92" s="687"/>
      <c r="E92" s="687"/>
      <c r="F92" s="687"/>
      <c r="G92" s="687"/>
      <c r="H92" s="687"/>
      <c r="I92" s="639"/>
      <c r="J92" s="639"/>
      <c r="K92" s="628"/>
      <c r="L92" s="691"/>
      <c r="M92" s="692"/>
      <c r="N92" s="692"/>
      <c r="O92" s="692"/>
      <c r="P92" s="692"/>
      <c r="Q92" s="692"/>
      <c r="R92" s="692"/>
      <c r="S92" s="692"/>
      <c r="T92" s="692"/>
      <c r="U92" s="692"/>
      <c r="V92" s="692"/>
      <c r="W92" s="692"/>
      <c r="X92" s="692"/>
      <c r="Y92" s="692"/>
      <c r="Z92" s="692"/>
      <c r="AA92" s="692"/>
      <c r="AB92" s="692"/>
      <c r="AC92" s="692"/>
      <c r="AD92" s="692"/>
      <c r="AE92" s="692"/>
      <c r="AF92" s="692"/>
      <c r="AG92" s="692"/>
      <c r="AH92" s="692"/>
      <c r="AI92" s="692"/>
      <c r="AJ92" s="692"/>
      <c r="AK92" s="692"/>
      <c r="AL92" s="692"/>
      <c r="AM92" s="692"/>
      <c r="AN92" s="692"/>
      <c r="AO92" s="693"/>
      <c r="AP92" s="628"/>
      <c r="AQ92" s="691"/>
      <c r="AR92" s="692"/>
      <c r="AS92" s="692"/>
      <c r="AT92" s="692"/>
      <c r="AU92" s="692"/>
      <c r="AV92" s="692"/>
      <c r="AW92" s="692"/>
      <c r="AX92" s="692"/>
      <c r="AY92" s="692"/>
      <c r="AZ92" s="692"/>
      <c r="BA92" s="692"/>
      <c r="BB92" s="692"/>
      <c r="BC92" s="692"/>
      <c r="BD92" s="692"/>
      <c r="BE92" s="692"/>
      <c r="BF92" s="692"/>
      <c r="BG92" s="692"/>
      <c r="BH92" s="692"/>
      <c r="BI92" s="692"/>
      <c r="BJ92" s="692"/>
      <c r="BK92" s="692"/>
      <c r="BL92" s="692"/>
      <c r="BM92" s="692"/>
      <c r="BN92" s="692"/>
      <c r="BO92" s="692"/>
      <c r="BP92" s="692"/>
      <c r="BQ92" s="692"/>
      <c r="BR92" s="692"/>
      <c r="BS92" s="692"/>
      <c r="BT92" s="693"/>
    </row>
    <row r="93" spans="2:73">
      <c r="B93" s="687"/>
      <c r="C93" s="687"/>
      <c r="D93" s="687"/>
      <c r="E93" s="687"/>
      <c r="F93" s="687"/>
      <c r="G93" s="687"/>
      <c r="H93" s="687"/>
      <c r="I93" s="639"/>
      <c r="J93" s="639"/>
      <c r="K93" s="628"/>
      <c r="L93" s="691"/>
      <c r="M93" s="692"/>
      <c r="N93" s="692"/>
      <c r="O93" s="692"/>
      <c r="P93" s="692"/>
      <c r="Q93" s="692"/>
      <c r="R93" s="692"/>
      <c r="S93" s="692"/>
      <c r="T93" s="692"/>
      <c r="U93" s="692"/>
      <c r="V93" s="692"/>
      <c r="W93" s="692"/>
      <c r="X93" s="692"/>
      <c r="Y93" s="692"/>
      <c r="Z93" s="692"/>
      <c r="AA93" s="692"/>
      <c r="AB93" s="692"/>
      <c r="AC93" s="692"/>
      <c r="AD93" s="692"/>
      <c r="AE93" s="692"/>
      <c r="AF93" s="692"/>
      <c r="AG93" s="692"/>
      <c r="AH93" s="692"/>
      <c r="AI93" s="692"/>
      <c r="AJ93" s="692"/>
      <c r="AK93" s="692"/>
      <c r="AL93" s="692"/>
      <c r="AM93" s="692"/>
      <c r="AN93" s="692"/>
      <c r="AO93" s="693"/>
      <c r="AP93" s="628"/>
      <c r="AQ93" s="691"/>
      <c r="AR93" s="692"/>
      <c r="AS93" s="692"/>
      <c r="AT93" s="692"/>
      <c r="AU93" s="692"/>
      <c r="AV93" s="692"/>
      <c r="AW93" s="692"/>
      <c r="AX93" s="692"/>
      <c r="AY93" s="692"/>
      <c r="AZ93" s="692"/>
      <c r="BA93" s="692"/>
      <c r="BB93" s="692"/>
      <c r="BC93" s="692"/>
      <c r="BD93" s="692"/>
      <c r="BE93" s="692"/>
      <c r="BF93" s="692"/>
      <c r="BG93" s="692"/>
      <c r="BH93" s="692"/>
      <c r="BI93" s="692"/>
      <c r="BJ93" s="692"/>
      <c r="BK93" s="692"/>
      <c r="BL93" s="692"/>
      <c r="BM93" s="692"/>
      <c r="BN93" s="692"/>
      <c r="BO93" s="692"/>
      <c r="BP93" s="692"/>
      <c r="BQ93" s="692"/>
      <c r="BR93" s="692"/>
      <c r="BS93" s="692"/>
      <c r="BT93" s="693"/>
    </row>
    <row r="94" spans="2:73">
      <c r="B94" s="687"/>
      <c r="C94" s="687"/>
      <c r="D94" s="687"/>
      <c r="E94" s="687"/>
      <c r="F94" s="687"/>
      <c r="G94" s="687"/>
      <c r="H94" s="687"/>
      <c r="I94" s="639"/>
      <c r="J94" s="639"/>
      <c r="K94" s="628"/>
      <c r="L94" s="691"/>
      <c r="M94" s="692"/>
      <c r="N94" s="692"/>
      <c r="O94" s="692"/>
      <c r="P94" s="692"/>
      <c r="Q94" s="692"/>
      <c r="R94" s="692"/>
      <c r="S94" s="692"/>
      <c r="T94" s="692"/>
      <c r="U94" s="692"/>
      <c r="V94" s="692"/>
      <c r="W94" s="692"/>
      <c r="X94" s="692"/>
      <c r="Y94" s="692"/>
      <c r="Z94" s="692"/>
      <c r="AA94" s="692"/>
      <c r="AB94" s="692"/>
      <c r="AC94" s="692"/>
      <c r="AD94" s="692"/>
      <c r="AE94" s="692"/>
      <c r="AF94" s="692"/>
      <c r="AG94" s="692"/>
      <c r="AH94" s="692"/>
      <c r="AI94" s="692"/>
      <c r="AJ94" s="692"/>
      <c r="AK94" s="692"/>
      <c r="AL94" s="692"/>
      <c r="AM94" s="692"/>
      <c r="AN94" s="692"/>
      <c r="AO94" s="693"/>
      <c r="AP94" s="628"/>
      <c r="AQ94" s="691"/>
      <c r="AR94" s="692"/>
      <c r="AS94" s="692"/>
      <c r="AT94" s="692"/>
      <c r="AU94" s="692"/>
      <c r="AV94" s="692"/>
      <c r="AW94" s="692"/>
      <c r="AX94" s="692"/>
      <c r="AY94" s="692"/>
      <c r="AZ94" s="692"/>
      <c r="BA94" s="692"/>
      <c r="BB94" s="692"/>
      <c r="BC94" s="692"/>
      <c r="BD94" s="692"/>
      <c r="BE94" s="692"/>
      <c r="BF94" s="692"/>
      <c r="BG94" s="692"/>
      <c r="BH94" s="692"/>
      <c r="BI94" s="692"/>
      <c r="BJ94" s="692"/>
      <c r="BK94" s="692"/>
      <c r="BL94" s="692"/>
      <c r="BM94" s="692"/>
      <c r="BN94" s="692"/>
      <c r="BO94" s="692"/>
      <c r="BP94" s="692"/>
      <c r="BQ94" s="692"/>
      <c r="BR94" s="692"/>
      <c r="BS94" s="692"/>
      <c r="BT94" s="693"/>
    </row>
    <row r="95" spans="2:73">
      <c r="B95" s="687"/>
      <c r="C95" s="687"/>
      <c r="D95" s="687"/>
      <c r="E95" s="687"/>
      <c r="F95" s="687"/>
      <c r="G95" s="687"/>
      <c r="H95" s="687"/>
      <c r="I95" s="639"/>
      <c r="J95" s="639"/>
      <c r="K95" s="628"/>
      <c r="L95" s="691"/>
      <c r="M95" s="692"/>
      <c r="N95" s="692"/>
      <c r="O95" s="692"/>
      <c r="P95" s="692"/>
      <c r="Q95" s="692"/>
      <c r="R95" s="692"/>
      <c r="S95" s="692"/>
      <c r="T95" s="692"/>
      <c r="U95" s="692"/>
      <c r="V95" s="692"/>
      <c r="W95" s="692"/>
      <c r="X95" s="692"/>
      <c r="Y95" s="692"/>
      <c r="Z95" s="692"/>
      <c r="AA95" s="692"/>
      <c r="AB95" s="692"/>
      <c r="AC95" s="692"/>
      <c r="AD95" s="692"/>
      <c r="AE95" s="692"/>
      <c r="AF95" s="692"/>
      <c r="AG95" s="692"/>
      <c r="AH95" s="692"/>
      <c r="AI95" s="692"/>
      <c r="AJ95" s="692"/>
      <c r="AK95" s="692"/>
      <c r="AL95" s="692"/>
      <c r="AM95" s="692"/>
      <c r="AN95" s="692"/>
      <c r="AO95" s="693"/>
      <c r="AP95" s="628"/>
      <c r="AQ95" s="691"/>
      <c r="AR95" s="692"/>
      <c r="AS95" s="692"/>
      <c r="AT95" s="692"/>
      <c r="AU95" s="692"/>
      <c r="AV95" s="692"/>
      <c r="AW95" s="692"/>
      <c r="AX95" s="692"/>
      <c r="AY95" s="692"/>
      <c r="AZ95" s="692"/>
      <c r="BA95" s="692"/>
      <c r="BB95" s="692"/>
      <c r="BC95" s="692"/>
      <c r="BD95" s="692"/>
      <c r="BE95" s="692"/>
      <c r="BF95" s="692"/>
      <c r="BG95" s="692"/>
      <c r="BH95" s="692"/>
      <c r="BI95" s="692"/>
      <c r="BJ95" s="692"/>
      <c r="BK95" s="692"/>
      <c r="BL95" s="692"/>
      <c r="BM95" s="692"/>
      <c r="BN95" s="692"/>
      <c r="BO95" s="692"/>
      <c r="BP95" s="692"/>
      <c r="BQ95" s="692"/>
      <c r="BR95" s="692"/>
      <c r="BS95" s="692"/>
      <c r="BT95" s="693"/>
    </row>
    <row r="96" spans="2:73">
      <c r="B96" s="687"/>
      <c r="C96" s="687"/>
      <c r="D96" s="687"/>
      <c r="E96" s="687"/>
      <c r="F96" s="687"/>
      <c r="G96" s="687"/>
      <c r="H96" s="687"/>
      <c r="I96" s="639"/>
      <c r="J96" s="639"/>
      <c r="K96" s="628"/>
      <c r="L96" s="691"/>
      <c r="M96" s="692"/>
      <c r="N96" s="692"/>
      <c r="O96" s="692"/>
      <c r="P96" s="692"/>
      <c r="Q96" s="692"/>
      <c r="R96" s="692"/>
      <c r="S96" s="692"/>
      <c r="T96" s="692"/>
      <c r="U96" s="692"/>
      <c r="V96" s="692"/>
      <c r="W96" s="692"/>
      <c r="X96" s="692"/>
      <c r="Y96" s="692"/>
      <c r="Z96" s="692"/>
      <c r="AA96" s="692"/>
      <c r="AB96" s="692"/>
      <c r="AC96" s="692"/>
      <c r="AD96" s="692"/>
      <c r="AE96" s="692"/>
      <c r="AF96" s="692"/>
      <c r="AG96" s="692"/>
      <c r="AH96" s="692"/>
      <c r="AI96" s="692"/>
      <c r="AJ96" s="692"/>
      <c r="AK96" s="692"/>
      <c r="AL96" s="692"/>
      <c r="AM96" s="692"/>
      <c r="AN96" s="692"/>
      <c r="AO96" s="693"/>
      <c r="AP96" s="628"/>
      <c r="AQ96" s="691"/>
      <c r="AR96" s="692"/>
      <c r="AS96" s="692"/>
      <c r="AT96" s="692"/>
      <c r="AU96" s="692"/>
      <c r="AV96" s="692"/>
      <c r="AW96" s="692"/>
      <c r="AX96" s="692"/>
      <c r="AY96" s="692"/>
      <c r="AZ96" s="692"/>
      <c r="BA96" s="692"/>
      <c r="BB96" s="692"/>
      <c r="BC96" s="692"/>
      <c r="BD96" s="692"/>
      <c r="BE96" s="692"/>
      <c r="BF96" s="692"/>
      <c r="BG96" s="692"/>
      <c r="BH96" s="692"/>
      <c r="BI96" s="692"/>
      <c r="BJ96" s="692"/>
      <c r="BK96" s="692"/>
      <c r="BL96" s="692"/>
      <c r="BM96" s="692"/>
      <c r="BN96" s="692"/>
      <c r="BO96" s="692"/>
      <c r="BP96" s="692"/>
      <c r="BQ96" s="692"/>
      <c r="BR96" s="692"/>
      <c r="BS96" s="692"/>
      <c r="BT96" s="693"/>
    </row>
    <row r="97" spans="2:73">
      <c r="B97" s="687"/>
      <c r="C97" s="687"/>
      <c r="D97" s="687"/>
      <c r="E97" s="687"/>
      <c r="F97" s="687"/>
      <c r="G97" s="687"/>
      <c r="H97" s="687"/>
      <c r="I97" s="639"/>
      <c r="J97" s="639"/>
      <c r="K97" s="628"/>
      <c r="L97" s="691"/>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2"/>
      <c r="AL97" s="692"/>
      <c r="AM97" s="692"/>
      <c r="AN97" s="692"/>
      <c r="AO97" s="693"/>
      <c r="AP97" s="628"/>
      <c r="AQ97" s="691"/>
      <c r="AR97" s="692"/>
      <c r="AS97" s="692"/>
      <c r="AT97" s="692"/>
      <c r="AU97" s="692"/>
      <c r="AV97" s="692"/>
      <c r="AW97" s="692"/>
      <c r="AX97" s="692"/>
      <c r="AY97" s="692"/>
      <c r="AZ97" s="692"/>
      <c r="BA97" s="692"/>
      <c r="BB97" s="692"/>
      <c r="BC97" s="692"/>
      <c r="BD97" s="692"/>
      <c r="BE97" s="692"/>
      <c r="BF97" s="692"/>
      <c r="BG97" s="692"/>
      <c r="BH97" s="692"/>
      <c r="BI97" s="692"/>
      <c r="BJ97" s="692"/>
      <c r="BK97" s="692"/>
      <c r="BL97" s="692"/>
      <c r="BM97" s="692"/>
      <c r="BN97" s="692"/>
      <c r="BO97" s="692"/>
      <c r="BP97" s="692"/>
      <c r="BQ97" s="692"/>
      <c r="BR97" s="692"/>
      <c r="BS97" s="692"/>
      <c r="BT97" s="693"/>
    </row>
    <row r="98" spans="2:73" ht="15.75">
      <c r="B98" s="687"/>
      <c r="C98" s="687"/>
      <c r="D98" s="687"/>
      <c r="E98" s="687"/>
      <c r="F98" s="687"/>
      <c r="G98" s="687"/>
      <c r="H98" s="687"/>
      <c r="I98" s="639"/>
      <c r="J98" s="639"/>
      <c r="K98" s="628"/>
      <c r="L98" s="691"/>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2"/>
      <c r="AL98" s="692"/>
      <c r="AM98" s="692"/>
      <c r="AN98" s="692"/>
      <c r="AO98" s="693"/>
      <c r="AP98" s="628"/>
      <c r="AQ98" s="691"/>
      <c r="AR98" s="692"/>
      <c r="AS98" s="692"/>
      <c r="AT98" s="692"/>
      <c r="AU98" s="692"/>
      <c r="AV98" s="692"/>
      <c r="AW98" s="692"/>
      <c r="AX98" s="692"/>
      <c r="AY98" s="692"/>
      <c r="AZ98" s="692"/>
      <c r="BA98" s="692"/>
      <c r="BB98" s="692"/>
      <c r="BC98" s="692"/>
      <c r="BD98" s="692"/>
      <c r="BE98" s="692"/>
      <c r="BF98" s="692"/>
      <c r="BG98" s="692"/>
      <c r="BH98" s="692"/>
      <c r="BI98" s="692"/>
      <c r="BJ98" s="692"/>
      <c r="BK98" s="692"/>
      <c r="BL98" s="692"/>
      <c r="BM98" s="692"/>
      <c r="BN98" s="692"/>
      <c r="BO98" s="692"/>
      <c r="BP98" s="692"/>
      <c r="BQ98" s="692"/>
      <c r="BR98" s="692"/>
      <c r="BS98" s="692"/>
      <c r="BT98" s="693"/>
      <c r="BU98" s="162"/>
    </row>
    <row r="99" spans="2:73" ht="15.75">
      <c r="B99" s="687"/>
      <c r="C99" s="687"/>
      <c r="D99" s="687"/>
      <c r="E99" s="687"/>
      <c r="F99" s="687"/>
      <c r="G99" s="687"/>
      <c r="H99" s="687"/>
      <c r="I99" s="639"/>
      <c r="J99" s="639"/>
      <c r="K99" s="628"/>
      <c r="L99" s="691"/>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3"/>
      <c r="AP99" s="628"/>
      <c r="AQ99" s="691"/>
      <c r="AR99" s="692"/>
      <c r="AS99" s="692"/>
      <c r="AT99" s="692"/>
      <c r="AU99" s="692"/>
      <c r="AV99" s="692"/>
      <c r="AW99" s="692"/>
      <c r="AX99" s="692"/>
      <c r="AY99" s="692"/>
      <c r="AZ99" s="692"/>
      <c r="BA99" s="692"/>
      <c r="BB99" s="692"/>
      <c r="BC99" s="692"/>
      <c r="BD99" s="692"/>
      <c r="BE99" s="692"/>
      <c r="BF99" s="692"/>
      <c r="BG99" s="692"/>
      <c r="BH99" s="692"/>
      <c r="BI99" s="692"/>
      <c r="BJ99" s="692"/>
      <c r="BK99" s="692"/>
      <c r="BL99" s="692"/>
      <c r="BM99" s="692"/>
      <c r="BN99" s="692"/>
      <c r="BO99" s="692"/>
      <c r="BP99" s="692"/>
      <c r="BQ99" s="692"/>
      <c r="BR99" s="692"/>
      <c r="BS99" s="692"/>
      <c r="BT99" s="693"/>
      <c r="BU99" s="162"/>
    </row>
    <row r="100" spans="2:73" ht="15.75">
      <c r="B100" s="687"/>
      <c r="C100" s="687"/>
      <c r="D100" s="687"/>
      <c r="E100" s="687"/>
      <c r="F100" s="687"/>
      <c r="G100" s="687"/>
      <c r="H100" s="687"/>
      <c r="I100" s="639"/>
      <c r="J100" s="639"/>
      <c r="K100" s="628"/>
      <c r="L100" s="691"/>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3"/>
      <c r="AP100" s="628"/>
      <c r="AQ100" s="691"/>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692"/>
      <c r="BN100" s="692"/>
      <c r="BO100" s="692"/>
      <c r="BP100" s="692"/>
      <c r="BQ100" s="692"/>
      <c r="BR100" s="692"/>
      <c r="BS100" s="692"/>
      <c r="BT100" s="693"/>
      <c r="BU100" s="162"/>
    </row>
    <row r="101" spans="2:73">
      <c r="B101" s="687"/>
      <c r="C101" s="687"/>
      <c r="D101" s="687"/>
      <c r="E101" s="687"/>
      <c r="F101" s="687"/>
      <c r="G101" s="687"/>
      <c r="H101" s="687"/>
      <c r="I101" s="639"/>
      <c r="J101" s="639"/>
      <c r="K101" s="628"/>
      <c r="L101" s="691"/>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c r="AH101" s="692"/>
      <c r="AI101" s="692"/>
      <c r="AJ101" s="692"/>
      <c r="AK101" s="692"/>
      <c r="AL101" s="692"/>
      <c r="AM101" s="692"/>
      <c r="AN101" s="692"/>
      <c r="AO101" s="693"/>
      <c r="AP101" s="628"/>
      <c r="AQ101" s="691"/>
      <c r="AR101" s="692"/>
      <c r="AS101" s="692"/>
      <c r="AT101" s="692"/>
      <c r="AU101" s="692"/>
      <c r="AV101" s="692"/>
      <c r="AW101" s="692"/>
      <c r="AX101" s="692"/>
      <c r="AY101" s="692"/>
      <c r="AZ101" s="692"/>
      <c r="BA101" s="692"/>
      <c r="BB101" s="692"/>
      <c r="BC101" s="692"/>
      <c r="BD101" s="692"/>
      <c r="BE101" s="692"/>
      <c r="BF101" s="692"/>
      <c r="BG101" s="692"/>
      <c r="BH101" s="692"/>
      <c r="BI101" s="692"/>
      <c r="BJ101" s="692"/>
      <c r="BK101" s="692"/>
      <c r="BL101" s="692"/>
      <c r="BM101" s="692"/>
      <c r="BN101" s="692"/>
      <c r="BO101" s="692"/>
      <c r="BP101" s="692"/>
      <c r="BQ101" s="692"/>
      <c r="BR101" s="692"/>
      <c r="BS101" s="692"/>
      <c r="BT101" s="693"/>
    </row>
    <row r="102" spans="2:73" ht="15.75">
      <c r="B102" s="687"/>
      <c r="C102" s="687"/>
      <c r="D102" s="687"/>
      <c r="E102" s="687"/>
      <c r="F102" s="687"/>
      <c r="G102" s="687"/>
      <c r="H102" s="687"/>
      <c r="I102" s="639"/>
      <c r="J102" s="639"/>
      <c r="K102" s="628"/>
      <c r="L102" s="691"/>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3"/>
      <c r="AP102" s="628"/>
      <c r="AQ102" s="691"/>
      <c r="AR102" s="692"/>
      <c r="AS102" s="692"/>
      <c r="AT102" s="692"/>
      <c r="AU102" s="692"/>
      <c r="AV102" s="692"/>
      <c r="AW102" s="692"/>
      <c r="AX102" s="692"/>
      <c r="AY102" s="692"/>
      <c r="AZ102" s="692"/>
      <c r="BA102" s="692"/>
      <c r="BB102" s="692"/>
      <c r="BC102" s="692"/>
      <c r="BD102" s="692"/>
      <c r="BE102" s="692"/>
      <c r="BF102" s="692"/>
      <c r="BG102" s="692"/>
      <c r="BH102" s="692"/>
      <c r="BI102" s="692"/>
      <c r="BJ102" s="692"/>
      <c r="BK102" s="692"/>
      <c r="BL102" s="692"/>
      <c r="BM102" s="692"/>
      <c r="BN102" s="692"/>
      <c r="BO102" s="692"/>
      <c r="BP102" s="692"/>
      <c r="BQ102" s="692"/>
      <c r="BR102" s="692"/>
      <c r="BS102" s="692"/>
      <c r="BT102" s="693"/>
      <c r="BU102" s="162"/>
    </row>
    <row r="103" spans="2:73" ht="15.75">
      <c r="B103" s="687"/>
      <c r="C103" s="687"/>
      <c r="D103" s="687"/>
      <c r="E103" s="687"/>
      <c r="F103" s="687"/>
      <c r="G103" s="687"/>
      <c r="H103" s="687"/>
      <c r="I103" s="639"/>
      <c r="J103" s="639"/>
      <c r="K103" s="628"/>
      <c r="L103" s="691"/>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c r="AI103" s="692"/>
      <c r="AJ103" s="692"/>
      <c r="AK103" s="692"/>
      <c r="AL103" s="692"/>
      <c r="AM103" s="692"/>
      <c r="AN103" s="692"/>
      <c r="AO103" s="693"/>
      <c r="AP103" s="628"/>
      <c r="AQ103" s="691"/>
      <c r="AR103" s="692"/>
      <c r="AS103" s="692"/>
      <c r="AT103" s="692"/>
      <c r="AU103" s="692"/>
      <c r="AV103" s="692"/>
      <c r="AW103" s="692"/>
      <c r="AX103" s="692"/>
      <c r="AY103" s="692"/>
      <c r="AZ103" s="692"/>
      <c r="BA103" s="692"/>
      <c r="BB103" s="692"/>
      <c r="BC103" s="692"/>
      <c r="BD103" s="692"/>
      <c r="BE103" s="692"/>
      <c r="BF103" s="692"/>
      <c r="BG103" s="692"/>
      <c r="BH103" s="692"/>
      <c r="BI103" s="692"/>
      <c r="BJ103" s="692"/>
      <c r="BK103" s="692"/>
      <c r="BL103" s="692"/>
      <c r="BM103" s="692"/>
      <c r="BN103" s="692"/>
      <c r="BO103" s="692"/>
      <c r="BP103" s="692"/>
      <c r="BQ103" s="692"/>
      <c r="BR103" s="692"/>
      <c r="BS103" s="692"/>
      <c r="BT103" s="693"/>
      <c r="BU103" s="162"/>
    </row>
    <row r="104" spans="2:73" ht="15.75">
      <c r="B104" s="687"/>
      <c r="C104" s="687"/>
      <c r="D104" s="687"/>
      <c r="E104" s="687"/>
      <c r="F104" s="687"/>
      <c r="G104" s="687"/>
      <c r="H104" s="687"/>
      <c r="I104" s="639"/>
      <c r="J104" s="639"/>
      <c r="K104" s="628"/>
      <c r="L104" s="691"/>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c r="AI104" s="692"/>
      <c r="AJ104" s="692"/>
      <c r="AK104" s="692"/>
      <c r="AL104" s="692"/>
      <c r="AM104" s="692"/>
      <c r="AN104" s="692"/>
      <c r="AO104" s="693"/>
      <c r="AP104" s="628"/>
      <c r="AQ104" s="691"/>
      <c r="AR104" s="692"/>
      <c r="AS104" s="692"/>
      <c r="AT104" s="692"/>
      <c r="AU104" s="692"/>
      <c r="AV104" s="692"/>
      <c r="AW104" s="692"/>
      <c r="AX104" s="692"/>
      <c r="AY104" s="692"/>
      <c r="AZ104" s="692"/>
      <c r="BA104" s="692"/>
      <c r="BB104" s="692"/>
      <c r="BC104" s="692"/>
      <c r="BD104" s="692"/>
      <c r="BE104" s="692"/>
      <c r="BF104" s="692"/>
      <c r="BG104" s="692"/>
      <c r="BH104" s="692"/>
      <c r="BI104" s="692"/>
      <c r="BJ104" s="692"/>
      <c r="BK104" s="692"/>
      <c r="BL104" s="692"/>
      <c r="BM104" s="692"/>
      <c r="BN104" s="692"/>
      <c r="BO104" s="692"/>
      <c r="BP104" s="692"/>
      <c r="BQ104" s="692"/>
      <c r="BR104" s="692"/>
      <c r="BS104" s="692"/>
      <c r="BT104" s="693"/>
      <c r="BU104" s="162"/>
    </row>
    <row r="105" spans="2:73" ht="15.75">
      <c r="B105" s="687"/>
      <c r="C105" s="687"/>
      <c r="D105" s="687"/>
      <c r="E105" s="687"/>
      <c r="F105" s="687"/>
      <c r="G105" s="687"/>
      <c r="H105" s="687"/>
      <c r="I105" s="639"/>
      <c r="J105" s="639"/>
      <c r="K105" s="628"/>
      <c r="L105" s="691"/>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c r="AI105" s="692"/>
      <c r="AJ105" s="692"/>
      <c r="AK105" s="692"/>
      <c r="AL105" s="692"/>
      <c r="AM105" s="692"/>
      <c r="AN105" s="692"/>
      <c r="AO105" s="693"/>
      <c r="AP105" s="628"/>
      <c r="AQ105" s="691"/>
      <c r="AR105" s="692"/>
      <c r="AS105" s="692"/>
      <c r="AT105" s="692"/>
      <c r="AU105" s="692"/>
      <c r="AV105" s="692"/>
      <c r="AW105" s="692"/>
      <c r="AX105" s="692"/>
      <c r="AY105" s="692"/>
      <c r="AZ105" s="692"/>
      <c r="BA105" s="692"/>
      <c r="BB105" s="692"/>
      <c r="BC105" s="692"/>
      <c r="BD105" s="692"/>
      <c r="BE105" s="692"/>
      <c r="BF105" s="692"/>
      <c r="BG105" s="692"/>
      <c r="BH105" s="692"/>
      <c r="BI105" s="692"/>
      <c r="BJ105" s="692"/>
      <c r="BK105" s="692"/>
      <c r="BL105" s="692"/>
      <c r="BM105" s="692"/>
      <c r="BN105" s="692"/>
      <c r="BO105" s="692"/>
      <c r="BP105" s="692"/>
      <c r="BQ105" s="692"/>
      <c r="BR105" s="692"/>
      <c r="BS105" s="692"/>
      <c r="BT105" s="693"/>
      <c r="BU105" s="162"/>
    </row>
    <row r="106" spans="2:73" ht="15.75">
      <c r="B106" s="687"/>
      <c r="C106" s="687"/>
      <c r="D106" s="687"/>
      <c r="E106" s="687"/>
      <c r="F106" s="687"/>
      <c r="G106" s="687"/>
      <c r="H106" s="687"/>
      <c r="I106" s="639"/>
      <c r="J106" s="639"/>
      <c r="K106" s="628"/>
      <c r="L106" s="691"/>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3"/>
      <c r="AP106" s="628"/>
      <c r="AQ106" s="691"/>
      <c r="AR106" s="692"/>
      <c r="AS106" s="692"/>
      <c r="AT106" s="692"/>
      <c r="AU106" s="692"/>
      <c r="AV106" s="692"/>
      <c r="AW106" s="692"/>
      <c r="AX106" s="692"/>
      <c r="AY106" s="692"/>
      <c r="AZ106" s="692"/>
      <c r="BA106" s="692"/>
      <c r="BB106" s="692"/>
      <c r="BC106" s="692"/>
      <c r="BD106" s="692"/>
      <c r="BE106" s="692"/>
      <c r="BF106" s="692"/>
      <c r="BG106" s="692"/>
      <c r="BH106" s="692"/>
      <c r="BI106" s="692"/>
      <c r="BJ106" s="692"/>
      <c r="BK106" s="692"/>
      <c r="BL106" s="692"/>
      <c r="BM106" s="692"/>
      <c r="BN106" s="692"/>
      <c r="BO106" s="692"/>
      <c r="BP106" s="692"/>
      <c r="BQ106" s="692"/>
      <c r="BR106" s="692"/>
      <c r="BS106" s="692"/>
      <c r="BT106" s="693"/>
      <c r="BU106" s="162"/>
    </row>
    <row r="107" spans="2:73" ht="15.75">
      <c r="B107" s="687"/>
      <c r="C107" s="687"/>
      <c r="D107" s="687"/>
      <c r="E107" s="687"/>
      <c r="F107" s="687"/>
      <c r="G107" s="687"/>
      <c r="H107" s="687"/>
      <c r="I107" s="639"/>
      <c r="J107" s="639"/>
      <c r="K107" s="628"/>
      <c r="L107" s="691"/>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3"/>
      <c r="AP107" s="628"/>
      <c r="AQ107" s="694"/>
      <c r="AR107" s="695"/>
      <c r="AS107" s="695"/>
      <c r="AT107" s="695"/>
      <c r="AU107" s="695"/>
      <c r="AV107" s="695"/>
      <c r="AW107" s="695"/>
      <c r="AX107" s="695"/>
      <c r="AY107" s="695"/>
      <c r="AZ107" s="695"/>
      <c r="BA107" s="695"/>
      <c r="BB107" s="695"/>
      <c r="BC107" s="695"/>
      <c r="BD107" s="695"/>
      <c r="BE107" s="695"/>
      <c r="BF107" s="695"/>
      <c r="BG107" s="695"/>
      <c r="BH107" s="695"/>
      <c r="BI107" s="695"/>
      <c r="BJ107" s="695"/>
      <c r="BK107" s="695"/>
      <c r="BL107" s="695"/>
      <c r="BM107" s="695"/>
      <c r="BN107" s="695"/>
      <c r="BO107" s="695"/>
      <c r="BP107" s="695"/>
      <c r="BQ107" s="695"/>
      <c r="BR107" s="695"/>
      <c r="BS107" s="695"/>
      <c r="BT107" s="696"/>
      <c r="BU107" s="162"/>
    </row>
    <row r="108" spans="2:73" ht="15.75">
      <c r="B108" s="687"/>
      <c r="C108" s="687"/>
      <c r="D108" s="687"/>
      <c r="E108" s="687"/>
      <c r="F108" s="687"/>
      <c r="G108" s="687"/>
      <c r="H108" s="687"/>
      <c r="I108" s="639"/>
      <c r="J108" s="639"/>
      <c r="K108" s="628"/>
      <c r="L108" s="691"/>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c r="AI108" s="692"/>
      <c r="AJ108" s="692"/>
      <c r="AK108" s="692"/>
      <c r="AL108" s="692"/>
      <c r="AM108" s="692"/>
      <c r="AN108" s="692"/>
      <c r="AO108" s="693"/>
      <c r="AP108" s="628"/>
      <c r="AQ108" s="688"/>
      <c r="AR108" s="689"/>
      <c r="AS108" s="689"/>
      <c r="AT108" s="689"/>
      <c r="AU108" s="689"/>
      <c r="AV108" s="689"/>
      <c r="AW108" s="689"/>
      <c r="AX108" s="689"/>
      <c r="AY108" s="689"/>
      <c r="AZ108" s="689"/>
      <c r="BA108" s="689"/>
      <c r="BB108" s="689"/>
      <c r="BC108" s="689"/>
      <c r="BD108" s="689"/>
      <c r="BE108" s="689"/>
      <c r="BF108" s="689"/>
      <c r="BG108" s="689"/>
      <c r="BH108" s="689"/>
      <c r="BI108" s="689"/>
      <c r="BJ108" s="689"/>
      <c r="BK108" s="689"/>
      <c r="BL108" s="689"/>
      <c r="BM108" s="689"/>
      <c r="BN108" s="689"/>
      <c r="BO108" s="689"/>
      <c r="BP108" s="689"/>
      <c r="BQ108" s="689"/>
      <c r="BR108" s="689"/>
      <c r="BS108" s="689"/>
      <c r="BT108" s="690"/>
      <c r="BU108" s="162"/>
    </row>
    <row r="109" spans="2:73" ht="15.75">
      <c r="B109" s="687"/>
      <c r="C109" s="687"/>
      <c r="D109" s="687"/>
      <c r="E109" s="687"/>
      <c r="F109" s="687"/>
      <c r="G109" s="687"/>
      <c r="H109" s="687"/>
      <c r="I109" s="639"/>
      <c r="J109" s="639"/>
      <c r="K109" s="628"/>
      <c r="L109" s="691"/>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692"/>
      <c r="AM109" s="692"/>
      <c r="AN109" s="692"/>
      <c r="AO109" s="693"/>
      <c r="AP109" s="628"/>
      <c r="AQ109" s="691"/>
      <c r="AR109" s="692"/>
      <c r="AS109" s="692"/>
      <c r="AT109" s="692"/>
      <c r="AU109" s="692"/>
      <c r="AV109" s="692"/>
      <c r="AW109" s="692"/>
      <c r="AX109" s="692"/>
      <c r="AY109" s="692"/>
      <c r="AZ109" s="692"/>
      <c r="BA109" s="692"/>
      <c r="BB109" s="692"/>
      <c r="BC109" s="692"/>
      <c r="BD109" s="692"/>
      <c r="BE109" s="692"/>
      <c r="BF109" s="692"/>
      <c r="BG109" s="692"/>
      <c r="BH109" s="692"/>
      <c r="BI109" s="692"/>
      <c r="BJ109" s="692"/>
      <c r="BK109" s="692"/>
      <c r="BL109" s="692"/>
      <c r="BM109" s="692"/>
      <c r="BN109" s="692"/>
      <c r="BO109" s="692"/>
      <c r="BP109" s="692"/>
      <c r="BQ109" s="692"/>
      <c r="BR109" s="692"/>
      <c r="BS109" s="692"/>
      <c r="BT109" s="693"/>
      <c r="BU109" s="162"/>
    </row>
    <row r="110" spans="2:73" ht="15.75">
      <c r="B110" s="687"/>
      <c r="C110" s="687"/>
      <c r="D110" s="687"/>
      <c r="E110" s="687"/>
      <c r="F110" s="687"/>
      <c r="G110" s="687"/>
      <c r="H110" s="687"/>
      <c r="I110" s="639"/>
      <c r="J110" s="639"/>
      <c r="K110" s="628"/>
      <c r="L110" s="691"/>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3"/>
      <c r="AP110" s="628"/>
      <c r="AQ110" s="691"/>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2"/>
      <c r="BN110" s="692"/>
      <c r="BO110" s="692"/>
      <c r="BP110" s="692"/>
      <c r="BQ110" s="692"/>
      <c r="BR110" s="692"/>
      <c r="BS110" s="692"/>
      <c r="BT110" s="693"/>
      <c r="BU110" s="162"/>
    </row>
    <row r="111" spans="2:73" ht="15.75">
      <c r="B111" s="687"/>
      <c r="C111" s="687"/>
      <c r="D111" s="687"/>
      <c r="E111" s="687"/>
      <c r="F111" s="687"/>
      <c r="G111" s="687"/>
      <c r="H111" s="687"/>
      <c r="I111" s="639"/>
      <c r="J111" s="639"/>
      <c r="K111" s="628"/>
      <c r="L111" s="691"/>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c r="AI111" s="692"/>
      <c r="AJ111" s="692"/>
      <c r="AK111" s="692"/>
      <c r="AL111" s="692"/>
      <c r="AM111" s="692"/>
      <c r="AN111" s="692"/>
      <c r="AO111" s="693"/>
      <c r="AP111" s="628"/>
      <c r="AQ111" s="691"/>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2"/>
      <c r="BN111" s="692"/>
      <c r="BO111" s="692"/>
      <c r="BP111" s="692"/>
      <c r="BQ111" s="692"/>
      <c r="BR111" s="692"/>
      <c r="BS111" s="692"/>
      <c r="BT111" s="693"/>
      <c r="BU111" s="162"/>
    </row>
    <row r="112" spans="2:73">
      <c r="B112" s="687"/>
      <c r="C112" s="687"/>
      <c r="D112" s="687"/>
      <c r="E112" s="687"/>
      <c r="F112" s="687"/>
      <c r="G112" s="687"/>
      <c r="H112" s="687"/>
      <c r="I112" s="639"/>
      <c r="J112" s="639"/>
      <c r="K112" s="628"/>
      <c r="L112" s="691"/>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c r="AI112" s="692"/>
      <c r="AJ112" s="692"/>
      <c r="AK112" s="692"/>
      <c r="AL112" s="692"/>
      <c r="AM112" s="692"/>
      <c r="AN112" s="692"/>
      <c r="AO112" s="693"/>
      <c r="AP112" s="628"/>
      <c r="AQ112" s="691"/>
      <c r="AR112" s="692"/>
      <c r="AS112" s="692"/>
      <c r="AT112" s="692"/>
      <c r="AU112" s="692"/>
      <c r="AV112" s="692"/>
      <c r="AW112" s="692"/>
      <c r="AX112" s="692"/>
      <c r="AY112" s="692"/>
      <c r="AZ112" s="692"/>
      <c r="BA112" s="692"/>
      <c r="BB112" s="692"/>
      <c r="BC112" s="692"/>
      <c r="BD112" s="692"/>
      <c r="BE112" s="692"/>
      <c r="BF112" s="692"/>
      <c r="BG112" s="692"/>
      <c r="BH112" s="692"/>
      <c r="BI112" s="692"/>
      <c r="BJ112" s="692"/>
      <c r="BK112" s="692"/>
      <c r="BL112" s="692"/>
      <c r="BM112" s="692"/>
      <c r="BN112" s="692"/>
      <c r="BO112" s="692"/>
      <c r="BP112" s="692"/>
      <c r="BQ112" s="692"/>
      <c r="BR112" s="692"/>
      <c r="BS112" s="692"/>
      <c r="BT112" s="693"/>
    </row>
    <row r="113" spans="2:73">
      <c r="B113" s="687"/>
      <c r="C113" s="687"/>
      <c r="D113" s="687"/>
      <c r="E113" s="687"/>
      <c r="F113" s="687"/>
      <c r="G113" s="687"/>
      <c r="H113" s="687"/>
      <c r="I113" s="639"/>
      <c r="J113" s="639"/>
      <c r="K113" s="628"/>
      <c r="L113" s="691"/>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c r="AI113" s="692"/>
      <c r="AJ113" s="692"/>
      <c r="AK113" s="692"/>
      <c r="AL113" s="692"/>
      <c r="AM113" s="692"/>
      <c r="AN113" s="692"/>
      <c r="AO113" s="693"/>
      <c r="AP113" s="628"/>
      <c r="AQ113" s="691"/>
      <c r="AR113" s="692"/>
      <c r="AS113" s="692"/>
      <c r="AT113" s="692"/>
      <c r="AU113" s="692"/>
      <c r="AV113" s="692"/>
      <c r="AW113" s="692"/>
      <c r="AX113" s="692"/>
      <c r="AY113" s="692"/>
      <c r="AZ113" s="692"/>
      <c r="BA113" s="692"/>
      <c r="BB113" s="692"/>
      <c r="BC113" s="692"/>
      <c r="BD113" s="692"/>
      <c r="BE113" s="692"/>
      <c r="BF113" s="692"/>
      <c r="BG113" s="692"/>
      <c r="BH113" s="692"/>
      <c r="BI113" s="692"/>
      <c r="BJ113" s="692"/>
      <c r="BK113" s="692"/>
      <c r="BL113" s="692"/>
      <c r="BM113" s="692"/>
      <c r="BN113" s="692"/>
      <c r="BO113" s="692"/>
      <c r="BP113" s="692"/>
      <c r="BQ113" s="692"/>
      <c r="BR113" s="692"/>
      <c r="BS113" s="692"/>
      <c r="BT113" s="693"/>
    </row>
    <row r="114" spans="2:73">
      <c r="B114" s="687"/>
      <c r="C114" s="687"/>
      <c r="D114" s="687"/>
      <c r="E114" s="687"/>
      <c r="F114" s="687"/>
      <c r="G114" s="687"/>
      <c r="H114" s="687"/>
      <c r="I114" s="639"/>
      <c r="J114" s="639"/>
      <c r="K114" s="628"/>
      <c r="L114" s="691"/>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3"/>
      <c r="AP114" s="628"/>
      <c r="AQ114" s="691"/>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692"/>
      <c r="BT114" s="693"/>
    </row>
    <row r="115" spans="2:73" ht="15.75">
      <c r="B115" s="687"/>
      <c r="C115" s="687"/>
      <c r="D115" s="687"/>
      <c r="E115" s="687"/>
      <c r="F115" s="687"/>
      <c r="G115" s="687"/>
      <c r="H115" s="687"/>
      <c r="I115" s="639"/>
      <c r="J115" s="639"/>
      <c r="K115" s="628"/>
      <c r="L115" s="691"/>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3"/>
      <c r="AP115" s="628"/>
      <c r="AQ115" s="691"/>
      <c r="AR115" s="692"/>
      <c r="AS115" s="692"/>
      <c r="AT115" s="692"/>
      <c r="AU115" s="692"/>
      <c r="AV115" s="692"/>
      <c r="AW115" s="692"/>
      <c r="AX115" s="692"/>
      <c r="AY115" s="692"/>
      <c r="AZ115" s="692"/>
      <c r="BA115" s="692"/>
      <c r="BB115" s="692"/>
      <c r="BC115" s="692"/>
      <c r="BD115" s="692"/>
      <c r="BE115" s="692"/>
      <c r="BF115" s="692"/>
      <c r="BG115" s="692"/>
      <c r="BH115" s="692"/>
      <c r="BI115" s="692"/>
      <c r="BJ115" s="692"/>
      <c r="BK115" s="692"/>
      <c r="BL115" s="692"/>
      <c r="BM115" s="692"/>
      <c r="BN115" s="692"/>
      <c r="BO115" s="692"/>
      <c r="BP115" s="692"/>
      <c r="BQ115" s="692"/>
      <c r="BR115" s="692"/>
      <c r="BS115" s="692"/>
      <c r="BT115" s="693"/>
      <c r="BU115" s="162"/>
    </row>
    <row r="116" spans="2:73" ht="15.75">
      <c r="B116" s="687"/>
      <c r="C116" s="687"/>
      <c r="D116" s="687"/>
      <c r="E116" s="687"/>
      <c r="F116" s="687"/>
      <c r="G116" s="687"/>
      <c r="H116" s="687"/>
      <c r="I116" s="639"/>
      <c r="J116" s="639"/>
      <c r="K116" s="628"/>
      <c r="L116" s="691"/>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c r="AI116" s="692"/>
      <c r="AJ116" s="692"/>
      <c r="AK116" s="692"/>
      <c r="AL116" s="692"/>
      <c r="AM116" s="692"/>
      <c r="AN116" s="692"/>
      <c r="AO116" s="693"/>
      <c r="AP116" s="628"/>
      <c r="AQ116" s="691"/>
      <c r="AR116" s="692"/>
      <c r="AS116" s="692"/>
      <c r="AT116" s="692"/>
      <c r="AU116" s="692"/>
      <c r="AV116" s="692"/>
      <c r="AW116" s="692"/>
      <c r="AX116" s="692"/>
      <c r="AY116" s="692"/>
      <c r="AZ116" s="692"/>
      <c r="BA116" s="692"/>
      <c r="BB116" s="692"/>
      <c r="BC116" s="692"/>
      <c r="BD116" s="692"/>
      <c r="BE116" s="692"/>
      <c r="BF116" s="692"/>
      <c r="BG116" s="692"/>
      <c r="BH116" s="692"/>
      <c r="BI116" s="692"/>
      <c r="BJ116" s="692"/>
      <c r="BK116" s="692"/>
      <c r="BL116" s="692"/>
      <c r="BM116" s="692"/>
      <c r="BN116" s="692"/>
      <c r="BO116" s="692"/>
      <c r="BP116" s="692"/>
      <c r="BQ116" s="692"/>
      <c r="BR116" s="692"/>
      <c r="BS116" s="692"/>
      <c r="BT116" s="693"/>
      <c r="BU116" s="162"/>
    </row>
    <row r="117" spans="2:73" ht="15.75">
      <c r="B117" s="687"/>
      <c r="C117" s="687"/>
      <c r="D117" s="687"/>
      <c r="E117" s="687"/>
      <c r="F117" s="687"/>
      <c r="G117" s="687"/>
      <c r="H117" s="687"/>
      <c r="I117" s="639"/>
      <c r="J117" s="639"/>
      <c r="K117" s="628"/>
      <c r="L117" s="691"/>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c r="AI117" s="692"/>
      <c r="AJ117" s="692"/>
      <c r="AK117" s="692"/>
      <c r="AL117" s="692"/>
      <c r="AM117" s="692"/>
      <c r="AN117" s="692"/>
      <c r="AO117" s="693"/>
      <c r="AP117" s="628"/>
      <c r="AQ117" s="691"/>
      <c r="AR117" s="692"/>
      <c r="AS117" s="692"/>
      <c r="AT117" s="692"/>
      <c r="AU117" s="692"/>
      <c r="AV117" s="692"/>
      <c r="AW117" s="692"/>
      <c r="AX117" s="692"/>
      <c r="AY117" s="692"/>
      <c r="AZ117" s="692"/>
      <c r="BA117" s="692"/>
      <c r="BB117" s="692"/>
      <c r="BC117" s="692"/>
      <c r="BD117" s="692"/>
      <c r="BE117" s="692"/>
      <c r="BF117" s="692"/>
      <c r="BG117" s="692"/>
      <c r="BH117" s="692"/>
      <c r="BI117" s="692"/>
      <c r="BJ117" s="692"/>
      <c r="BK117" s="692"/>
      <c r="BL117" s="692"/>
      <c r="BM117" s="692"/>
      <c r="BN117" s="692"/>
      <c r="BO117" s="692"/>
      <c r="BP117" s="692"/>
      <c r="BQ117" s="692"/>
      <c r="BR117" s="692"/>
      <c r="BS117" s="692"/>
      <c r="BT117" s="693"/>
      <c r="BU117" s="162"/>
    </row>
    <row r="118" spans="2:73" ht="15.75">
      <c r="B118" s="687"/>
      <c r="C118" s="687"/>
      <c r="D118" s="687"/>
      <c r="E118" s="687"/>
      <c r="F118" s="687"/>
      <c r="G118" s="687"/>
      <c r="H118" s="687"/>
      <c r="I118" s="639"/>
      <c r="J118" s="639"/>
      <c r="K118" s="628"/>
      <c r="L118" s="691"/>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c r="AH118" s="692"/>
      <c r="AI118" s="692"/>
      <c r="AJ118" s="692"/>
      <c r="AK118" s="692"/>
      <c r="AL118" s="692"/>
      <c r="AM118" s="692"/>
      <c r="AN118" s="692"/>
      <c r="AO118" s="693"/>
      <c r="AP118" s="628"/>
      <c r="AQ118" s="691"/>
      <c r="AR118" s="692"/>
      <c r="AS118" s="692"/>
      <c r="AT118" s="692"/>
      <c r="AU118" s="692"/>
      <c r="AV118" s="692"/>
      <c r="AW118" s="692"/>
      <c r="AX118" s="692"/>
      <c r="AY118" s="692"/>
      <c r="AZ118" s="692"/>
      <c r="BA118" s="692"/>
      <c r="BB118" s="692"/>
      <c r="BC118" s="692"/>
      <c r="BD118" s="692"/>
      <c r="BE118" s="692"/>
      <c r="BF118" s="692"/>
      <c r="BG118" s="692"/>
      <c r="BH118" s="692"/>
      <c r="BI118" s="692"/>
      <c r="BJ118" s="692"/>
      <c r="BK118" s="692"/>
      <c r="BL118" s="692"/>
      <c r="BM118" s="692"/>
      <c r="BN118" s="692"/>
      <c r="BO118" s="692"/>
      <c r="BP118" s="692"/>
      <c r="BQ118" s="692"/>
      <c r="BR118" s="692"/>
      <c r="BS118" s="692"/>
      <c r="BT118" s="693"/>
      <c r="BU118" s="162"/>
    </row>
    <row r="119" spans="2:73" ht="15.75">
      <c r="B119" s="687"/>
      <c r="C119" s="687"/>
      <c r="D119" s="687"/>
      <c r="E119" s="687"/>
      <c r="F119" s="687"/>
      <c r="G119" s="687"/>
      <c r="H119" s="687"/>
      <c r="I119" s="639"/>
      <c r="J119" s="639"/>
      <c r="K119" s="628"/>
      <c r="L119" s="691"/>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c r="AH119" s="692"/>
      <c r="AI119" s="692"/>
      <c r="AJ119" s="692"/>
      <c r="AK119" s="692"/>
      <c r="AL119" s="692"/>
      <c r="AM119" s="692"/>
      <c r="AN119" s="692"/>
      <c r="AO119" s="693"/>
      <c r="AP119" s="628"/>
      <c r="AQ119" s="691"/>
      <c r="AR119" s="692"/>
      <c r="AS119" s="692"/>
      <c r="AT119" s="692"/>
      <c r="AU119" s="692"/>
      <c r="AV119" s="692"/>
      <c r="AW119" s="692"/>
      <c r="AX119" s="692"/>
      <c r="AY119" s="692"/>
      <c r="AZ119" s="692"/>
      <c r="BA119" s="692"/>
      <c r="BB119" s="692"/>
      <c r="BC119" s="692"/>
      <c r="BD119" s="692"/>
      <c r="BE119" s="692"/>
      <c r="BF119" s="692"/>
      <c r="BG119" s="692"/>
      <c r="BH119" s="692"/>
      <c r="BI119" s="692"/>
      <c r="BJ119" s="692"/>
      <c r="BK119" s="692"/>
      <c r="BL119" s="692"/>
      <c r="BM119" s="692"/>
      <c r="BN119" s="692"/>
      <c r="BO119" s="692"/>
      <c r="BP119" s="692"/>
      <c r="BQ119" s="692"/>
      <c r="BR119" s="692"/>
      <c r="BS119" s="692"/>
      <c r="BT119" s="693"/>
      <c r="BU119" s="162"/>
    </row>
    <row r="120" spans="2:73">
      <c r="B120" s="687"/>
      <c r="C120" s="687"/>
      <c r="D120" s="687"/>
      <c r="E120" s="687"/>
      <c r="F120" s="687"/>
      <c r="G120" s="687"/>
      <c r="H120" s="687"/>
      <c r="I120" s="639"/>
      <c r="J120" s="639"/>
      <c r="K120" s="628"/>
      <c r="L120" s="691"/>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c r="AI120" s="692"/>
      <c r="AJ120" s="692"/>
      <c r="AK120" s="692"/>
      <c r="AL120" s="692"/>
      <c r="AM120" s="692"/>
      <c r="AN120" s="692"/>
      <c r="AO120" s="693"/>
      <c r="AP120" s="628"/>
      <c r="AQ120" s="691"/>
      <c r="AR120" s="692"/>
      <c r="AS120" s="692"/>
      <c r="AT120" s="692"/>
      <c r="AU120" s="692"/>
      <c r="AV120" s="692"/>
      <c r="AW120" s="692"/>
      <c r="AX120" s="692"/>
      <c r="AY120" s="692"/>
      <c r="AZ120" s="692"/>
      <c r="BA120" s="692"/>
      <c r="BB120" s="692"/>
      <c r="BC120" s="692"/>
      <c r="BD120" s="692"/>
      <c r="BE120" s="692"/>
      <c r="BF120" s="692"/>
      <c r="BG120" s="692"/>
      <c r="BH120" s="692"/>
      <c r="BI120" s="692"/>
      <c r="BJ120" s="692"/>
      <c r="BK120" s="692"/>
      <c r="BL120" s="692"/>
      <c r="BM120" s="692"/>
      <c r="BN120" s="692"/>
      <c r="BO120" s="692"/>
      <c r="BP120" s="692"/>
      <c r="BQ120" s="692"/>
      <c r="BR120" s="692"/>
      <c r="BS120" s="692"/>
      <c r="BT120" s="693"/>
    </row>
    <row r="121" spans="2:73" ht="15.75">
      <c r="B121" s="687"/>
      <c r="C121" s="687"/>
      <c r="D121" s="687"/>
      <c r="E121" s="687"/>
      <c r="F121" s="687"/>
      <c r="G121" s="687"/>
      <c r="H121" s="687"/>
      <c r="I121" s="639"/>
      <c r="J121" s="639"/>
      <c r="K121" s="628"/>
      <c r="L121" s="691"/>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c r="AH121" s="692"/>
      <c r="AI121" s="692"/>
      <c r="AJ121" s="692"/>
      <c r="AK121" s="692"/>
      <c r="AL121" s="692"/>
      <c r="AM121" s="692"/>
      <c r="AN121" s="692"/>
      <c r="AO121" s="693"/>
      <c r="AP121" s="628"/>
      <c r="AQ121" s="691"/>
      <c r="AR121" s="692"/>
      <c r="AS121" s="692"/>
      <c r="AT121" s="692"/>
      <c r="AU121" s="692"/>
      <c r="AV121" s="692"/>
      <c r="AW121" s="692"/>
      <c r="AX121" s="692"/>
      <c r="AY121" s="692"/>
      <c r="AZ121" s="692"/>
      <c r="BA121" s="692"/>
      <c r="BB121" s="692"/>
      <c r="BC121" s="692"/>
      <c r="BD121" s="692"/>
      <c r="BE121" s="692"/>
      <c r="BF121" s="692"/>
      <c r="BG121" s="692"/>
      <c r="BH121" s="692"/>
      <c r="BI121" s="692"/>
      <c r="BJ121" s="692"/>
      <c r="BK121" s="692"/>
      <c r="BL121" s="692"/>
      <c r="BM121" s="692"/>
      <c r="BN121" s="692"/>
      <c r="BO121" s="692"/>
      <c r="BP121" s="692"/>
      <c r="BQ121" s="692"/>
      <c r="BR121" s="692"/>
      <c r="BS121" s="692"/>
      <c r="BT121" s="693"/>
      <c r="BU121" s="162"/>
    </row>
    <row r="122" spans="2:73" ht="15.75">
      <c r="B122" s="687"/>
      <c r="C122" s="687"/>
      <c r="D122" s="687"/>
      <c r="E122" s="687"/>
      <c r="F122" s="687"/>
      <c r="G122" s="687"/>
      <c r="H122" s="687"/>
      <c r="I122" s="639"/>
      <c r="J122" s="639"/>
      <c r="K122" s="628"/>
      <c r="L122" s="694"/>
      <c r="M122" s="695"/>
      <c r="N122" s="695"/>
      <c r="O122" s="695"/>
      <c r="P122" s="695"/>
      <c r="Q122" s="695"/>
      <c r="R122" s="695"/>
      <c r="S122" s="695"/>
      <c r="T122" s="695"/>
      <c r="U122" s="695"/>
      <c r="V122" s="695"/>
      <c r="W122" s="695"/>
      <c r="X122" s="695"/>
      <c r="Y122" s="695"/>
      <c r="Z122" s="695"/>
      <c r="AA122" s="695"/>
      <c r="AB122" s="695"/>
      <c r="AC122" s="695"/>
      <c r="AD122" s="695"/>
      <c r="AE122" s="695"/>
      <c r="AF122" s="695"/>
      <c r="AG122" s="695"/>
      <c r="AH122" s="695"/>
      <c r="AI122" s="695"/>
      <c r="AJ122" s="695"/>
      <c r="AK122" s="695"/>
      <c r="AL122" s="695"/>
      <c r="AM122" s="695"/>
      <c r="AN122" s="695"/>
      <c r="AO122" s="696"/>
      <c r="AP122" s="628"/>
      <c r="AQ122" s="694"/>
      <c r="AR122" s="695"/>
      <c r="AS122" s="695"/>
      <c r="AT122" s="695"/>
      <c r="AU122" s="695"/>
      <c r="AV122" s="695"/>
      <c r="AW122" s="695"/>
      <c r="AX122" s="695"/>
      <c r="AY122" s="695"/>
      <c r="AZ122" s="695"/>
      <c r="BA122" s="695"/>
      <c r="BB122" s="695"/>
      <c r="BC122" s="695"/>
      <c r="BD122" s="695"/>
      <c r="BE122" s="695"/>
      <c r="BF122" s="695"/>
      <c r="BG122" s="695"/>
      <c r="BH122" s="695"/>
      <c r="BI122" s="695"/>
      <c r="BJ122" s="695"/>
      <c r="BK122" s="695"/>
      <c r="BL122" s="695"/>
      <c r="BM122" s="695"/>
      <c r="BN122" s="695"/>
      <c r="BO122" s="695"/>
      <c r="BP122" s="695"/>
      <c r="BQ122" s="695"/>
      <c r="BR122" s="695"/>
      <c r="BS122" s="695"/>
      <c r="BT122" s="696"/>
      <c r="BU122" s="162"/>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142"/>
  <sheetViews>
    <sheetView zoomScale="90" zoomScaleNormal="90" workbookViewId="0">
      <selection activeCell="H88" sqref="H88"/>
    </sheetView>
  </sheetViews>
  <sheetFormatPr defaultColWidth="9.140625" defaultRowHeight="15"/>
  <cols>
    <col min="1" max="1" width="9.140625" style="12"/>
    <col min="2" max="2" width="25.7109375" style="12" customWidth="1"/>
    <col min="3" max="3" width="53.42578125" style="12" customWidth="1"/>
    <col min="4" max="4" width="22.85546875" style="12" bestFit="1" customWidth="1"/>
    <col min="5" max="5" width="13.85546875" style="12" customWidth="1"/>
    <col min="6" max="6" width="13" style="12" bestFit="1" customWidth="1"/>
    <col min="7" max="8" width="16.140625" style="12" bestFit="1" customWidth="1"/>
    <col min="9" max="9" width="53.7109375" style="12" customWidth="1"/>
    <col min="10" max="10" width="10.140625" style="12" bestFit="1" customWidth="1"/>
    <col min="11" max="11" width="10.28515625" style="12" bestFit="1" customWidth="1"/>
    <col min="12" max="12" width="15.5703125" style="12" customWidth="1"/>
    <col min="13" max="13" width="16.28515625" style="12" customWidth="1"/>
    <col min="14" max="14" width="9.7109375" style="12" bestFit="1" customWidth="1"/>
    <col min="15" max="15" width="29.85546875" style="12" bestFit="1" customWidth="1"/>
    <col min="16" max="16" width="9.85546875" style="12" customWidth="1"/>
    <col min="17" max="17" width="9.140625" style="12"/>
    <col min="18" max="18" width="9.7109375" style="12" customWidth="1"/>
    <col min="19" max="16384" width="9.140625" style="12"/>
  </cols>
  <sheetData>
    <row r="12" spans="1:19" ht="24" customHeight="1" thickBot="1"/>
    <row r="13" spans="1:19" s="9" customFormat="1" ht="23.45" customHeight="1" thickBot="1">
      <c r="A13" s="583"/>
      <c r="B13" s="583" t="s">
        <v>171</v>
      </c>
      <c r="D13" s="125" t="s">
        <v>175</v>
      </c>
      <c r="E13" s="736"/>
      <c r="F13" s="176"/>
      <c r="G13" s="176"/>
      <c r="H13" s="177"/>
      <c r="I13" s="178"/>
      <c r="M13" s="178"/>
      <c r="N13" s="176"/>
      <c r="O13" s="176"/>
      <c r="P13" s="176"/>
      <c r="Q13" s="176"/>
      <c r="R13" s="176"/>
      <c r="S13" s="179"/>
    </row>
    <row r="14" spans="1:19" s="9" customFormat="1" ht="15.6" customHeight="1">
      <c r="B14" s="547"/>
      <c r="D14" s="17"/>
      <c r="E14" s="17"/>
      <c r="F14" s="176"/>
      <c r="G14" s="176"/>
      <c r="H14" s="177"/>
      <c r="I14" s="178"/>
      <c r="M14" s="178"/>
      <c r="N14" s="176"/>
      <c r="O14" s="176"/>
      <c r="P14" s="176"/>
      <c r="Q14" s="176"/>
      <c r="R14" s="176"/>
      <c r="S14" s="179"/>
    </row>
    <row r="15" spans="1:19" ht="15.75">
      <c r="B15" s="583" t="s">
        <v>504</v>
      </c>
    </row>
    <row r="16" spans="1:19" ht="15.75">
      <c r="B16" s="583"/>
    </row>
    <row r="17" spans="1:23" s="663" customFormat="1" ht="20.45" customHeight="1">
      <c r="B17" s="661" t="s">
        <v>667</v>
      </c>
      <c r="C17" s="662"/>
      <c r="D17" s="662"/>
      <c r="E17" s="662"/>
      <c r="F17" s="662"/>
      <c r="G17" s="662"/>
      <c r="H17" s="662"/>
      <c r="I17" s="662"/>
      <c r="J17" s="662"/>
      <c r="K17" s="662"/>
      <c r="L17" s="662"/>
      <c r="M17" s="662"/>
      <c r="N17" s="662"/>
      <c r="O17" s="662"/>
      <c r="P17" s="662"/>
      <c r="Q17" s="662"/>
      <c r="R17" s="662"/>
      <c r="S17" s="662"/>
      <c r="T17" s="662"/>
      <c r="U17" s="662"/>
      <c r="V17" s="662"/>
      <c r="W17" s="662"/>
    </row>
    <row r="18" spans="1:23" ht="60" customHeight="1">
      <c r="B18" s="1003" t="s">
        <v>687</v>
      </c>
      <c r="C18" s="1003"/>
      <c r="D18" s="1003"/>
      <c r="E18" s="1003"/>
      <c r="F18" s="1003"/>
      <c r="G18" s="1003"/>
      <c r="H18" s="1003"/>
      <c r="I18" s="1003"/>
      <c r="J18" s="1003"/>
      <c r="K18" s="1003"/>
      <c r="L18" s="1003"/>
      <c r="M18" s="1003"/>
      <c r="N18" s="1003"/>
      <c r="O18" s="1003"/>
      <c r="P18" s="1003"/>
      <c r="Q18" s="1003"/>
      <c r="R18" s="1003"/>
      <c r="S18" s="1003"/>
      <c r="T18" s="1003"/>
      <c r="U18" s="1003"/>
      <c r="V18" s="1003"/>
      <c r="W18" s="1003"/>
    </row>
    <row r="19" spans="1:23" ht="15.75">
      <c r="A19" s="89"/>
      <c r="B19" s="89"/>
      <c r="C19" s="89"/>
      <c r="D19" s="89"/>
      <c r="E19" s="89"/>
      <c r="F19" s="89"/>
      <c r="G19" s="89"/>
      <c r="H19" s="89"/>
      <c r="I19" s="89"/>
      <c r="J19" s="89"/>
      <c r="K19" s="89"/>
    </row>
    <row r="20" spans="1:23" ht="15.75">
      <c r="A20" s="89"/>
      <c r="B20" s="89"/>
      <c r="C20" s="89"/>
      <c r="D20" s="89"/>
      <c r="E20" s="89"/>
      <c r="F20" s="89"/>
      <c r="G20" s="89"/>
      <c r="H20" s="89"/>
      <c r="I20" s="89"/>
      <c r="J20" s="89"/>
      <c r="K20" s="89"/>
    </row>
    <row r="21" spans="1:23" ht="15.75">
      <c r="A21" s="89"/>
      <c r="B21" s="823" t="s">
        <v>703</v>
      </c>
      <c r="C21" s="89"/>
      <c r="D21" s="89"/>
      <c r="E21" s="89"/>
      <c r="F21" s="89"/>
      <c r="G21" s="89"/>
      <c r="H21" s="89"/>
      <c r="I21" s="89"/>
      <c r="J21" s="89"/>
      <c r="K21" s="89"/>
      <c r="L21" s="89"/>
      <c r="M21" s="89"/>
      <c r="N21" s="89"/>
      <c r="O21" s="89"/>
    </row>
    <row r="22" spans="1:23" ht="16.5" thickBot="1">
      <c r="A22" s="89"/>
      <c r="B22" s="89"/>
      <c r="C22" s="89"/>
      <c r="D22" s="89"/>
      <c r="E22" s="89"/>
      <c r="F22" s="89"/>
      <c r="G22" s="89"/>
      <c r="H22" s="89"/>
      <c r="I22" s="89"/>
      <c r="J22" s="89"/>
      <c r="K22" s="89"/>
      <c r="L22" s="89"/>
      <c r="M22" s="89"/>
      <c r="N22" s="89"/>
      <c r="O22" s="40"/>
      <c r="P22" s="16"/>
      <c r="Q22" s="16"/>
    </row>
    <row r="23" spans="1:23" ht="16.5" thickBot="1">
      <c r="A23" s="824"/>
      <c r="B23" s="767" t="s">
        <v>709</v>
      </c>
      <c r="C23" s="768"/>
      <c r="D23" s="768"/>
      <c r="E23" s="768"/>
      <c r="F23" s="769"/>
      <c r="G23" s="770"/>
      <c r="H23" s="768" t="s">
        <v>710</v>
      </c>
      <c r="I23" s="768"/>
      <c r="J23" s="768"/>
      <c r="K23" s="769"/>
      <c r="L23" s="770"/>
      <c r="N23" s="89"/>
      <c r="O23" s="829"/>
      <c r="P23" s="765"/>
      <c r="Q23" s="765"/>
      <c r="R23" s="16"/>
    </row>
    <row r="24" spans="1:23" ht="32.25" thickBot="1">
      <c r="A24" s="771" t="s">
        <v>208</v>
      </c>
      <c r="B24" s="772" t="s">
        <v>683</v>
      </c>
      <c r="C24" s="773" t="s">
        <v>711</v>
      </c>
      <c r="D24" s="773" t="s">
        <v>712</v>
      </c>
      <c r="E24" s="773" t="s">
        <v>684</v>
      </c>
      <c r="F24" s="774" t="s">
        <v>28</v>
      </c>
      <c r="G24" s="775" t="s">
        <v>713</v>
      </c>
      <c r="H24" s="773" t="s">
        <v>683</v>
      </c>
      <c r="I24" s="773" t="s">
        <v>714</v>
      </c>
      <c r="J24" s="773" t="s">
        <v>684</v>
      </c>
      <c r="K24" s="774" t="s">
        <v>28</v>
      </c>
      <c r="L24" s="775" t="s">
        <v>713</v>
      </c>
      <c r="N24" s="89"/>
      <c r="O24" s="40"/>
      <c r="P24" s="764"/>
      <c r="Q24" s="764"/>
      <c r="R24" s="16"/>
    </row>
    <row r="25" spans="1:23" ht="15.75">
      <c r="A25" s="776"/>
      <c r="B25" s="777" t="s">
        <v>715</v>
      </c>
      <c r="C25" s="778"/>
      <c r="D25" s="779"/>
      <c r="E25" s="779"/>
      <c r="F25" s="779"/>
      <c r="G25" s="780"/>
      <c r="H25" s="781" t="s">
        <v>716</v>
      </c>
      <c r="I25" s="778"/>
      <c r="J25" s="779"/>
      <c r="K25" s="779"/>
      <c r="L25" s="780"/>
      <c r="N25" s="89"/>
      <c r="O25" s="40"/>
      <c r="P25" s="766"/>
      <c r="Q25" s="764"/>
      <c r="R25" s="16"/>
    </row>
    <row r="26" spans="1:23" ht="15.75">
      <c r="A26" s="782" t="s">
        <v>689</v>
      </c>
      <c r="B26" s="783" t="s">
        <v>704</v>
      </c>
      <c r="C26" s="784">
        <v>55</v>
      </c>
      <c r="D26" s="784">
        <v>85</v>
      </c>
      <c r="E26" s="785">
        <v>68</v>
      </c>
      <c r="F26" s="785">
        <f>(+D26*E26)/1000</f>
        <v>5.78</v>
      </c>
      <c r="G26" s="786">
        <f t="shared" ref="G26:G54" si="0">(+D26*E26)/1000*$C$86</f>
        <v>23461.02</v>
      </c>
      <c r="H26" s="785" t="s">
        <v>717</v>
      </c>
      <c r="I26" s="784">
        <v>48</v>
      </c>
      <c r="J26" s="785">
        <v>68</v>
      </c>
      <c r="K26" s="785">
        <f>+(I26*J26)/1000</f>
        <v>3.2639999999999998</v>
      </c>
      <c r="L26" s="830">
        <f t="shared" ref="L26:L54" si="1">(+I26*J26)/1000*$C$86</f>
        <v>13248.575999999999</v>
      </c>
      <c r="N26" s="89"/>
      <c r="O26" s="40"/>
      <c r="P26" s="764"/>
      <c r="Q26" s="764"/>
      <c r="R26" s="16"/>
    </row>
    <row r="27" spans="1:23" ht="15.75">
      <c r="A27" s="782" t="s">
        <v>689</v>
      </c>
      <c r="B27" s="783" t="s">
        <v>704</v>
      </c>
      <c r="C27" s="784">
        <v>55</v>
      </c>
      <c r="D27" s="784">
        <v>85</v>
      </c>
      <c r="E27" s="785">
        <v>60</v>
      </c>
      <c r="F27" s="785">
        <f t="shared" ref="F27:F54" si="2">(+D27*E27)/1000</f>
        <v>5.0999999999999996</v>
      </c>
      <c r="G27" s="786">
        <f t="shared" si="0"/>
        <v>20700.899999999998</v>
      </c>
      <c r="H27" s="785" t="s">
        <v>718</v>
      </c>
      <c r="I27" s="784">
        <v>43</v>
      </c>
      <c r="J27" s="785">
        <v>60</v>
      </c>
      <c r="K27" s="785">
        <f t="shared" ref="K27:K54" si="3">+(I27*J27)/1000</f>
        <v>2.58</v>
      </c>
      <c r="L27" s="830">
        <f t="shared" si="1"/>
        <v>10472.220000000001</v>
      </c>
      <c r="N27" s="89"/>
      <c r="O27" s="40"/>
      <c r="P27" s="764"/>
      <c r="Q27" s="764"/>
      <c r="R27" s="16"/>
    </row>
    <row r="28" spans="1:23" ht="15.75">
      <c r="A28" s="782" t="s">
        <v>689</v>
      </c>
      <c r="B28" s="783" t="s">
        <v>704</v>
      </c>
      <c r="C28" s="784">
        <v>55</v>
      </c>
      <c r="D28" s="784">
        <v>85</v>
      </c>
      <c r="E28" s="785">
        <v>6</v>
      </c>
      <c r="F28" s="785">
        <f t="shared" si="2"/>
        <v>0.51</v>
      </c>
      <c r="G28" s="786">
        <f t="shared" si="0"/>
        <v>2070.09</v>
      </c>
      <c r="H28" s="785" t="s">
        <v>719</v>
      </c>
      <c r="I28" s="784">
        <v>73</v>
      </c>
      <c r="J28" s="785">
        <v>6</v>
      </c>
      <c r="K28" s="785">
        <f t="shared" si="3"/>
        <v>0.438</v>
      </c>
      <c r="L28" s="830">
        <f t="shared" si="1"/>
        <v>1777.8420000000001</v>
      </c>
      <c r="N28" s="89"/>
      <c r="O28" s="40"/>
      <c r="P28" s="16"/>
      <c r="Q28" s="16"/>
      <c r="R28" s="16"/>
    </row>
    <row r="29" spans="1:23" ht="15.75">
      <c r="A29" s="782" t="s">
        <v>689</v>
      </c>
      <c r="B29" s="783" t="s">
        <v>704</v>
      </c>
      <c r="C29" s="784">
        <v>55</v>
      </c>
      <c r="D29" s="784">
        <v>85</v>
      </c>
      <c r="E29" s="785">
        <v>1</v>
      </c>
      <c r="F29" s="785">
        <f t="shared" si="2"/>
        <v>8.5000000000000006E-2</v>
      </c>
      <c r="G29" s="786">
        <f t="shared" si="0"/>
        <v>345.01500000000004</v>
      </c>
      <c r="H29" s="785" t="s">
        <v>720</v>
      </c>
      <c r="I29" s="784">
        <v>56</v>
      </c>
      <c r="J29" s="785">
        <v>1</v>
      </c>
      <c r="K29" s="785">
        <f t="shared" si="3"/>
        <v>5.6000000000000001E-2</v>
      </c>
      <c r="L29" s="830">
        <f t="shared" si="1"/>
        <v>227.304</v>
      </c>
      <c r="N29" s="89"/>
      <c r="O29" s="40"/>
      <c r="P29" s="16"/>
      <c r="Q29" s="16"/>
    </row>
    <row r="30" spans="1:23" ht="15.75">
      <c r="A30" s="782" t="s">
        <v>689</v>
      </c>
      <c r="B30" s="783" t="s">
        <v>704</v>
      </c>
      <c r="C30" s="784">
        <v>55</v>
      </c>
      <c r="D30" s="784">
        <v>85</v>
      </c>
      <c r="E30" s="785">
        <v>8</v>
      </c>
      <c r="F30" s="785">
        <f t="shared" si="2"/>
        <v>0.68</v>
      </c>
      <c r="G30" s="786">
        <f t="shared" si="0"/>
        <v>2760.1200000000003</v>
      </c>
      <c r="H30" s="785" t="s">
        <v>721</v>
      </c>
      <c r="I30" s="784">
        <v>53</v>
      </c>
      <c r="J30" s="785">
        <v>8</v>
      </c>
      <c r="K30" s="785">
        <f t="shared" si="3"/>
        <v>0.42399999999999999</v>
      </c>
      <c r="L30" s="830">
        <f t="shared" si="1"/>
        <v>1721.0159999999998</v>
      </c>
      <c r="N30" s="89"/>
      <c r="O30" s="40"/>
      <c r="P30" s="16"/>
      <c r="Q30" s="16"/>
    </row>
    <row r="31" spans="1:23" ht="15.75">
      <c r="A31" s="782" t="s">
        <v>689</v>
      </c>
      <c r="B31" s="783" t="s">
        <v>705</v>
      </c>
      <c r="C31" s="784">
        <v>70</v>
      </c>
      <c r="D31" s="784">
        <v>100</v>
      </c>
      <c r="E31" s="785">
        <v>57</v>
      </c>
      <c r="F31" s="785">
        <f t="shared" si="2"/>
        <v>5.7</v>
      </c>
      <c r="G31" s="786">
        <f t="shared" si="0"/>
        <v>23136.3</v>
      </c>
      <c r="H31" s="785" t="s">
        <v>721</v>
      </c>
      <c r="I31" s="784">
        <v>53</v>
      </c>
      <c r="J31" s="785">
        <v>57</v>
      </c>
      <c r="K31" s="785">
        <f t="shared" si="3"/>
        <v>3.0209999999999999</v>
      </c>
      <c r="L31" s="830">
        <f t="shared" si="1"/>
        <v>12262.239</v>
      </c>
      <c r="N31" s="89"/>
      <c r="O31" s="40"/>
      <c r="P31" s="16"/>
      <c r="Q31" s="16"/>
    </row>
    <row r="32" spans="1:23" ht="15.75">
      <c r="A32" s="782" t="s">
        <v>689</v>
      </c>
      <c r="B32" s="783" t="s">
        <v>705</v>
      </c>
      <c r="C32" s="784">
        <v>70</v>
      </c>
      <c r="D32" s="784">
        <v>100</v>
      </c>
      <c r="E32" s="785">
        <v>578</v>
      </c>
      <c r="F32" s="785">
        <f t="shared" si="2"/>
        <v>57.8</v>
      </c>
      <c r="G32" s="786">
        <f t="shared" si="0"/>
        <v>234610.19999999998</v>
      </c>
      <c r="H32" s="785" t="s">
        <v>717</v>
      </c>
      <c r="I32" s="784">
        <v>48</v>
      </c>
      <c r="J32" s="785">
        <v>578</v>
      </c>
      <c r="K32" s="785">
        <f t="shared" si="3"/>
        <v>27.744</v>
      </c>
      <c r="L32" s="830">
        <f t="shared" si="1"/>
        <v>112612.89599999999</v>
      </c>
      <c r="N32" s="89"/>
      <c r="O32" s="40"/>
      <c r="P32" s="16"/>
      <c r="Q32" s="16"/>
    </row>
    <row r="33" spans="1:17" ht="15.75">
      <c r="A33" s="782" t="s">
        <v>689</v>
      </c>
      <c r="B33" s="783" t="s">
        <v>705</v>
      </c>
      <c r="C33" s="784">
        <v>70</v>
      </c>
      <c r="D33" s="784">
        <v>100</v>
      </c>
      <c r="E33" s="785">
        <v>605</v>
      </c>
      <c r="F33" s="785">
        <f t="shared" si="2"/>
        <v>60.5</v>
      </c>
      <c r="G33" s="786">
        <f t="shared" si="0"/>
        <v>245569.5</v>
      </c>
      <c r="H33" s="785" t="s">
        <v>718</v>
      </c>
      <c r="I33" s="784">
        <v>43</v>
      </c>
      <c r="J33" s="785">
        <v>605</v>
      </c>
      <c r="K33" s="785">
        <f t="shared" si="3"/>
        <v>26.015000000000001</v>
      </c>
      <c r="L33" s="830">
        <f t="shared" si="1"/>
        <v>105594.88500000001</v>
      </c>
      <c r="N33" s="89"/>
      <c r="O33" s="40"/>
      <c r="P33" s="16"/>
      <c r="Q33" s="16"/>
    </row>
    <row r="34" spans="1:17" ht="15.75">
      <c r="A34" s="782" t="s">
        <v>689</v>
      </c>
      <c r="B34" s="783" t="s">
        <v>705</v>
      </c>
      <c r="C34" s="784">
        <v>70</v>
      </c>
      <c r="D34" s="784">
        <v>100</v>
      </c>
      <c r="E34" s="785">
        <v>11</v>
      </c>
      <c r="F34" s="785">
        <f t="shared" si="2"/>
        <v>1.1000000000000001</v>
      </c>
      <c r="G34" s="786">
        <f t="shared" si="0"/>
        <v>4464.9000000000005</v>
      </c>
      <c r="H34" s="785" t="s">
        <v>722</v>
      </c>
      <c r="I34" s="784">
        <v>101</v>
      </c>
      <c r="J34" s="785">
        <v>11</v>
      </c>
      <c r="K34" s="785">
        <f t="shared" si="3"/>
        <v>1.111</v>
      </c>
      <c r="L34" s="830">
        <f t="shared" si="1"/>
        <v>4509.549</v>
      </c>
      <c r="N34" s="89"/>
      <c r="O34" s="89"/>
    </row>
    <row r="35" spans="1:17" ht="15.75">
      <c r="A35" s="782" t="s">
        <v>689</v>
      </c>
      <c r="B35" s="783" t="s">
        <v>705</v>
      </c>
      <c r="C35" s="784">
        <v>70</v>
      </c>
      <c r="D35" s="784">
        <v>100</v>
      </c>
      <c r="E35" s="785">
        <v>43</v>
      </c>
      <c r="F35" s="785">
        <f t="shared" si="2"/>
        <v>4.3</v>
      </c>
      <c r="G35" s="786">
        <f t="shared" si="0"/>
        <v>17453.7</v>
      </c>
      <c r="H35" s="785" t="s">
        <v>719</v>
      </c>
      <c r="I35" s="784">
        <v>73</v>
      </c>
      <c r="J35" s="785">
        <v>43</v>
      </c>
      <c r="K35" s="785">
        <f t="shared" si="3"/>
        <v>3.1389999999999998</v>
      </c>
      <c r="L35" s="830">
        <f t="shared" si="1"/>
        <v>12741.200999999999</v>
      </c>
      <c r="N35" s="89"/>
      <c r="O35" s="89"/>
    </row>
    <row r="36" spans="1:17" ht="15.75">
      <c r="A36" s="782" t="s">
        <v>689</v>
      </c>
      <c r="B36" s="783" t="s">
        <v>705</v>
      </c>
      <c r="C36" s="784">
        <v>70</v>
      </c>
      <c r="D36" s="784">
        <v>100</v>
      </c>
      <c r="E36" s="785">
        <v>11</v>
      </c>
      <c r="F36" s="785">
        <f t="shared" si="2"/>
        <v>1.1000000000000001</v>
      </c>
      <c r="G36" s="786">
        <f t="shared" si="0"/>
        <v>4464.9000000000005</v>
      </c>
      <c r="H36" s="785" t="s">
        <v>720</v>
      </c>
      <c r="I36" s="784">
        <v>56</v>
      </c>
      <c r="J36" s="785">
        <v>11</v>
      </c>
      <c r="K36" s="785">
        <f t="shared" si="3"/>
        <v>0.61599999999999999</v>
      </c>
      <c r="L36" s="830">
        <f t="shared" si="1"/>
        <v>2500.3440000000001</v>
      </c>
      <c r="N36" s="89"/>
      <c r="O36" s="89"/>
    </row>
    <row r="37" spans="1:17" ht="15.75">
      <c r="A37" s="782" t="s">
        <v>689</v>
      </c>
      <c r="B37" s="783" t="s">
        <v>705</v>
      </c>
      <c r="C37" s="784">
        <v>70</v>
      </c>
      <c r="D37" s="784">
        <v>100</v>
      </c>
      <c r="E37" s="785">
        <v>4</v>
      </c>
      <c r="F37" s="785">
        <f t="shared" si="2"/>
        <v>0.4</v>
      </c>
      <c r="G37" s="786">
        <f t="shared" si="0"/>
        <v>1623.6000000000001</v>
      </c>
      <c r="H37" s="785" t="s">
        <v>723</v>
      </c>
      <c r="I37" s="784">
        <v>134</v>
      </c>
      <c r="J37" s="785">
        <v>4</v>
      </c>
      <c r="K37" s="785">
        <f t="shared" si="3"/>
        <v>0.53600000000000003</v>
      </c>
      <c r="L37" s="830">
        <f t="shared" si="1"/>
        <v>2175.6240000000003</v>
      </c>
      <c r="N37" s="89"/>
      <c r="O37" s="89"/>
    </row>
    <row r="38" spans="1:17" ht="15.75">
      <c r="A38" s="782" t="s">
        <v>689</v>
      </c>
      <c r="B38" s="783" t="s">
        <v>706</v>
      </c>
      <c r="C38" s="784">
        <v>100</v>
      </c>
      <c r="D38" s="784">
        <v>130</v>
      </c>
      <c r="E38" s="785">
        <v>13</v>
      </c>
      <c r="F38" s="785">
        <f t="shared" si="2"/>
        <v>1.69</v>
      </c>
      <c r="G38" s="786">
        <f t="shared" si="0"/>
        <v>6859.71</v>
      </c>
      <c r="H38" s="785" t="s">
        <v>717</v>
      </c>
      <c r="I38" s="784">
        <v>48</v>
      </c>
      <c r="J38" s="785">
        <v>13</v>
      </c>
      <c r="K38" s="785">
        <f t="shared" si="3"/>
        <v>0.624</v>
      </c>
      <c r="L38" s="830">
        <f t="shared" si="1"/>
        <v>2532.8159999999998</v>
      </c>
      <c r="N38" s="89"/>
      <c r="O38" s="89"/>
    </row>
    <row r="39" spans="1:17" ht="15.75">
      <c r="A39" s="782" t="s">
        <v>689</v>
      </c>
      <c r="B39" s="783" t="s">
        <v>706</v>
      </c>
      <c r="C39" s="784">
        <v>100</v>
      </c>
      <c r="D39" s="784">
        <v>130</v>
      </c>
      <c r="E39" s="785">
        <v>53</v>
      </c>
      <c r="F39" s="785">
        <f t="shared" si="2"/>
        <v>6.89</v>
      </c>
      <c r="G39" s="786">
        <f t="shared" si="0"/>
        <v>27966.51</v>
      </c>
      <c r="H39" s="785" t="s">
        <v>718</v>
      </c>
      <c r="I39" s="784">
        <v>43</v>
      </c>
      <c r="J39" s="785">
        <v>53</v>
      </c>
      <c r="K39" s="785">
        <f t="shared" si="3"/>
        <v>2.2789999999999999</v>
      </c>
      <c r="L39" s="830">
        <f t="shared" si="1"/>
        <v>9250.4609999999993</v>
      </c>
      <c r="N39" s="89"/>
      <c r="O39" s="89"/>
    </row>
    <row r="40" spans="1:17" ht="15.75">
      <c r="A40" s="782" t="s">
        <v>689</v>
      </c>
      <c r="B40" s="783" t="s">
        <v>706</v>
      </c>
      <c r="C40" s="784">
        <v>100</v>
      </c>
      <c r="D40" s="784">
        <v>130</v>
      </c>
      <c r="E40" s="785">
        <v>2</v>
      </c>
      <c r="F40" s="785">
        <f t="shared" si="2"/>
        <v>0.26</v>
      </c>
      <c r="G40" s="786">
        <f t="shared" si="0"/>
        <v>1055.3400000000001</v>
      </c>
      <c r="H40" s="785" t="s">
        <v>721</v>
      </c>
      <c r="I40" s="784">
        <v>53</v>
      </c>
      <c r="J40" s="785">
        <v>2</v>
      </c>
      <c r="K40" s="785">
        <f t="shared" si="3"/>
        <v>0.106</v>
      </c>
      <c r="L40" s="830">
        <f t="shared" si="1"/>
        <v>430.25399999999996</v>
      </c>
      <c r="N40" s="89"/>
      <c r="O40" s="89"/>
    </row>
    <row r="41" spans="1:17" ht="15.75">
      <c r="A41" s="782" t="s">
        <v>689</v>
      </c>
      <c r="B41" s="783" t="s">
        <v>706</v>
      </c>
      <c r="C41" s="784">
        <v>100</v>
      </c>
      <c r="D41" s="784">
        <v>130</v>
      </c>
      <c r="E41" s="785">
        <v>3</v>
      </c>
      <c r="F41" s="785">
        <f t="shared" si="2"/>
        <v>0.39</v>
      </c>
      <c r="G41" s="786">
        <f t="shared" si="0"/>
        <v>1583.01</v>
      </c>
      <c r="H41" s="785" t="s">
        <v>719</v>
      </c>
      <c r="I41" s="784">
        <v>73</v>
      </c>
      <c r="J41" s="785">
        <v>3</v>
      </c>
      <c r="K41" s="785">
        <f t="shared" si="3"/>
        <v>0.219</v>
      </c>
      <c r="L41" s="830">
        <f t="shared" si="1"/>
        <v>888.92100000000005</v>
      </c>
      <c r="N41" s="89"/>
      <c r="O41" s="89"/>
    </row>
    <row r="42" spans="1:17" ht="15.75">
      <c r="A42" s="782" t="s">
        <v>689</v>
      </c>
      <c r="B42" s="783" t="s">
        <v>706</v>
      </c>
      <c r="C42" s="784">
        <v>100</v>
      </c>
      <c r="D42" s="784">
        <v>130</v>
      </c>
      <c r="E42" s="785">
        <v>1</v>
      </c>
      <c r="F42" s="785">
        <f t="shared" si="2"/>
        <v>0.13</v>
      </c>
      <c r="G42" s="786">
        <f t="shared" si="0"/>
        <v>527.67000000000007</v>
      </c>
      <c r="H42" s="785" t="s">
        <v>720</v>
      </c>
      <c r="I42" s="784">
        <v>56</v>
      </c>
      <c r="J42" s="785">
        <v>1</v>
      </c>
      <c r="K42" s="785">
        <f t="shared" si="3"/>
        <v>5.6000000000000001E-2</v>
      </c>
      <c r="L42" s="830">
        <f t="shared" si="1"/>
        <v>227.304</v>
      </c>
      <c r="N42" s="89"/>
      <c r="O42" s="89"/>
    </row>
    <row r="43" spans="1:17" ht="15.75">
      <c r="A43" s="782" t="s">
        <v>689</v>
      </c>
      <c r="B43" s="783" t="s">
        <v>707</v>
      </c>
      <c r="C43" s="784">
        <v>150</v>
      </c>
      <c r="D43" s="784">
        <v>190</v>
      </c>
      <c r="E43" s="785">
        <v>7</v>
      </c>
      <c r="F43" s="785">
        <f t="shared" si="2"/>
        <v>1.33</v>
      </c>
      <c r="G43" s="786">
        <f t="shared" si="0"/>
        <v>5398.47</v>
      </c>
      <c r="H43" s="785" t="s">
        <v>721</v>
      </c>
      <c r="I43" s="784">
        <v>53</v>
      </c>
      <c r="J43" s="785">
        <v>7</v>
      </c>
      <c r="K43" s="785">
        <f t="shared" si="3"/>
        <v>0.371</v>
      </c>
      <c r="L43" s="830">
        <f t="shared" si="1"/>
        <v>1505.8889999999999</v>
      </c>
      <c r="N43" s="89"/>
      <c r="O43" s="89"/>
    </row>
    <row r="44" spans="1:17" ht="15.75">
      <c r="A44" s="782" t="s">
        <v>689</v>
      </c>
      <c r="B44" s="783" t="s">
        <v>707</v>
      </c>
      <c r="C44" s="784">
        <v>150</v>
      </c>
      <c r="D44" s="784">
        <v>190</v>
      </c>
      <c r="E44" s="785">
        <v>1</v>
      </c>
      <c r="F44" s="785">
        <f t="shared" si="2"/>
        <v>0.19</v>
      </c>
      <c r="G44" s="786">
        <f t="shared" si="0"/>
        <v>771.21</v>
      </c>
      <c r="H44" s="785" t="s">
        <v>718</v>
      </c>
      <c r="I44" s="784">
        <v>43</v>
      </c>
      <c r="J44" s="785">
        <v>1</v>
      </c>
      <c r="K44" s="785">
        <f t="shared" si="3"/>
        <v>4.2999999999999997E-2</v>
      </c>
      <c r="L44" s="830">
        <f t="shared" si="1"/>
        <v>174.53699999999998</v>
      </c>
      <c r="N44" s="89"/>
      <c r="O44" s="89"/>
    </row>
    <row r="45" spans="1:17" ht="15.75">
      <c r="A45" s="782" t="s">
        <v>689</v>
      </c>
      <c r="B45" s="783" t="s">
        <v>707</v>
      </c>
      <c r="C45" s="784">
        <v>150</v>
      </c>
      <c r="D45" s="784">
        <v>190</v>
      </c>
      <c r="E45" s="785">
        <v>1</v>
      </c>
      <c r="F45" s="785">
        <f t="shared" si="2"/>
        <v>0.19</v>
      </c>
      <c r="G45" s="786">
        <f t="shared" si="0"/>
        <v>771.21</v>
      </c>
      <c r="H45" s="785" t="s">
        <v>717</v>
      </c>
      <c r="I45" s="784">
        <v>48</v>
      </c>
      <c r="J45" s="785">
        <v>1</v>
      </c>
      <c r="K45" s="785">
        <f t="shared" si="3"/>
        <v>4.8000000000000001E-2</v>
      </c>
      <c r="L45" s="830">
        <f t="shared" si="1"/>
        <v>194.83199999999999</v>
      </c>
      <c r="N45" s="89"/>
      <c r="O45" s="89"/>
    </row>
    <row r="46" spans="1:17" ht="15.75">
      <c r="A46" s="782" t="s">
        <v>689</v>
      </c>
      <c r="B46" s="783" t="s">
        <v>707</v>
      </c>
      <c r="C46" s="784">
        <v>150</v>
      </c>
      <c r="D46" s="784">
        <v>190</v>
      </c>
      <c r="E46" s="785">
        <v>1</v>
      </c>
      <c r="F46" s="785">
        <f t="shared" si="2"/>
        <v>0.19</v>
      </c>
      <c r="G46" s="786">
        <f t="shared" si="0"/>
        <v>771.21</v>
      </c>
      <c r="H46" s="785" t="s">
        <v>720</v>
      </c>
      <c r="I46" s="784">
        <v>56</v>
      </c>
      <c r="J46" s="785">
        <v>1</v>
      </c>
      <c r="K46" s="785">
        <f t="shared" si="3"/>
        <v>5.6000000000000001E-2</v>
      </c>
      <c r="L46" s="830">
        <f t="shared" si="1"/>
        <v>227.304</v>
      </c>
      <c r="N46" s="89"/>
      <c r="O46" s="89"/>
    </row>
    <row r="47" spans="1:17" ht="15.75">
      <c r="A47" s="782" t="s">
        <v>689</v>
      </c>
      <c r="B47" s="783" t="s">
        <v>708</v>
      </c>
      <c r="C47" s="784">
        <v>250</v>
      </c>
      <c r="D47" s="784">
        <v>310</v>
      </c>
      <c r="E47" s="785">
        <v>7</v>
      </c>
      <c r="F47" s="785">
        <f t="shared" si="2"/>
        <v>2.17</v>
      </c>
      <c r="G47" s="786">
        <f t="shared" si="0"/>
        <v>8808.0299999999988</v>
      </c>
      <c r="H47" s="785" t="s">
        <v>721</v>
      </c>
      <c r="I47" s="784">
        <v>53</v>
      </c>
      <c r="J47" s="785">
        <v>7</v>
      </c>
      <c r="K47" s="785">
        <f t="shared" si="3"/>
        <v>0.371</v>
      </c>
      <c r="L47" s="830">
        <f t="shared" si="1"/>
        <v>1505.8889999999999</v>
      </c>
      <c r="N47" s="89"/>
      <c r="O47" s="89"/>
    </row>
    <row r="48" spans="1:17" ht="15.75">
      <c r="A48" s="782" t="s">
        <v>689</v>
      </c>
      <c r="B48" s="783" t="s">
        <v>708</v>
      </c>
      <c r="C48" s="784">
        <v>250</v>
      </c>
      <c r="D48" s="784">
        <v>310</v>
      </c>
      <c r="E48" s="785">
        <v>21</v>
      </c>
      <c r="F48" s="785">
        <f t="shared" si="2"/>
        <v>6.51</v>
      </c>
      <c r="G48" s="786">
        <f t="shared" si="0"/>
        <v>26424.09</v>
      </c>
      <c r="H48" s="785" t="s">
        <v>717</v>
      </c>
      <c r="I48" s="784">
        <v>48</v>
      </c>
      <c r="J48" s="785">
        <v>21</v>
      </c>
      <c r="K48" s="785">
        <f t="shared" si="3"/>
        <v>1.008</v>
      </c>
      <c r="L48" s="830">
        <f t="shared" si="1"/>
        <v>4091.4720000000002</v>
      </c>
      <c r="N48" s="89"/>
      <c r="O48" s="89"/>
    </row>
    <row r="49" spans="1:15" ht="15.75">
      <c r="A49" s="782" t="s">
        <v>689</v>
      </c>
      <c r="B49" s="783" t="s">
        <v>708</v>
      </c>
      <c r="C49" s="784">
        <v>250</v>
      </c>
      <c r="D49" s="784">
        <v>310</v>
      </c>
      <c r="E49" s="785">
        <v>4</v>
      </c>
      <c r="F49" s="785">
        <f t="shared" si="2"/>
        <v>1.24</v>
      </c>
      <c r="G49" s="786">
        <f t="shared" si="0"/>
        <v>5033.16</v>
      </c>
      <c r="H49" s="785" t="s">
        <v>718</v>
      </c>
      <c r="I49" s="784">
        <v>43</v>
      </c>
      <c r="J49" s="785">
        <v>4</v>
      </c>
      <c r="K49" s="785">
        <f t="shared" si="3"/>
        <v>0.17199999999999999</v>
      </c>
      <c r="L49" s="830">
        <f t="shared" si="1"/>
        <v>698.14799999999991</v>
      </c>
      <c r="N49" s="89"/>
      <c r="O49" s="89"/>
    </row>
    <row r="50" spans="1:15" ht="15.75">
      <c r="A50" s="782" t="s">
        <v>689</v>
      </c>
      <c r="B50" s="783" t="s">
        <v>708</v>
      </c>
      <c r="C50" s="784">
        <v>250</v>
      </c>
      <c r="D50" s="784">
        <v>310</v>
      </c>
      <c r="E50" s="785">
        <v>153</v>
      </c>
      <c r="F50" s="785">
        <f t="shared" si="2"/>
        <v>47.43</v>
      </c>
      <c r="G50" s="786">
        <f t="shared" si="0"/>
        <v>192518.37</v>
      </c>
      <c r="H50" s="785" t="s">
        <v>722</v>
      </c>
      <c r="I50" s="784">
        <v>101</v>
      </c>
      <c r="J50" s="785">
        <v>153</v>
      </c>
      <c r="K50" s="785">
        <f t="shared" si="3"/>
        <v>15.452999999999999</v>
      </c>
      <c r="L50" s="830">
        <f t="shared" si="1"/>
        <v>62723.726999999999</v>
      </c>
      <c r="N50" s="89"/>
      <c r="O50" s="89"/>
    </row>
    <row r="51" spans="1:15" ht="15.75">
      <c r="A51" s="782" t="s">
        <v>689</v>
      </c>
      <c r="B51" s="783" t="s">
        <v>708</v>
      </c>
      <c r="C51" s="784">
        <v>250</v>
      </c>
      <c r="D51" s="784">
        <v>310</v>
      </c>
      <c r="E51" s="785">
        <v>97</v>
      </c>
      <c r="F51" s="785">
        <f t="shared" si="2"/>
        <v>30.07</v>
      </c>
      <c r="G51" s="786">
        <f t="shared" si="0"/>
        <v>122054.13</v>
      </c>
      <c r="H51" s="785" t="s">
        <v>719</v>
      </c>
      <c r="I51" s="784">
        <v>73</v>
      </c>
      <c r="J51" s="785">
        <v>97</v>
      </c>
      <c r="K51" s="785">
        <f t="shared" si="3"/>
        <v>7.0810000000000004</v>
      </c>
      <c r="L51" s="830">
        <f t="shared" si="1"/>
        <v>28741.779000000002</v>
      </c>
      <c r="N51" s="89"/>
      <c r="O51" s="89"/>
    </row>
    <row r="52" spans="1:15" ht="15.75">
      <c r="A52" s="782" t="s">
        <v>689</v>
      </c>
      <c r="B52" s="783" t="s">
        <v>708</v>
      </c>
      <c r="C52" s="784">
        <v>250</v>
      </c>
      <c r="D52" s="784">
        <v>310</v>
      </c>
      <c r="E52" s="785">
        <v>32</v>
      </c>
      <c r="F52" s="785">
        <f t="shared" si="2"/>
        <v>9.92</v>
      </c>
      <c r="G52" s="786">
        <f t="shared" si="0"/>
        <v>40265.279999999999</v>
      </c>
      <c r="H52" s="785" t="s">
        <v>720</v>
      </c>
      <c r="I52" s="784">
        <v>56</v>
      </c>
      <c r="J52" s="785">
        <v>32</v>
      </c>
      <c r="K52" s="785">
        <f t="shared" si="3"/>
        <v>1.792</v>
      </c>
      <c r="L52" s="830">
        <f t="shared" si="1"/>
        <v>7273.7280000000001</v>
      </c>
      <c r="N52" s="89"/>
      <c r="O52" s="89"/>
    </row>
    <row r="53" spans="1:15" ht="15.75">
      <c r="A53" s="782" t="s">
        <v>689</v>
      </c>
      <c r="B53" s="783" t="s">
        <v>708</v>
      </c>
      <c r="C53" s="784">
        <v>250</v>
      </c>
      <c r="D53" s="784">
        <v>310</v>
      </c>
      <c r="E53" s="785">
        <v>252</v>
      </c>
      <c r="F53" s="785">
        <f t="shared" si="2"/>
        <v>78.12</v>
      </c>
      <c r="G53" s="786">
        <f t="shared" si="0"/>
        <v>317089.08</v>
      </c>
      <c r="H53" s="785" t="s">
        <v>723</v>
      </c>
      <c r="I53" s="784">
        <v>134</v>
      </c>
      <c r="J53" s="785">
        <v>252</v>
      </c>
      <c r="K53" s="785">
        <f t="shared" si="3"/>
        <v>33.768000000000001</v>
      </c>
      <c r="L53" s="830">
        <f t="shared" si="1"/>
        <v>137064.31200000001</v>
      </c>
      <c r="N53" s="89"/>
      <c r="O53" s="89"/>
    </row>
    <row r="54" spans="1:15" ht="15.75">
      <c r="A54" s="782" t="s">
        <v>689</v>
      </c>
      <c r="B54" s="783" t="s">
        <v>708</v>
      </c>
      <c r="C54" s="784">
        <v>250</v>
      </c>
      <c r="D54" s="784">
        <v>310</v>
      </c>
      <c r="E54" s="785">
        <v>12</v>
      </c>
      <c r="F54" s="785">
        <f t="shared" si="2"/>
        <v>3.72</v>
      </c>
      <c r="G54" s="786">
        <f t="shared" si="0"/>
        <v>15099.480000000001</v>
      </c>
      <c r="H54" s="785" t="s">
        <v>724</v>
      </c>
      <c r="I54" s="828">
        <v>168</v>
      </c>
      <c r="J54" s="785">
        <v>12</v>
      </c>
      <c r="K54" s="785">
        <f t="shared" si="3"/>
        <v>2.016</v>
      </c>
      <c r="L54" s="830">
        <f t="shared" si="1"/>
        <v>8182.9440000000004</v>
      </c>
      <c r="N54" s="89"/>
      <c r="O54" s="89"/>
    </row>
    <row r="55" spans="1:15" ht="16.5" thickBot="1">
      <c r="A55" s="787"/>
      <c r="B55" s="787"/>
      <c r="C55" s="788"/>
      <c r="D55" s="788"/>
      <c r="E55" s="788"/>
      <c r="F55" s="788"/>
      <c r="G55" s="789"/>
      <c r="H55" s="788"/>
      <c r="I55" s="788"/>
      <c r="J55" s="788"/>
      <c r="K55" s="788"/>
      <c r="L55" s="822"/>
      <c r="N55" s="89"/>
      <c r="O55" s="89"/>
    </row>
    <row r="56" spans="1:15" ht="16.5" thickBot="1">
      <c r="A56" s="825"/>
      <c r="B56" s="790" t="s">
        <v>725</v>
      </c>
      <c r="C56" s="791"/>
      <c r="D56" s="791"/>
      <c r="E56" s="791">
        <v>2112</v>
      </c>
      <c r="F56" s="791">
        <f>SUM(F26:F54)</f>
        <v>333.495</v>
      </c>
      <c r="G56" s="792">
        <f>SUM(G26:G54)</f>
        <v>1353656.2049999998</v>
      </c>
      <c r="H56" s="793" t="s">
        <v>726</v>
      </c>
      <c r="I56" s="791"/>
      <c r="J56" s="791">
        <v>2112</v>
      </c>
      <c r="K56" s="791">
        <f>SUM(K26:K54)</f>
        <v>134.40699999999995</v>
      </c>
      <c r="L56" s="831">
        <f>SUM(L26:L54)</f>
        <v>545558.01300000004</v>
      </c>
      <c r="N56" s="832">
        <f>+L56/G56</f>
        <v>0.403025532616681</v>
      </c>
      <c r="O56" s="89"/>
    </row>
    <row r="57" spans="1:15" ht="15.75">
      <c r="A57" s="802"/>
      <c r="B57" s="794"/>
      <c r="C57" s="795"/>
      <c r="D57" s="795"/>
      <c r="E57" s="795"/>
      <c r="F57" s="795"/>
      <c r="G57" s="796"/>
      <c r="H57" s="797"/>
      <c r="I57" s="795"/>
      <c r="J57" s="795"/>
      <c r="K57" s="795"/>
      <c r="L57" s="796"/>
      <c r="N57" s="89"/>
      <c r="O57" s="89"/>
    </row>
    <row r="58" spans="1:15" ht="15.75">
      <c r="A58" s="798"/>
      <c r="B58" s="799" t="s">
        <v>727</v>
      </c>
      <c r="C58" s="800"/>
      <c r="D58" s="800"/>
      <c r="E58" s="800"/>
      <c r="F58" s="800"/>
      <c r="G58" s="801"/>
      <c r="H58" s="800"/>
      <c r="I58" s="800"/>
      <c r="J58" s="800"/>
      <c r="K58" s="800"/>
      <c r="L58" s="801"/>
      <c r="N58" s="89"/>
      <c r="O58" s="89"/>
    </row>
    <row r="59" spans="1:15" ht="15.75">
      <c r="A59" s="802" t="s">
        <v>689</v>
      </c>
      <c r="B59" s="783" t="s">
        <v>728</v>
      </c>
      <c r="C59" s="803">
        <v>100</v>
      </c>
      <c r="D59" s="803">
        <v>130</v>
      </c>
      <c r="E59" s="803">
        <v>447</v>
      </c>
      <c r="F59" s="785">
        <f>(+D59*E59)/1000</f>
        <v>58.11</v>
      </c>
      <c r="G59" s="804">
        <v>235868.49</v>
      </c>
      <c r="H59" s="805" t="s">
        <v>729</v>
      </c>
      <c r="I59" s="803">
        <v>40</v>
      </c>
      <c r="J59" s="803">
        <v>447</v>
      </c>
      <c r="K59" s="785">
        <f t="shared" ref="K59:K79" si="4">+(I59*J59)/1000</f>
        <v>17.88</v>
      </c>
      <c r="L59" s="804">
        <v>72574.92</v>
      </c>
      <c r="N59" s="89"/>
      <c r="O59" s="89"/>
    </row>
    <row r="60" spans="1:15" ht="15.75">
      <c r="A60" s="802" t="s">
        <v>689</v>
      </c>
      <c r="B60" s="783" t="s">
        <v>728</v>
      </c>
      <c r="C60" s="803">
        <v>100</v>
      </c>
      <c r="D60" s="803">
        <v>130</v>
      </c>
      <c r="E60" s="803">
        <v>96</v>
      </c>
      <c r="F60" s="785">
        <f t="shared" ref="F60:F78" si="5">(+D60*E60)/1000</f>
        <v>12.48</v>
      </c>
      <c r="G60" s="804">
        <v>50656.32</v>
      </c>
      <c r="H60" s="805" t="s">
        <v>730</v>
      </c>
      <c r="I60" s="803">
        <v>60</v>
      </c>
      <c r="J60" s="803">
        <v>96</v>
      </c>
      <c r="K60" s="785">
        <f t="shared" si="4"/>
        <v>5.76</v>
      </c>
      <c r="L60" s="804">
        <v>23379.84</v>
      </c>
      <c r="N60" s="89"/>
      <c r="O60" s="89"/>
    </row>
    <row r="61" spans="1:15" ht="15.75">
      <c r="A61" s="802" t="s">
        <v>689</v>
      </c>
      <c r="B61" s="806" t="s">
        <v>731</v>
      </c>
      <c r="C61" s="807">
        <v>100</v>
      </c>
      <c r="D61" s="807">
        <v>130</v>
      </c>
      <c r="E61" s="807">
        <v>14</v>
      </c>
      <c r="F61" s="785">
        <f t="shared" si="5"/>
        <v>1.82</v>
      </c>
      <c r="G61" s="804">
        <v>7387.38</v>
      </c>
      <c r="H61" s="805" t="s">
        <v>729</v>
      </c>
      <c r="I61" s="803">
        <v>40</v>
      </c>
      <c r="J61" s="803">
        <v>14</v>
      </c>
      <c r="K61" s="785">
        <f t="shared" si="4"/>
        <v>0.56000000000000005</v>
      </c>
      <c r="L61" s="804">
        <v>2273.04</v>
      </c>
      <c r="N61" s="89"/>
      <c r="O61" s="89"/>
    </row>
    <row r="62" spans="1:15" ht="15.75">
      <c r="A62" s="802" t="s">
        <v>689</v>
      </c>
      <c r="B62" s="806" t="s">
        <v>732</v>
      </c>
      <c r="C62" s="807">
        <v>250</v>
      </c>
      <c r="D62" s="807">
        <v>310</v>
      </c>
      <c r="E62" s="807">
        <v>61</v>
      </c>
      <c r="F62" s="785">
        <f t="shared" si="5"/>
        <v>18.91</v>
      </c>
      <c r="G62" s="804">
        <v>76755.69</v>
      </c>
      <c r="H62" s="805" t="s">
        <v>733</v>
      </c>
      <c r="I62" s="803">
        <v>100</v>
      </c>
      <c r="J62" s="803">
        <v>61</v>
      </c>
      <c r="K62" s="785">
        <f t="shared" si="4"/>
        <v>6.1</v>
      </c>
      <c r="L62" s="804">
        <v>24759.9</v>
      </c>
      <c r="N62" s="89"/>
      <c r="O62" s="89"/>
    </row>
    <row r="63" spans="1:15" ht="15.75">
      <c r="A63" s="802" t="s">
        <v>689</v>
      </c>
      <c r="B63" s="806" t="s">
        <v>734</v>
      </c>
      <c r="C63" s="807">
        <v>250</v>
      </c>
      <c r="D63" s="807">
        <v>310</v>
      </c>
      <c r="E63" s="807">
        <v>15</v>
      </c>
      <c r="F63" s="785">
        <f t="shared" si="5"/>
        <v>4.6500000000000004</v>
      </c>
      <c r="G63" s="804">
        <v>18874.349999999999</v>
      </c>
      <c r="H63" s="805" t="s">
        <v>735</v>
      </c>
      <c r="I63" s="803">
        <v>120</v>
      </c>
      <c r="J63" s="803">
        <v>15</v>
      </c>
      <c r="K63" s="785">
        <f t="shared" si="4"/>
        <v>1.8</v>
      </c>
      <c r="L63" s="804">
        <v>7306.2</v>
      </c>
      <c r="N63" s="89"/>
      <c r="O63" s="89"/>
    </row>
    <row r="64" spans="1:15" ht="15.75">
      <c r="A64" s="802" t="s">
        <v>689</v>
      </c>
      <c r="B64" s="806" t="s">
        <v>734</v>
      </c>
      <c r="C64" s="807">
        <v>250</v>
      </c>
      <c r="D64" s="807">
        <v>310</v>
      </c>
      <c r="E64" s="807">
        <v>42</v>
      </c>
      <c r="F64" s="785">
        <f t="shared" si="5"/>
        <v>13.02</v>
      </c>
      <c r="G64" s="804">
        <v>52848.18</v>
      </c>
      <c r="H64" s="805" t="s">
        <v>733</v>
      </c>
      <c r="I64" s="803">
        <v>100</v>
      </c>
      <c r="J64" s="803">
        <v>42</v>
      </c>
      <c r="K64" s="785">
        <f t="shared" si="4"/>
        <v>4.2</v>
      </c>
      <c r="L64" s="804">
        <v>17047.8</v>
      </c>
      <c r="N64" s="89"/>
      <c r="O64" s="89"/>
    </row>
    <row r="65" spans="1:15" ht="15.75">
      <c r="A65" s="802" t="s">
        <v>689</v>
      </c>
      <c r="B65" s="806" t="s">
        <v>736</v>
      </c>
      <c r="C65" s="807">
        <v>250</v>
      </c>
      <c r="D65" s="807">
        <v>310</v>
      </c>
      <c r="E65" s="807">
        <v>60</v>
      </c>
      <c r="F65" s="785">
        <f t="shared" si="5"/>
        <v>18.600000000000001</v>
      </c>
      <c r="G65" s="804">
        <v>75497.399999999994</v>
      </c>
      <c r="H65" s="805" t="s">
        <v>733</v>
      </c>
      <c r="I65" s="803">
        <v>100</v>
      </c>
      <c r="J65" s="803">
        <v>60</v>
      </c>
      <c r="K65" s="785">
        <f t="shared" si="4"/>
        <v>6</v>
      </c>
      <c r="L65" s="804">
        <v>24354</v>
      </c>
      <c r="N65" s="89"/>
      <c r="O65" s="89"/>
    </row>
    <row r="66" spans="1:15" ht="15.75">
      <c r="A66" s="802" t="s">
        <v>689</v>
      </c>
      <c r="B66" s="806" t="s">
        <v>736</v>
      </c>
      <c r="C66" s="807">
        <v>250</v>
      </c>
      <c r="D66" s="807">
        <v>310</v>
      </c>
      <c r="E66" s="807">
        <v>12</v>
      </c>
      <c r="F66" s="785">
        <f t="shared" si="5"/>
        <v>3.72</v>
      </c>
      <c r="G66" s="804">
        <v>15099.48</v>
      </c>
      <c r="H66" s="805" t="s">
        <v>735</v>
      </c>
      <c r="I66" s="803">
        <v>120</v>
      </c>
      <c r="J66" s="803">
        <v>12</v>
      </c>
      <c r="K66" s="785">
        <f t="shared" si="4"/>
        <v>1.44</v>
      </c>
      <c r="L66" s="804">
        <v>5844.96</v>
      </c>
      <c r="N66" s="89"/>
      <c r="O66" s="89"/>
    </row>
    <row r="67" spans="1:15" ht="15.75">
      <c r="A67" s="802" t="s">
        <v>689</v>
      </c>
      <c r="B67" s="806" t="s">
        <v>737</v>
      </c>
      <c r="C67" s="807">
        <v>250</v>
      </c>
      <c r="D67" s="807">
        <v>310</v>
      </c>
      <c r="E67" s="807">
        <v>1</v>
      </c>
      <c r="F67" s="785">
        <f t="shared" si="5"/>
        <v>0.31</v>
      </c>
      <c r="G67" s="804">
        <v>1258.29</v>
      </c>
      <c r="H67" s="805" t="s">
        <v>729</v>
      </c>
      <c r="I67" s="803">
        <v>40</v>
      </c>
      <c r="J67" s="803">
        <v>1</v>
      </c>
      <c r="K67" s="785">
        <f t="shared" si="4"/>
        <v>0.04</v>
      </c>
      <c r="L67" s="804">
        <v>162.36000000000001</v>
      </c>
      <c r="N67" s="89"/>
      <c r="O67" s="89"/>
    </row>
    <row r="68" spans="1:15" ht="15.75">
      <c r="A68" s="802" t="s">
        <v>689</v>
      </c>
      <c r="B68" s="806" t="s">
        <v>738</v>
      </c>
      <c r="C68" s="807">
        <v>100</v>
      </c>
      <c r="D68" s="807">
        <v>130</v>
      </c>
      <c r="E68" s="807">
        <v>15</v>
      </c>
      <c r="F68" s="785">
        <f t="shared" si="5"/>
        <v>1.95</v>
      </c>
      <c r="G68" s="804">
        <v>7915.05</v>
      </c>
      <c r="H68" s="805" t="s">
        <v>730</v>
      </c>
      <c r="I68" s="803">
        <v>60</v>
      </c>
      <c r="J68" s="803">
        <v>15</v>
      </c>
      <c r="K68" s="785">
        <f t="shared" si="4"/>
        <v>0.9</v>
      </c>
      <c r="L68" s="804">
        <v>3653.1</v>
      </c>
      <c r="N68" s="89"/>
      <c r="O68" s="89"/>
    </row>
    <row r="69" spans="1:15" ht="15.75">
      <c r="A69" s="802" t="s">
        <v>689</v>
      </c>
      <c r="B69" s="806" t="s">
        <v>738</v>
      </c>
      <c r="C69" s="807">
        <v>100</v>
      </c>
      <c r="D69" s="807">
        <v>130</v>
      </c>
      <c r="E69" s="807">
        <v>47</v>
      </c>
      <c r="F69" s="785">
        <f t="shared" si="5"/>
        <v>6.11</v>
      </c>
      <c r="G69" s="804">
        <v>24800.49</v>
      </c>
      <c r="H69" s="805" t="s">
        <v>729</v>
      </c>
      <c r="I69" s="803">
        <v>40</v>
      </c>
      <c r="J69" s="803">
        <v>47</v>
      </c>
      <c r="K69" s="785">
        <f t="shared" si="4"/>
        <v>1.88</v>
      </c>
      <c r="L69" s="804">
        <v>7630.92</v>
      </c>
      <c r="N69" s="89"/>
      <c r="O69" s="89"/>
    </row>
    <row r="70" spans="1:15" ht="15.75">
      <c r="A70" s="802" t="s">
        <v>689</v>
      </c>
      <c r="B70" s="806" t="s">
        <v>728</v>
      </c>
      <c r="C70" s="807">
        <v>100</v>
      </c>
      <c r="D70" s="807">
        <v>130</v>
      </c>
      <c r="E70" s="807">
        <v>1</v>
      </c>
      <c r="F70" s="785">
        <f t="shared" si="5"/>
        <v>0.13</v>
      </c>
      <c r="G70" s="804">
        <v>527.66999999999996</v>
      </c>
      <c r="H70" s="805" t="s">
        <v>733</v>
      </c>
      <c r="I70" s="803">
        <v>100</v>
      </c>
      <c r="J70" s="803">
        <v>1</v>
      </c>
      <c r="K70" s="785">
        <f t="shared" si="4"/>
        <v>0.1</v>
      </c>
      <c r="L70" s="804">
        <v>405.9</v>
      </c>
      <c r="N70" s="89"/>
      <c r="O70" s="89"/>
    </row>
    <row r="71" spans="1:15" ht="15.75">
      <c r="A71" s="802" t="s">
        <v>689</v>
      </c>
      <c r="B71" s="806" t="s">
        <v>739</v>
      </c>
      <c r="C71" s="807">
        <v>150</v>
      </c>
      <c r="D71" s="807">
        <v>190</v>
      </c>
      <c r="E71" s="807">
        <v>32</v>
      </c>
      <c r="F71" s="785">
        <f t="shared" si="5"/>
        <v>6.08</v>
      </c>
      <c r="G71" s="804">
        <v>24678.720000000001</v>
      </c>
      <c r="H71" s="805" t="s">
        <v>729</v>
      </c>
      <c r="I71" s="803">
        <v>40</v>
      </c>
      <c r="J71" s="803">
        <v>32</v>
      </c>
      <c r="K71" s="785">
        <f t="shared" si="4"/>
        <v>1.28</v>
      </c>
      <c r="L71" s="804">
        <v>5195.5200000000004</v>
      </c>
      <c r="N71" s="89"/>
      <c r="O71" s="89"/>
    </row>
    <row r="72" spans="1:15" ht="15.75">
      <c r="A72" s="802" t="s">
        <v>689</v>
      </c>
      <c r="B72" s="783" t="s">
        <v>740</v>
      </c>
      <c r="C72" s="803">
        <v>150</v>
      </c>
      <c r="D72" s="803">
        <v>190</v>
      </c>
      <c r="E72" s="803">
        <v>11</v>
      </c>
      <c r="F72" s="785">
        <f t="shared" si="5"/>
        <v>2.09</v>
      </c>
      <c r="G72" s="804">
        <v>8483.31</v>
      </c>
      <c r="H72" s="805" t="s">
        <v>729</v>
      </c>
      <c r="I72" s="803">
        <v>40</v>
      </c>
      <c r="J72" s="803">
        <v>11</v>
      </c>
      <c r="K72" s="785">
        <f t="shared" si="4"/>
        <v>0.44</v>
      </c>
      <c r="L72" s="804">
        <v>1785.96</v>
      </c>
      <c r="N72" s="89"/>
      <c r="O72" s="89"/>
    </row>
    <row r="73" spans="1:15" ht="15.75">
      <c r="A73" s="802" t="s">
        <v>689</v>
      </c>
      <c r="B73" s="783" t="s">
        <v>732</v>
      </c>
      <c r="C73" s="803">
        <v>250</v>
      </c>
      <c r="D73" s="803">
        <v>310</v>
      </c>
      <c r="E73" s="803">
        <v>14</v>
      </c>
      <c r="F73" s="785">
        <f t="shared" si="5"/>
        <v>4.34</v>
      </c>
      <c r="G73" s="804">
        <v>17616.060000000001</v>
      </c>
      <c r="H73" s="805" t="s">
        <v>741</v>
      </c>
      <c r="I73" s="803">
        <v>80</v>
      </c>
      <c r="J73" s="803">
        <v>14</v>
      </c>
      <c r="K73" s="785">
        <f t="shared" si="4"/>
        <v>1.1200000000000001</v>
      </c>
      <c r="L73" s="804">
        <v>4546.08</v>
      </c>
      <c r="N73" s="89"/>
      <c r="O73" s="89"/>
    </row>
    <row r="74" spans="1:15" ht="15.75">
      <c r="A74" s="802" t="s">
        <v>689</v>
      </c>
      <c r="B74" s="783" t="s">
        <v>742</v>
      </c>
      <c r="C74" s="803">
        <v>400</v>
      </c>
      <c r="D74" s="803">
        <v>460</v>
      </c>
      <c r="E74" s="803">
        <v>10</v>
      </c>
      <c r="F74" s="785">
        <f t="shared" si="5"/>
        <v>4.5999999999999996</v>
      </c>
      <c r="G74" s="804">
        <v>18671.400000000001</v>
      </c>
      <c r="H74" s="805" t="s">
        <v>735</v>
      </c>
      <c r="I74" s="803">
        <v>120</v>
      </c>
      <c r="J74" s="803">
        <v>10</v>
      </c>
      <c r="K74" s="785">
        <f t="shared" si="4"/>
        <v>1.2</v>
      </c>
      <c r="L74" s="804">
        <v>4870.8</v>
      </c>
      <c r="N74" s="89"/>
      <c r="O74" s="89"/>
    </row>
    <row r="75" spans="1:15" ht="15.75">
      <c r="A75" s="802" t="s">
        <v>689</v>
      </c>
      <c r="B75" s="783" t="s">
        <v>732</v>
      </c>
      <c r="C75" s="803">
        <v>250</v>
      </c>
      <c r="D75" s="803">
        <v>310</v>
      </c>
      <c r="E75" s="803">
        <v>2</v>
      </c>
      <c r="F75" s="785">
        <f t="shared" si="5"/>
        <v>0.62</v>
      </c>
      <c r="G75" s="804">
        <v>2516.58</v>
      </c>
      <c r="H75" s="805" t="s">
        <v>730</v>
      </c>
      <c r="I75" s="803">
        <v>60</v>
      </c>
      <c r="J75" s="803">
        <v>2</v>
      </c>
      <c r="K75" s="785">
        <f t="shared" si="4"/>
        <v>0.12</v>
      </c>
      <c r="L75" s="804">
        <v>487.08</v>
      </c>
      <c r="N75" s="89"/>
      <c r="O75" s="89"/>
    </row>
    <row r="76" spans="1:15" ht="15.75">
      <c r="A76" s="802" t="s">
        <v>689</v>
      </c>
      <c r="B76" s="783" t="s">
        <v>732</v>
      </c>
      <c r="C76" s="803">
        <v>250</v>
      </c>
      <c r="D76" s="803">
        <v>310</v>
      </c>
      <c r="E76" s="803">
        <v>1</v>
      </c>
      <c r="F76" s="785">
        <f t="shared" si="5"/>
        <v>0.31</v>
      </c>
      <c r="G76" s="804">
        <v>1258.29</v>
      </c>
      <c r="H76" s="805" t="s">
        <v>735</v>
      </c>
      <c r="I76" s="803">
        <v>120</v>
      </c>
      <c r="J76" s="803">
        <v>1</v>
      </c>
      <c r="K76" s="785">
        <f t="shared" si="4"/>
        <v>0.12</v>
      </c>
      <c r="L76" s="804">
        <v>487.08</v>
      </c>
      <c r="N76" s="89"/>
      <c r="O76" s="89"/>
    </row>
    <row r="77" spans="1:15" ht="15.75">
      <c r="A77" s="802" t="s">
        <v>689</v>
      </c>
      <c r="B77" s="783" t="s">
        <v>743</v>
      </c>
      <c r="C77" s="803">
        <v>100</v>
      </c>
      <c r="D77" s="803">
        <v>130</v>
      </c>
      <c r="E77" s="803">
        <v>16</v>
      </c>
      <c r="F77" s="785">
        <f t="shared" si="5"/>
        <v>2.08</v>
      </c>
      <c r="G77" s="804">
        <v>8442.7199999999993</v>
      </c>
      <c r="H77" s="805" t="s">
        <v>729</v>
      </c>
      <c r="I77" s="803">
        <v>40</v>
      </c>
      <c r="J77" s="803">
        <v>16</v>
      </c>
      <c r="K77" s="785">
        <f t="shared" si="4"/>
        <v>0.64</v>
      </c>
      <c r="L77" s="804">
        <v>2597.7600000000002</v>
      </c>
      <c r="N77" s="89"/>
      <c r="O77" s="89"/>
    </row>
    <row r="78" spans="1:15" ht="15.75">
      <c r="A78" s="802" t="s">
        <v>689</v>
      </c>
      <c r="B78" s="783" t="s">
        <v>744</v>
      </c>
      <c r="C78" s="803">
        <v>100</v>
      </c>
      <c r="D78" s="803">
        <v>130</v>
      </c>
      <c r="E78" s="803">
        <v>1</v>
      </c>
      <c r="F78" s="785">
        <f t="shared" si="5"/>
        <v>0.13</v>
      </c>
      <c r="G78" s="804">
        <v>527.66999999999996</v>
      </c>
      <c r="H78" s="805" t="s">
        <v>729</v>
      </c>
      <c r="I78" s="803">
        <v>40</v>
      </c>
      <c r="J78" s="803">
        <v>1</v>
      </c>
      <c r="K78" s="785">
        <f t="shared" si="4"/>
        <v>0.04</v>
      </c>
      <c r="L78" s="804">
        <v>162.36000000000001</v>
      </c>
      <c r="N78" s="89"/>
      <c r="O78" s="89"/>
    </row>
    <row r="79" spans="1:15" ht="15.75">
      <c r="A79" s="802" t="s">
        <v>689</v>
      </c>
      <c r="B79" s="783" t="s">
        <v>740</v>
      </c>
      <c r="C79" s="803">
        <v>150</v>
      </c>
      <c r="D79" s="803">
        <v>190</v>
      </c>
      <c r="E79" s="803">
        <v>2</v>
      </c>
      <c r="F79" s="785">
        <f>(+D79*E79)/1000</f>
        <v>0.38</v>
      </c>
      <c r="G79" s="804">
        <v>1542.42</v>
      </c>
      <c r="H79" s="805" t="s">
        <v>730</v>
      </c>
      <c r="I79" s="803">
        <v>60</v>
      </c>
      <c r="J79" s="803">
        <v>2</v>
      </c>
      <c r="K79" s="785">
        <f t="shared" si="4"/>
        <v>0.12</v>
      </c>
      <c r="L79" s="804">
        <v>487.08</v>
      </c>
      <c r="N79" s="89"/>
      <c r="O79" s="89"/>
    </row>
    <row r="80" spans="1:15" ht="16.5" thickBot="1">
      <c r="A80" s="826"/>
      <c r="B80" s="808"/>
      <c r="C80" s="809"/>
      <c r="D80" s="809"/>
      <c r="E80" s="809"/>
      <c r="F80" s="809"/>
      <c r="G80" s="810"/>
      <c r="H80" s="809"/>
      <c r="I80" s="809"/>
      <c r="J80" s="809"/>
      <c r="K80" s="809"/>
      <c r="L80" s="810"/>
      <c r="N80" s="89"/>
      <c r="O80" s="89"/>
    </row>
    <row r="81" spans="1:15" ht="15.75">
      <c r="A81" s="824"/>
      <c r="B81" s="811" t="s">
        <v>745</v>
      </c>
      <c r="C81" s="795" t="s">
        <v>746</v>
      </c>
      <c r="D81" s="795" t="s">
        <v>746</v>
      </c>
      <c r="E81" s="795">
        <v>900</v>
      </c>
      <c r="F81" s="795">
        <f>SUM(F59:F79)</f>
        <v>160.44000000000003</v>
      </c>
      <c r="G81" s="812">
        <v>651225.9600000002</v>
      </c>
      <c r="H81" s="795" t="s">
        <v>747</v>
      </c>
      <c r="I81" s="795"/>
      <c r="J81" s="795">
        <v>900</v>
      </c>
      <c r="K81" s="795">
        <f>SUM(K59:K79)</f>
        <v>51.739999999999988</v>
      </c>
      <c r="L81" s="812">
        <v>210012.66</v>
      </c>
      <c r="N81" s="89"/>
      <c r="O81" s="89"/>
    </row>
    <row r="82" spans="1:15" ht="15.75">
      <c r="A82" s="824"/>
      <c r="B82" s="782"/>
      <c r="C82" s="813"/>
      <c r="D82" s="813"/>
      <c r="E82" s="813"/>
      <c r="F82" s="813"/>
      <c r="G82" s="814"/>
      <c r="H82" s="785"/>
      <c r="I82" s="813"/>
      <c r="J82" s="813"/>
      <c r="K82" s="813"/>
      <c r="L82" s="814"/>
      <c r="N82" s="89"/>
      <c r="O82" s="89"/>
    </row>
    <row r="83" spans="1:15" ht="16.5" thickBot="1">
      <c r="A83" s="824"/>
      <c r="B83" s="782"/>
      <c r="C83" s="813"/>
      <c r="D83" s="813"/>
      <c r="E83" s="813"/>
      <c r="F83" s="813"/>
      <c r="G83" s="814"/>
      <c r="H83" s="813"/>
      <c r="I83" s="813"/>
      <c r="J83" s="813"/>
      <c r="K83" s="813"/>
      <c r="L83" s="814"/>
      <c r="N83" s="89"/>
      <c r="O83" s="89"/>
    </row>
    <row r="84" spans="1:15" ht="15.75">
      <c r="A84" s="824"/>
      <c r="B84" s="815" t="s">
        <v>748</v>
      </c>
      <c r="C84" s="816" t="s">
        <v>746</v>
      </c>
      <c r="D84" s="816" t="s">
        <v>746</v>
      </c>
      <c r="E84" s="816">
        <v>3012</v>
      </c>
      <c r="F84" s="816">
        <f>+F81+F56</f>
        <v>493.93500000000006</v>
      </c>
      <c r="G84" s="817">
        <f>+G81+G56</f>
        <v>2004882.165</v>
      </c>
      <c r="H84" s="816" t="s">
        <v>749</v>
      </c>
      <c r="I84" s="816"/>
      <c r="J84" s="816">
        <v>3012</v>
      </c>
      <c r="K84" s="816">
        <f>+K56+K81</f>
        <v>186.14699999999993</v>
      </c>
      <c r="L84" s="817">
        <f>+L56+L81</f>
        <v>755570.67300000007</v>
      </c>
      <c r="N84" s="89"/>
      <c r="O84" s="89"/>
    </row>
    <row r="85" spans="1:15" ht="15.75">
      <c r="A85" s="824"/>
      <c r="B85" s="794"/>
      <c r="C85" s="795"/>
      <c r="D85" s="795"/>
      <c r="E85" s="795"/>
      <c r="F85" s="795"/>
      <c r="G85" s="796"/>
      <c r="H85" s="818"/>
      <c r="I85" s="795"/>
      <c r="J85" s="795"/>
      <c r="K85" s="795"/>
      <c r="L85" s="796"/>
      <c r="N85" s="89"/>
      <c r="O85" s="89"/>
    </row>
    <row r="86" spans="1:15" s="16" customFormat="1" ht="16.5" thickBot="1">
      <c r="A86" s="813"/>
      <c r="B86" s="819" t="s">
        <v>750</v>
      </c>
      <c r="C86" s="820">
        <v>4059</v>
      </c>
      <c r="D86" s="821" t="s">
        <v>751</v>
      </c>
      <c r="E86" s="821"/>
      <c r="F86" s="821"/>
      <c r="G86" s="822"/>
      <c r="H86" s="788"/>
      <c r="I86" s="788"/>
      <c r="J86" s="788"/>
      <c r="K86" s="833">
        <f>+F84-K84</f>
        <v>307.78800000000012</v>
      </c>
      <c r="L86" s="834" t="s">
        <v>28</v>
      </c>
      <c r="N86" s="40"/>
      <c r="O86" s="40"/>
    </row>
    <row r="87" spans="1:15" s="16" customFormat="1" ht="15.75">
      <c r="A87" s="40"/>
      <c r="B87" s="40"/>
      <c r="C87" s="40"/>
      <c r="D87" s="827"/>
      <c r="E87" s="827"/>
      <c r="F87" s="40"/>
      <c r="G87" s="40"/>
      <c r="H87" s="40"/>
      <c r="I87" s="40"/>
      <c r="J87" s="40"/>
      <c r="K87" s="40"/>
      <c r="L87" s="40"/>
      <c r="M87" s="40"/>
      <c r="N87" s="40"/>
      <c r="O87" s="40"/>
    </row>
    <row r="88" spans="1:15" s="16" customFormat="1" ht="16.5" thickBot="1">
      <c r="A88" s="872"/>
      <c r="B88" s="872"/>
      <c r="C88" s="872"/>
      <c r="D88" s="909"/>
      <c r="E88" s="909"/>
      <c r="F88" s="910"/>
      <c r="G88" s="910"/>
      <c r="H88" s="910"/>
      <c r="I88" s="910"/>
      <c r="J88" s="872"/>
      <c r="K88" s="872"/>
      <c r="L88" s="872"/>
      <c r="M88" s="872"/>
      <c r="N88" s="40"/>
      <c r="O88" s="40"/>
    </row>
    <row r="89" spans="1:15" s="16" customFormat="1" ht="16.5" thickBot="1">
      <c r="A89" s="872"/>
      <c r="B89" s="876" t="s">
        <v>807</v>
      </c>
      <c r="C89" s="788"/>
      <c r="D89" s="788"/>
      <c r="E89" s="788"/>
      <c r="F89" s="788"/>
      <c r="G89" s="788"/>
      <c r="H89" s="788"/>
      <c r="I89" s="910"/>
      <c r="J89" s="872"/>
      <c r="K89" s="872"/>
      <c r="L89" s="872"/>
      <c r="M89" s="872"/>
      <c r="N89" s="40"/>
      <c r="O89" s="40"/>
    </row>
    <row r="90" spans="1:15" s="16" customFormat="1" ht="15.75">
      <c r="A90" s="824" t="s">
        <v>808</v>
      </c>
      <c r="B90" s="824" t="s">
        <v>809</v>
      </c>
      <c r="C90" s="824" t="s">
        <v>810</v>
      </c>
      <c r="D90" s="824" t="s">
        <v>811</v>
      </c>
      <c r="E90" s="824" t="s">
        <v>812</v>
      </c>
      <c r="F90" s="824" t="s">
        <v>813</v>
      </c>
      <c r="G90" s="824" t="s">
        <v>814</v>
      </c>
      <c r="H90" s="824"/>
      <c r="I90" s="785"/>
      <c r="J90" s="40"/>
      <c r="K90" s="40"/>
      <c r="L90" s="40"/>
      <c r="M90" s="40"/>
      <c r="N90" s="40"/>
      <c r="O90" s="40"/>
    </row>
    <row r="91" spans="1:15" s="16" customFormat="1" ht="15.75">
      <c r="A91" s="824" t="s">
        <v>815</v>
      </c>
      <c r="B91" s="824">
        <v>1101930</v>
      </c>
      <c r="C91" s="914">
        <v>43435</v>
      </c>
      <c r="D91" s="824">
        <v>30</v>
      </c>
      <c r="E91" s="912">
        <v>43435</v>
      </c>
      <c r="F91" s="824" t="s">
        <v>816</v>
      </c>
      <c r="G91" s="911">
        <v>188.21</v>
      </c>
      <c r="H91" s="911"/>
      <c r="I91" s="785"/>
      <c r="J91" s="40"/>
      <c r="K91" s="40"/>
      <c r="L91" s="40"/>
      <c r="M91" s="40"/>
      <c r="N91" s="40"/>
      <c r="O91" s="40"/>
    </row>
    <row r="92" spans="1:15" s="16" customFormat="1" ht="15.75">
      <c r="A92" s="824" t="s">
        <v>815</v>
      </c>
      <c r="B92" s="824">
        <v>1101930</v>
      </c>
      <c r="C92" s="914">
        <v>43405</v>
      </c>
      <c r="D92" s="824">
        <v>31</v>
      </c>
      <c r="E92" s="912">
        <v>43405</v>
      </c>
      <c r="F92" s="824" t="s">
        <v>816</v>
      </c>
      <c r="G92" s="911">
        <v>188.21</v>
      </c>
      <c r="H92" s="911"/>
      <c r="I92" s="785"/>
      <c r="J92" s="40"/>
      <c r="K92" s="40"/>
      <c r="L92" s="40"/>
      <c r="M92" s="40"/>
      <c r="N92" s="40"/>
      <c r="O92" s="40"/>
    </row>
    <row r="93" spans="1:15" s="16" customFormat="1" ht="15.75">
      <c r="A93" s="824" t="s">
        <v>815</v>
      </c>
      <c r="B93" s="824">
        <v>1101930</v>
      </c>
      <c r="C93" s="914">
        <v>43374</v>
      </c>
      <c r="D93" s="824">
        <v>30</v>
      </c>
      <c r="E93" s="912">
        <v>43374</v>
      </c>
      <c r="F93" s="824" t="s">
        <v>816</v>
      </c>
      <c r="G93" s="911">
        <v>188.21</v>
      </c>
      <c r="H93" s="911"/>
      <c r="I93" s="785"/>
      <c r="J93" s="40"/>
      <c r="K93" s="40"/>
      <c r="L93" s="40"/>
      <c r="M93" s="40"/>
      <c r="N93" s="40"/>
      <c r="O93" s="40"/>
    </row>
    <row r="94" spans="1:15" s="16" customFormat="1" ht="15.75">
      <c r="A94" s="824" t="s">
        <v>815</v>
      </c>
      <c r="B94" s="824">
        <v>1101930</v>
      </c>
      <c r="C94" s="914">
        <v>43344</v>
      </c>
      <c r="D94" s="824">
        <v>31</v>
      </c>
      <c r="E94" s="912">
        <v>43344</v>
      </c>
      <c r="F94" s="824" t="s">
        <v>816</v>
      </c>
      <c r="G94" s="911">
        <v>187.68</v>
      </c>
      <c r="H94" s="911"/>
      <c r="I94" s="785"/>
      <c r="J94" s="40"/>
      <c r="K94" s="40"/>
      <c r="L94" s="40"/>
      <c r="M94" s="40"/>
      <c r="N94" s="40"/>
      <c r="O94" s="40"/>
    </row>
    <row r="95" spans="1:15" s="16" customFormat="1" ht="15.75">
      <c r="A95" s="824" t="s">
        <v>815</v>
      </c>
      <c r="B95" s="824">
        <v>1101930</v>
      </c>
      <c r="C95" s="914">
        <v>43313</v>
      </c>
      <c r="D95" s="824">
        <v>31</v>
      </c>
      <c r="E95" s="912">
        <v>43313</v>
      </c>
      <c r="F95" s="824" t="s">
        <v>816</v>
      </c>
      <c r="G95" s="911">
        <v>187.68</v>
      </c>
      <c r="H95" s="911"/>
      <c r="I95" s="785"/>
      <c r="J95" s="40"/>
      <c r="K95" s="40"/>
      <c r="L95" s="40"/>
      <c r="M95" s="40"/>
      <c r="N95" s="40"/>
      <c r="O95" s="40"/>
    </row>
    <row r="96" spans="1:15" s="16" customFormat="1" ht="15.75">
      <c r="A96" s="824" t="s">
        <v>815</v>
      </c>
      <c r="B96" s="824">
        <v>1101930</v>
      </c>
      <c r="C96" s="914">
        <v>43282</v>
      </c>
      <c r="D96" s="824">
        <v>30</v>
      </c>
      <c r="E96" s="912">
        <v>43282</v>
      </c>
      <c r="F96" s="824" t="s">
        <v>816</v>
      </c>
      <c r="G96" s="911">
        <v>187.29</v>
      </c>
      <c r="H96" s="911"/>
      <c r="I96" s="785"/>
      <c r="J96" s="40"/>
      <c r="K96" s="40"/>
      <c r="L96" s="40"/>
      <c r="M96" s="40"/>
      <c r="N96" s="40"/>
      <c r="O96" s="40"/>
    </row>
    <row r="97" spans="1:15" s="16" customFormat="1" ht="15.75">
      <c r="A97" s="824" t="s">
        <v>815</v>
      </c>
      <c r="B97" s="824">
        <v>1101930</v>
      </c>
      <c r="C97" s="914">
        <v>43252</v>
      </c>
      <c r="D97" s="824">
        <v>31</v>
      </c>
      <c r="E97" s="912">
        <v>43252</v>
      </c>
      <c r="F97" s="824" t="s">
        <v>816</v>
      </c>
      <c r="G97" s="911">
        <v>187.29</v>
      </c>
      <c r="H97" s="911"/>
      <c r="I97" s="785"/>
      <c r="J97" s="40"/>
      <c r="K97" s="40"/>
      <c r="L97" s="40"/>
      <c r="M97" s="40"/>
      <c r="N97" s="40"/>
      <c r="O97" s="40"/>
    </row>
    <row r="98" spans="1:15" s="16" customFormat="1" ht="15.75">
      <c r="A98" s="824" t="s">
        <v>815</v>
      </c>
      <c r="B98" s="824">
        <v>1101930</v>
      </c>
      <c r="C98" s="914">
        <v>43221</v>
      </c>
      <c r="D98" s="824">
        <v>30</v>
      </c>
      <c r="E98" s="912">
        <v>43221</v>
      </c>
      <c r="F98" s="824" t="s">
        <v>816</v>
      </c>
      <c r="G98" s="911">
        <v>187.29</v>
      </c>
      <c r="H98" s="911"/>
      <c r="I98" s="785"/>
      <c r="J98" s="40"/>
      <c r="K98" s="40"/>
      <c r="L98" s="40"/>
      <c r="M98" s="40"/>
      <c r="N98" s="40"/>
      <c r="O98" s="40"/>
    </row>
    <row r="99" spans="1:15" s="16" customFormat="1" ht="15.75">
      <c r="A99" s="824" t="s">
        <v>815</v>
      </c>
      <c r="B99" s="824">
        <v>1101930</v>
      </c>
      <c r="C99" s="914">
        <v>43191</v>
      </c>
      <c r="D99" s="824">
        <v>31</v>
      </c>
      <c r="E99" s="912">
        <v>43191</v>
      </c>
      <c r="F99" s="824" t="s">
        <v>816</v>
      </c>
      <c r="G99" s="911">
        <v>187.29</v>
      </c>
      <c r="H99" s="911"/>
      <c r="I99" s="785"/>
      <c r="J99" s="40"/>
      <c r="K99" s="40"/>
      <c r="L99" s="40"/>
      <c r="M99" s="40"/>
      <c r="N99" s="40"/>
      <c r="O99" s="40"/>
    </row>
    <row r="100" spans="1:15" s="16" customFormat="1" ht="15.75">
      <c r="A100" s="824" t="s">
        <v>815</v>
      </c>
      <c r="B100" s="824">
        <v>1101930</v>
      </c>
      <c r="C100" s="914">
        <v>43160</v>
      </c>
      <c r="D100" s="824">
        <v>28</v>
      </c>
      <c r="E100" s="912">
        <v>43160</v>
      </c>
      <c r="F100" s="824" t="s">
        <v>816</v>
      </c>
      <c r="G100" s="911">
        <v>187.29</v>
      </c>
      <c r="H100" s="911"/>
      <c r="I100" s="785"/>
      <c r="J100" s="40"/>
      <c r="K100" s="40"/>
      <c r="L100" s="40"/>
      <c r="M100" s="40"/>
      <c r="N100" s="40"/>
      <c r="O100" s="40"/>
    </row>
    <row r="101" spans="1:15" s="16" customFormat="1" ht="15.75">
      <c r="A101" s="824" t="s">
        <v>815</v>
      </c>
      <c r="B101" s="824">
        <v>1101930</v>
      </c>
      <c r="C101" s="914">
        <v>43132</v>
      </c>
      <c r="D101" s="824">
        <v>31</v>
      </c>
      <c r="E101" s="912">
        <v>43132</v>
      </c>
      <c r="F101" s="824" t="s">
        <v>816</v>
      </c>
      <c r="G101" s="911">
        <v>187.29</v>
      </c>
      <c r="H101" s="911"/>
      <c r="I101" s="785"/>
      <c r="J101" s="40"/>
      <c r="K101" s="40"/>
      <c r="L101" s="40"/>
      <c r="M101" s="40"/>
      <c r="N101" s="40"/>
      <c r="O101" s="40"/>
    </row>
    <row r="102" spans="1:15" s="16" customFormat="1" ht="15.75">
      <c r="A102" s="824" t="s">
        <v>815</v>
      </c>
      <c r="B102" s="824">
        <v>1101930</v>
      </c>
      <c r="C102" s="914">
        <v>43101</v>
      </c>
      <c r="D102" s="824">
        <v>31</v>
      </c>
      <c r="E102" s="912">
        <v>43101</v>
      </c>
      <c r="F102" s="824" t="s">
        <v>816</v>
      </c>
      <c r="G102" s="911">
        <v>187.29</v>
      </c>
      <c r="H102" s="911"/>
      <c r="I102" s="785"/>
      <c r="J102" s="40"/>
      <c r="K102" s="40"/>
      <c r="L102" s="40"/>
      <c r="M102" s="40"/>
      <c r="N102" s="40"/>
      <c r="O102" s="40"/>
    </row>
    <row r="103" spans="1:15" s="16" customFormat="1" ht="15.75">
      <c r="A103" s="824" t="s">
        <v>815</v>
      </c>
      <c r="B103" s="824">
        <v>1101930</v>
      </c>
      <c r="C103" s="914">
        <v>43070</v>
      </c>
      <c r="D103" s="824">
        <v>30</v>
      </c>
      <c r="E103" s="912">
        <v>43070</v>
      </c>
      <c r="F103" s="824" t="s">
        <v>816</v>
      </c>
      <c r="G103" s="911">
        <v>187.29</v>
      </c>
      <c r="H103" s="911"/>
      <c r="I103" s="785"/>
      <c r="J103" s="40"/>
      <c r="K103" s="40"/>
      <c r="L103" s="40"/>
      <c r="M103" s="40"/>
      <c r="N103" s="40"/>
      <c r="O103" s="40"/>
    </row>
    <row r="104" spans="1:15" s="16" customFormat="1" ht="15.75">
      <c r="A104" s="824" t="s">
        <v>815</v>
      </c>
      <c r="B104" s="824">
        <v>1101930</v>
      </c>
      <c r="C104" s="914">
        <v>43070</v>
      </c>
      <c r="D104" s="824">
        <v>31</v>
      </c>
      <c r="E104" s="912">
        <v>43040</v>
      </c>
      <c r="F104" s="824" t="s">
        <v>816</v>
      </c>
      <c r="G104" s="911">
        <v>187.12</v>
      </c>
      <c r="H104" s="911"/>
      <c r="I104" s="785"/>
      <c r="J104" s="40"/>
      <c r="K104" s="40"/>
      <c r="L104" s="40"/>
      <c r="M104" s="40"/>
      <c r="N104" s="40"/>
      <c r="O104" s="40"/>
    </row>
    <row r="105" spans="1:15" s="16" customFormat="1" ht="15.75">
      <c r="A105" s="824" t="s">
        <v>815</v>
      </c>
      <c r="B105" s="824">
        <v>1101930</v>
      </c>
      <c r="C105" s="914">
        <v>43009</v>
      </c>
      <c r="D105" s="824">
        <v>30</v>
      </c>
      <c r="E105" s="912">
        <v>43009</v>
      </c>
      <c r="F105" s="824" t="s">
        <v>816</v>
      </c>
      <c r="G105" s="911">
        <v>187.12</v>
      </c>
      <c r="H105" s="911"/>
      <c r="I105" s="785"/>
      <c r="J105" s="40"/>
      <c r="K105" s="40"/>
      <c r="L105" s="40"/>
      <c r="M105" s="40"/>
      <c r="N105" s="40"/>
      <c r="O105" s="40"/>
    </row>
    <row r="106" spans="1:15" s="16" customFormat="1" ht="15.75">
      <c r="A106" s="824" t="s">
        <v>815</v>
      </c>
      <c r="B106" s="824">
        <v>1101930</v>
      </c>
      <c r="C106" s="914">
        <v>42979</v>
      </c>
      <c r="D106" s="824">
        <v>31</v>
      </c>
      <c r="E106" s="912">
        <v>42979</v>
      </c>
      <c r="F106" s="824" t="s">
        <v>816</v>
      </c>
      <c r="G106" s="911">
        <v>187.12</v>
      </c>
      <c r="H106" s="911"/>
      <c r="I106" s="785"/>
      <c r="J106" s="40"/>
      <c r="K106" s="40"/>
      <c r="L106" s="40"/>
      <c r="M106" s="40"/>
      <c r="N106" s="40"/>
      <c r="O106" s="40"/>
    </row>
    <row r="107" spans="1:15" s="16" customFormat="1" ht="15.75">
      <c r="A107" s="824" t="s">
        <v>815</v>
      </c>
      <c r="B107" s="824">
        <v>1101930</v>
      </c>
      <c r="C107" s="914">
        <v>42948</v>
      </c>
      <c r="D107" s="824">
        <v>31</v>
      </c>
      <c r="E107" s="912">
        <v>42948</v>
      </c>
      <c r="F107" s="824" t="s">
        <v>816</v>
      </c>
      <c r="G107" s="911">
        <v>187.12</v>
      </c>
      <c r="H107" s="911"/>
      <c r="I107" s="785"/>
      <c r="J107" s="40"/>
      <c r="K107" s="40"/>
      <c r="L107" s="40"/>
      <c r="M107" s="40"/>
      <c r="N107" s="40"/>
      <c r="O107" s="40"/>
    </row>
    <row r="108" spans="1:15" s="16" customFormat="1" ht="15.75">
      <c r="A108" s="824" t="s">
        <v>815</v>
      </c>
      <c r="B108" s="824">
        <v>1101930</v>
      </c>
      <c r="C108" s="914">
        <v>42917</v>
      </c>
      <c r="D108" s="824">
        <v>30</v>
      </c>
      <c r="E108" s="912">
        <v>42917</v>
      </c>
      <c r="F108" s="824" t="s">
        <v>816</v>
      </c>
      <c r="G108" s="911">
        <v>187.12</v>
      </c>
      <c r="H108" s="911"/>
      <c r="I108" s="785"/>
      <c r="J108" s="40"/>
      <c r="K108" s="40"/>
      <c r="L108" s="40"/>
      <c r="M108" s="40"/>
      <c r="N108" s="40"/>
      <c r="O108" s="40"/>
    </row>
    <row r="109" spans="1:15" s="16" customFormat="1" ht="15.75">
      <c r="A109" s="824" t="s">
        <v>815</v>
      </c>
      <c r="B109" s="824">
        <v>1101930</v>
      </c>
      <c r="C109" s="914">
        <v>42887</v>
      </c>
      <c r="D109" s="824">
        <v>31</v>
      </c>
      <c r="E109" s="912">
        <v>42887</v>
      </c>
      <c r="F109" s="824" t="s">
        <v>816</v>
      </c>
      <c r="G109" s="911">
        <v>187.12</v>
      </c>
      <c r="H109" s="911"/>
      <c r="I109" s="785"/>
      <c r="J109" s="40"/>
      <c r="K109" s="40"/>
      <c r="L109" s="40"/>
      <c r="M109" s="40"/>
      <c r="N109" s="40"/>
      <c r="O109" s="40"/>
    </row>
    <row r="110" spans="1:15" s="16" customFormat="1" ht="15.75">
      <c r="A110" s="824" t="s">
        <v>815</v>
      </c>
      <c r="B110" s="824">
        <v>1101930</v>
      </c>
      <c r="C110" s="914">
        <v>42856</v>
      </c>
      <c r="D110" s="824">
        <v>30</v>
      </c>
      <c r="E110" s="912">
        <v>42856</v>
      </c>
      <c r="F110" s="824" t="s">
        <v>816</v>
      </c>
      <c r="G110" s="911">
        <v>187.12</v>
      </c>
      <c r="H110" s="911"/>
      <c r="I110" s="785"/>
      <c r="J110" s="40"/>
      <c r="K110" s="40"/>
      <c r="L110" s="40"/>
      <c r="M110" s="40"/>
      <c r="N110" s="40"/>
      <c r="O110" s="40"/>
    </row>
    <row r="111" spans="1:15" s="16" customFormat="1" ht="15.75">
      <c r="A111" s="824" t="s">
        <v>815</v>
      </c>
      <c r="B111" s="824">
        <v>1101930</v>
      </c>
      <c r="C111" s="914">
        <v>42826</v>
      </c>
      <c r="D111" s="824">
        <v>31</v>
      </c>
      <c r="E111" s="912">
        <v>42826</v>
      </c>
      <c r="F111" s="824" t="s">
        <v>816</v>
      </c>
      <c r="G111" s="911">
        <v>187.12</v>
      </c>
      <c r="H111" s="911"/>
      <c r="I111" s="785"/>
      <c r="J111" s="40"/>
      <c r="K111" s="40"/>
      <c r="L111" s="40"/>
      <c r="M111" s="40"/>
      <c r="N111" s="40"/>
      <c r="O111" s="40"/>
    </row>
    <row r="112" spans="1:15" s="16" customFormat="1" ht="15.75">
      <c r="A112" s="824" t="s">
        <v>815</v>
      </c>
      <c r="B112" s="824">
        <v>1101930</v>
      </c>
      <c r="C112" s="914">
        <v>42795</v>
      </c>
      <c r="D112" s="824">
        <v>28</v>
      </c>
      <c r="E112" s="912">
        <v>42795</v>
      </c>
      <c r="F112" s="824" t="s">
        <v>816</v>
      </c>
      <c r="G112" s="911">
        <v>186.24</v>
      </c>
      <c r="H112" s="911"/>
      <c r="I112" s="785"/>
      <c r="J112" s="40"/>
      <c r="K112" s="40"/>
      <c r="L112" s="40"/>
      <c r="M112" s="40"/>
      <c r="N112" s="40"/>
      <c r="O112" s="40"/>
    </row>
    <row r="113" spans="1:15" s="16" customFormat="1" ht="15.75">
      <c r="A113" s="824" t="s">
        <v>815</v>
      </c>
      <c r="B113" s="824">
        <v>1101930</v>
      </c>
      <c r="C113" s="914">
        <v>42767</v>
      </c>
      <c r="D113" s="824">
        <v>31</v>
      </c>
      <c r="E113" s="912">
        <v>42767</v>
      </c>
      <c r="F113" s="824" t="s">
        <v>816</v>
      </c>
      <c r="G113" s="911">
        <v>186.24</v>
      </c>
      <c r="H113" s="911"/>
      <c r="I113" s="785"/>
      <c r="J113" s="40"/>
      <c r="K113" s="40"/>
      <c r="L113" s="40"/>
      <c r="M113" s="40"/>
      <c r="N113" s="40"/>
      <c r="O113" s="40"/>
    </row>
    <row r="114" spans="1:15" s="16" customFormat="1" ht="15.75">
      <c r="A114" s="824" t="s">
        <v>815</v>
      </c>
      <c r="B114" s="824">
        <v>1101930</v>
      </c>
      <c r="C114" s="914">
        <v>42736</v>
      </c>
      <c r="D114" s="824">
        <v>31</v>
      </c>
      <c r="E114" s="912">
        <v>42736</v>
      </c>
      <c r="F114" s="824" t="s">
        <v>816</v>
      </c>
      <c r="G114" s="911">
        <v>185.5</v>
      </c>
      <c r="H114" s="911"/>
      <c r="I114" s="785"/>
      <c r="J114" s="40"/>
      <c r="K114" s="40"/>
      <c r="L114" s="40"/>
      <c r="M114" s="40"/>
      <c r="N114" s="40"/>
      <c r="O114" s="40"/>
    </row>
    <row r="115" spans="1:15" s="16" customFormat="1" ht="15.75">
      <c r="A115" s="824" t="s">
        <v>815</v>
      </c>
      <c r="B115" s="824">
        <v>1101930</v>
      </c>
      <c r="C115" s="914">
        <v>42705</v>
      </c>
      <c r="D115" s="824">
        <v>30</v>
      </c>
      <c r="E115" s="912">
        <v>42705</v>
      </c>
      <c r="F115" s="824" t="s">
        <v>816</v>
      </c>
      <c r="G115" s="911">
        <v>185.5</v>
      </c>
      <c r="H115" s="911"/>
      <c r="I115" s="785"/>
      <c r="J115" s="40"/>
      <c r="K115" s="40"/>
      <c r="L115" s="40"/>
      <c r="M115" s="40"/>
      <c r="N115" s="40"/>
      <c r="O115" s="40"/>
    </row>
    <row r="116" spans="1:15" s="16" customFormat="1" ht="15.75">
      <c r="A116" s="824" t="s">
        <v>815</v>
      </c>
      <c r="B116" s="824">
        <v>1101930</v>
      </c>
      <c r="C116" s="914">
        <v>42675</v>
      </c>
      <c r="D116" s="824">
        <v>31</v>
      </c>
      <c r="E116" s="912">
        <v>42675</v>
      </c>
      <c r="F116" s="824" t="s">
        <v>816</v>
      </c>
      <c r="G116" s="911">
        <v>184.86</v>
      </c>
      <c r="H116" s="911"/>
      <c r="I116" s="785"/>
      <c r="J116" s="40"/>
      <c r="K116" s="40"/>
      <c r="L116" s="40"/>
      <c r="M116" s="40"/>
      <c r="N116" s="40"/>
      <c r="O116" s="40"/>
    </row>
    <row r="117" spans="1:15" s="16" customFormat="1" ht="15.75">
      <c r="A117" s="824" t="s">
        <v>815</v>
      </c>
      <c r="B117" s="824">
        <v>1101930</v>
      </c>
      <c r="C117" s="914">
        <v>42644</v>
      </c>
      <c r="D117" s="824">
        <v>30</v>
      </c>
      <c r="E117" s="912">
        <v>42644</v>
      </c>
      <c r="F117" s="824" t="s">
        <v>816</v>
      </c>
      <c r="G117" s="911">
        <v>184.86</v>
      </c>
      <c r="H117" s="911"/>
      <c r="I117" s="785"/>
      <c r="J117" s="40"/>
      <c r="K117" s="40"/>
      <c r="L117" s="40"/>
      <c r="M117" s="40"/>
      <c r="N117" s="40"/>
      <c r="O117" s="40"/>
    </row>
    <row r="118" spans="1:15" s="16" customFormat="1" ht="15.75">
      <c r="A118" s="824" t="s">
        <v>815</v>
      </c>
      <c r="B118" s="824">
        <v>1101930</v>
      </c>
      <c r="C118" s="914">
        <v>42614</v>
      </c>
      <c r="D118" s="824">
        <v>31</v>
      </c>
      <c r="E118" s="912">
        <v>42614</v>
      </c>
      <c r="F118" s="824" t="s">
        <v>816</v>
      </c>
      <c r="G118" s="911">
        <v>184.86</v>
      </c>
      <c r="H118" s="911"/>
      <c r="I118" s="785"/>
      <c r="J118" s="40"/>
      <c r="K118" s="40"/>
      <c r="L118" s="40"/>
      <c r="M118" s="40"/>
      <c r="N118" s="40"/>
      <c r="O118" s="40"/>
    </row>
    <row r="119" spans="1:15" s="16" customFormat="1" ht="15.75">
      <c r="A119" s="824" t="s">
        <v>815</v>
      </c>
      <c r="B119" s="824">
        <v>1101930</v>
      </c>
      <c r="C119" s="914">
        <v>42583</v>
      </c>
      <c r="D119" s="824">
        <v>31</v>
      </c>
      <c r="E119" s="912">
        <v>42583</v>
      </c>
      <c r="F119" s="824" t="s">
        <v>816</v>
      </c>
      <c r="G119" s="911">
        <v>184.86</v>
      </c>
      <c r="H119" s="911"/>
      <c r="I119" s="785"/>
      <c r="J119" s="40"/>
      <c r="K119" s="40"/>
      <c r="L119" s="40"/>
      <c r="M119" s="40"/>
      <c r="N119" s="40"/>
      <c r="O119" s="40"/>
    </row>
    <row r="120" spans="1:15" s="16" customFormat="1" ht="15.75">
      <c r="A120" s="824" t="s">
        <v>815</v>
      </c>
      <c r="B120" s="824">
        <v>1101930</v>
      </c>
      <c r="C120" s="914">
        <v>42552</v>
      </c>
      <c r="D120" s="824">
        <v>30</v>
      </c>
      <c r="E120" s="912">
        <v>42552</v>
      </c>
      <c r="F120" s="824" t="s">
        <v>816</v>
      </c>
      <c r="G120" s="911">
        <v>275.11</v>
      </c>
      <c r="H120" s="911"/>
      <c r="I120" s="785"/>
      <c r="J120" s="40"/>
      <c r="K120" s="40"/>
      <c r="L120" s="40"/>
      <c r="M120" s="40"/>
      <c r="N120" s="40"/>
      <c r="O120" s="40"/>
    </row>
    <row r="121" spans="1:15" s="16" customFormat="1" ht="15.75">
      <c r="A121" s="824" t="s">
        <v>815</v>
      </c>
      <c r="B121" s="824">
        <v>1101930</v>
      </c>
      <c r="C121" s="914">
        <v>42522</v>
      </c>
      <c r="D121" s="824">
        <v>31</v>
      </c>
      <c r="E121" s="912">
        <v>42522</v>
      </c>
      <c r="F121" s="824" t="s">
        <v>816</v>
      </c>
      <c r="G121" s="911">
        <v>275.11</v>
      </c>
      <c r="H121" s="913"/>
      <c r="I121" s="785"/>
      <c r="J121" s="40"/>
      <c r="K121" s="40"/>
      <c r="L121" s="40"/>
      <c r="M121" s="40"/>
      <c r="N121" s="40"/>
      <c r="O121" s="40"/>
    </row>
    <row r="122" spans="1:15" s="16" customFormat="1" ht="15.75">
      <c r="A122" s="824" t="s">
        <v>815</v>
      </c>
      <c r="B122" s="824">
        <v>1101930</v>
      </c>
      <c r="C122" s="914">
        <v>42491</v>
      </c>
      <c r="D122" s="824">
        <v>30</v>
      </c>
      <c r="E122" s="912">
        <v>42491</v>
      </c>
      <c r="F122" s="824" t="s">
        <v>816</v>
      </c>
      <c r="G122" s="911">
        <v>275.11</v>
      </c>
      <c r="H122" s="913"/>
      <c r="I122" s="785"/>
      <c r="J122" s="40"/>
      <c r="K122" s="40"/>
      <c r="L122" s="40"/>
      <c r="M122" s="40"/>
      <c r="N122" s="40"/>
      <c r="O122" s="40"/>
    </row>
    <row r="123" spans="1:15" s="16" customFormat="1" ht="15.75">
      <c r="A123" s="824" t="s">
        <v>815</v>
      </c>
      <c r="B123" s="824">
        <v>1101930</v>
      </c>
      <c r="C123" s="914">
        <v>42461</v>
      </c>
      <c r="D123" s="824">
        <v>31</v>
      </c>
      <c r="E123" s="912">
        <v>42461</v>
      </c>
      <c r="F123" s="824" t="s">
        <v>816</v>
      </c>
      <c r="G123" s="911">
        <v>275.11</v>
      </c>
      <c r="H123" s="913"/>
      <c r="I123" s="785"/>
      <c r="J123" s="40"/>
      <c r="K123" s="40"/>
      <c r="L123" s="40"/>
      <c r="M123" s="40"/>
      <c r="N123" s="40"/>
      <c r="O123" s="40"/>
    </row>
    <row r="124" spans="1:15" s="16" customFormat="1" ht="15.75">
      <c r="A124" s="824" t="s">
        <v>815</v>
      </c>
      <c r="B124" s="824">
        <v>1101930</v>
      </c>
      <c r="C124" s="914">
        <v>42430</v>
      </c>
      <c r="D124" s="824">
        <v>29</v>
      </c>
      <c r="E124" s="912">
        <v>42430</v>
      </c>
      <c r="F124" s="824" t="s">
        <v>816</v>
      </c>
      <c r="G124" s="911">
        <v>275.11</v>
      </c>
      <c r="H124" s="913"/>
      <c r="I124" s="785"/>
      <c r="J124" s="40"/>
      <c r="K124" s="40"/>
      <c r="L124" s="40"/>
      <c r="M124" s="40"/>
      <c r="N124" s="40"/>
      <c r="O124" s="40"/>
    </row>
    <row r="125" spans="1:15" s="16" customFormat="1" ht="15.75">
      <c r="A125" s="824" t="s">
        <v>815</v>
      </c>
      <c r="B125" s="824">
        <v>1101930</v>
      </c>
      <c r="C125" s="914">
        <v>42401</v>
      </c>
      <c r="D125" s="824">
        <v>31</v>
      </c>
      <c r="E125" s="912">
        <v>42401</v>
      </c>
      <c r="F125" s="824" t="s">
        <v>816</v>
      </c>
      <c r="G125" s="911">
        <v>360.76</v>
      </c>
      <c r="H125" s="913"/>
      <c r="I125" s="40"/>
      <c r="J125" s="40"/>
      <c r="K125" s="40"/>
      <c r="L125" s="40"/>
      <c r="M125" s="40"/>
      <c r="N125" s="40"/>
      <c r="O125" s="40"/>
    </row>
    <row r="126" spans="1:15" s="16" customFormat="1" ht="15.75">
      <c r="A126" s="824" t="s">
        <v>815</v>
      </c>
      <c r="B126" s="824">
        <v>1101930</v>
      </c>
      <c r="C126" s="914">
        <v>42370</v>
      </c>
      <c r="D126" s="824">
        <v>31</v>
      </c>
      <c r="E126" s="912">
        <v>42370</v>
      </c>
      <c r="F126" s="824" t="s">
        <v>816</v>
      </c>
      <c r="G126" s="911">
        <v>360.76</v>
      </c>
      <c r="H126" s="913"/>
      <c r="I126" s="40"/>
      <c r="J126" s="40"/>
      <c r="K126" s="40"/>
      <c r="L126" s="40"/>
      <c r="M126" s="40"/>
      <c r="N126" s="40"/>
      <c r="O126" s="40"/>
    </row>
    <row r="127" spans="1:15" s="16" customFormat="1" ht="15.75">
      <c r="A127" s="824" t="s">
        <v>815</v>
      </c>
      <c r="B127" s="824">
        <v>1101930</v>
      </c>
      <c r="C127" s="914">
        <v>42339</v>
      </c>
      <c r="D127" s="824">
        <v>30</v>
      </c>
      <c r="E127" s="912">
        <v>42339</v>
      </c>
      <c r="F127" s="824" t="s">
        <v>816</v>
      </c>
      <c r="G127" s="911">
        <v>464.8</v>
      </c>
      <c r="H127" s="913"/>
      <c r="I127" s="40"/>
      <c r="J127" s="40"/>
      <c r="K127" s="40"/>
      <c r="L127" s="40"/>
      <c r="M127" s="40"/>
      <c r="N127" s="40"/>
      <c r="O127" s="40"/>
    </row>
    <row r="128" spans="1:15" s="16" customFormat="1" ht="15.75">
      <c r="A128" s="824" t="s">
        <v>815</v>
      </c>
      <c r="B128" s="824">
        <v>1101930</v>
      </c>
      <c r="C128" s="914">
        <v>42309</v>
      </c>
      <c r="D128" s="824">
        <v>31</v>
      </c>
      <c r="E128" s="912">
        <v>42309</v>
      </c>
      <c r="F128" s="824" t="s">
        <v>816</v>
      </c>
      <c r="G128" s="911">
        <v>460.77</v>
      </c>
      <c r="H128" s="913"/>
      <c r="I128" s="40"/>
      <c r="J128" s="40"/>
      <c r="K128" s="40"/>
      <c r="L128" s="40"/>
      <c r="M128" s="40"/>
      <c r="N128" s="40"/>
      <c r="O128" s="40"/>
    </row>
    <row r="129" spans="1:9" s="16" customFormat="1" ht="15.75">
      <c r="A129" s="824" t="s">
        <v>815</v>
      </c>
      <c r="B129" s="824">
        <v>1101930</v>
      </c>
      <c r="C129" s="914">
        <v>42278</v>
      </c>
      <c r="D129" s="824">
        <v>30</v>
      </c>
      <c r="E129" s="912">
        <v>42278</v>
      </c>
      <c r="F129" s="824" t="s">
        <v>816</v>
      </c>
      <c r="G129" s="911">
        <v>460.77</v>
      </c>
      <c r="H129" s="913"/>
      <c r="I129" s="40"/>
    </row>
    <row r="130" spans="1:9" s="16" customFormat="1" ht="15.75">
      <c r="A130" s="824" t="s">
        <v>815</v>
      </c>
      <c r="B130" s="824">
        <v>1101930</v>
      </c>
      <c r="C130" s="914">
        <v>42248</v>
      </c>
      <c r="D130" s="824">
        <v>31</v>
      </c>
      <c r="E130" s="912">
        <v>42248</v>
      </c>
      <c r="F130" s="824" t="s">
        <v>816</v>
      </c>
      <c r="G130" s="911">
        <v>454.37</v>
      </c>
      <c r="H130" s="913"/>
      <c r="I130" s="40"/>
    </row>
    <row r="131" spans="1:9" s="16" customFormat="1" ht="15.75">
      <c r="A131" s="824" t="s">
        <v>815</v>
      </c>
      <c r="B131" s="824">
        <v>1101930</v>
      </c>
      <c r="C131" s="914">
        <v>42217</v>
      </c>
      <c r="D131" s="824">
        <v>31</v>
      </c>
      <c r="E131" s="912">
        <v>42217</v>
      </c>
      <c r="F131" s="824" t="s">
        <v>816</v>
      </c>
      <c r="G131" s="911">
        <v>454.37</v>
      </c>
      <c r="H131" s="913"/>
      <c r="I131" s="40"/>
    </row>
    <row r="132" spans="1:9" s="16" customFormat="1" ht="15.75">
      <c r="A132" s="824" t="s">
        <v>815</v>
      </c>
      <c r="B132" s="824">
        <v>1101930</v>
      </c>
      <c r="C132" s="914">
        <v>42186</v>
      </c>
      <c r="D132" s="824">
        <v>30</v>
      </c>
      <c r="E132" s="912">
        <v>42186</v>
      </c>
      <c r="F132" s="824" t="s">
        <v>816</v>
      </c>
      <c r="G132" s="911">
        <v>454.37</v>
      </c>
      <c r="H132" s="913"/>
      <c r="I132" s="40"/>
    </row>
    <row r="133" spans="1:9" s="16" customFormat="1" ht="15.75">
      <c r="A133" s="824" t="s">
        <v>815</v>
      </c>
      <c r="B133" s="824">
        <v>1101930</v>
      </c>
      <c r="C133" s="914">
        <v>42156</v>
      </c>
      <c r="D133" s="824">
        <v>31</v>
      </c>
      <c r="E133" s="912">
        <v>42156</v>
      </c>
      <c r="F133" s="824" t="s">
        <v>816</v>
      </c>
      <c r="G133" s="911">
        <v>454.37</v>
      </c>
      <c r="H133" s="913"/>
      <c r="I133" s="40"/>
    </row>
    <row r="134" spans="1:9" s="16" customFormat="1" ht="15.75">
      <c r="A134" s="824" t="s">
        <v>815</v>
      </c>
      <c r="B134" s="824">
        <v>1101930</v>
      </c>
      <c r="C134" s="914">
        <v>42125</v>
      </c>
      <c r="D134" s="824">
        <v>30</v>
      </c>
      <c r="E134" s="912">
        <v>42125</v>
      </c>
      <c r="F134" s="824" t="s">
        <v>816</v>
      </c>
      <c r="G134" s="911">
        <v>454.47</v>
      </c>
      <c r="H134" s="913"/>
      <c r="I134" s="40"/>
    </row>
    <row r="135" spans="1:9" s="16" customFormat="1" ht="15.75">
      <c r="A135" s="824" t="s">
        <v>815</v>
      </c>
      <c r="B135" s="824">
        <v>1101930</v>
      </c>
      <c r="C135" s="914">
        <v>42095</v>
      </c>
      <c r="D135" s="824">
        <v>31</v>
      </c>
      <c r="E135" s="912">
        <v>42095</v>
      </c>
      <c r="F135" s="824" t="s">
        <v>816</v>
      </c>
      <c r="G135" s="911">
        <v>454.47</v>
      </c>
      <c r="H135" s="913"/>
      <c r="I135" s="40"/>
    </row>
    <row r="136" spans="1:9" s="16" customFormat="1" ht="15.75">
      <c r="A136" s="824" t="s">
        <v>815</v>
      </c>
      <c r="B136" s="824">
        <v>1101930</v>
      </c>
      <c r="C136" s="914">
        <v>42064</v>
      </c>
      <c r="D136" s="824">
        <v>28</v>
      </c>
      <c r="E136" s="912">
        <v>42064</v>
      </c>
      <c r="F136" s="824" t="s">
        <v>816</v>
      </c>
      <c r="G136" s="911">
        <v>454.47</v>
      </c>
      <c r="H136" s="913"/>
      <c r="I136" s="40"/>
    </row>
    <row r="137" spans="1:9" s="16" customFormat="1" ht="15.75">
      <c r="A137" s="824" t="s">
        <v>815</v>
      </c>
      <c r="B137" s="824">
        <v>1101930</v>
      </c>
      <c r="C137" s="914">
        <v>42036</v>
      </c>
      <c r="D137" s="824">
        <v>31</v>
      </c>
      <c r="E137" s="912">
        <v>42036</v>
      </c>
      <c r="F137" s="824" t="s">
        <v>816</v>
      </c>
      <c r="G137" s="911">
        <v>454.47</v>
      </c>
      <c r="H137" s="913"/>
      <c r="I137" s="40"/>
    </row>
    <row r="138" spans="1:9" s="16" customFormat="1" ht="15.75">
      <c r="B138" s="824"/>
      <c r="C138" s="824"/>
      <c r="D138" s="914"/>
      <c r="E138" s="824"/>
      <c r="F138" s="912"/>
      <c r="G138" s="824"/>
      <c r="H138" s="911"/>
      <c r="I138" s="40"/>
    </row>
    <row r="139" spans="1:9" s="16" customFormat="1"/>
    <row r="140" spans="1:9" s="16" customFormat="1"/>
    <row r="141" spans="1:9" s="16" customFormat="1"/>
    <row r="142" spans="1:9" s="16" customFormat="1"/>
  </sheetData>
  <mergeCells count="1">
    <mergeCell ref="B18:W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26" activePane="bottomLeft" state="frozen"/>
      <selection activeCell="C136" sqref="C136"/>
      <selection pane="bottomLeft" activeCell="C41" sqref="C41:U41"/>
    </sheetView>
  </sheetViews>
  <sheetFormatPr defaultColWidth="9.140625" defaultRowHeight="15"/>
  <cols>
    <col min="1" max="1" width="9.140625" style="12"/>
    <col min="2" max="2" width="36.85546875" style="699" customWidth="1"/>
    <col min="3" max="3" width="9.140625" style="10"/>
    <col min="4" max="16384" width="9.140625" style="12"/>
  </cols>
  <sheetData>
    <row r="16" spans="2:21" ht="26.25" customHeight="1">
      <c r="B16" s="700" t="s">
        <v>560</v>
      </c>
      <c r="C16" s="938" t="s">
        <v>504</v>
      </c>
      <c r="D16" s="939"/>
      <c r="E16" s="939"/>
      <c r="F16" s="939"/>
      <c r="G16" s="939"/>
      <c r="H16" s="939"/>
      <c r="I16" s="939"/>
      <c r="J16" s="939"/>
      <c r="K16" s="939"/>
      <c r="L16" s="939"/>
      <c r="M16" s="939"/>
      <c r="N16" s="939"/>
      <c r="O16" s="939"/>
      <c r="P16" s="939"/>
      <c r="Q16" s="939"/>
      <c r="R16" s="939"/>
      <c r="S16" s="939"/>
      <c r="T16" s="939"/>
      <c r="U16" s="939"/>
    </row>
    <row r="17" spans="2:21" ht="55.5" customHeight="1">
      <c r="B17" s="701" t="s">
        <v>637</v>
      </c>
      <c r="C17" s="940" t="s">
        <v>688</v>
      </c>
      <c r="D17" s="940"/>
      <c r="E17" s="940"/>
      <c r="F17" s="940"/>
      <c r="G17" s="940"/>
      <c r="H17" s="940"/>
      <c r="I17" s="940"/>
      <c r="J17" s="940"/>
      <c r="K17" s="940"/>
      <c r="L17" s="940"/>
      <c r="M17" s="940"/>
      <c r="N17" s="940"/>
      <c r="O17" s="940"/>
      <c r="P17" s="940"/>
      <c r="Q17" s="940"/>
      <c r="R17" s="940"/>
      <c r="S17" s="940"/>
      <c r="T17" s="940"/>
      <c r="U17" s="941"/>
    </row>
    <row r="18" spans="2:21" ht="15.75">
      <c r="B18" s="702"/>
      <c r="C18" s="703"/>
      <c r="D18" s="704"/>
      <c r="E18" s="704"/>
      <c r="F18" s="704"/>
      <c r="G18" s="704"/>
      <c r="H18" s="704"/>
      <c r="I18" s="704"/>
      <c r="J18" s="704"/>
      <c r="K18" s="704"/>
      <c r="L18" s="704"/>
      <c r="M18" s="704"/>
      <c r="N18" s="704"/>
      <c r="O18" s="704"/>
      <c r="P18" s="704"/>
      <c r="Q18" s="704"/>
      <c r="R18" s="704"/>
      <c r="S18" s="704"/>
      <c r="T18" s="704"/>
      <c r="U18" s="705"/>
    </row>
    <row r="19" spans="2:21" ht="15.75">
      <c r="B19" s="702"/>
      <c r="C19" s="703" t="s">
        <v>641</v>
      </c>
      <c r="D19" s="704"/>
      <c r="E19" s="704"/>
      <c r="F19" s="704"/>
      <c r="G19" s="704"/>
      <c r="H19" s="704"/>
      <c r="I19" s="704"/>
      <c r="J19" s="704"/>
      <c r="K19" s="704"/>
      <c r="L19" s="704"/>
      <c r="M19" s="704"/>
      <c r="N19" s="704"/>
      <c r="O19" s="704"/>
      <c r="P19" s="704"/>
      <c r="Q19" s="704"/>
      <c r="R19" s="704"/>
      <c r="S19" s="704"/>
      <c r="T19" s="704"/>
      <c r="U19" s="705"/>
    </row>
    <row r="20" spans="2:21" ht="15.75">
      <c r="B20" s="702"/>
      <c r="C20" s="703"/>
      <c r="D20" s="704"/>
      <c r="E20" s="704"/>
      <c r="F20" s="704"/>
      <c r="G20" s="704"/>
      <c r="H20" s="704"/>
      <c r="I20" s="704"/>
      <c r="J20" s="704"/>
      <c r="K20" s="704"/>
      <c r="L20" s="704"/>
      <c r="M20" s="704"/>
      <c r="N20" s="704"/>
      <c r="O20" s="704"/>
      <c r="P20" s="704"/>
      <c r="Q20" s="704"/>
      <c r="R20" s="704"/>
      <c r="S20" s="704"/>
      <c r="T20" s="704"/>
      <c r="U20" s="705"/>
    </row>
    <row r="21" spans="2:21" ht="15.75">
      <c r="B21" s="702"/>
      <c r="C21" s="703" t="s">
        <v>638</v>
      </c>
      <c r="D21" s="704"/>
      <c r="E21" s="704"/>
      <c r="F21" s="704"/>
      <c r="G21" s="704"/>
      <c r="H21" s="704"/>
      <c r="I21" s="704"/>
      <c r="J21" s="704"/>
      <c r="K21" s="704"/>
      <c r="L21" s="704"/>
      <c r="M21" s="704"/>
      <c r="N21" s="704"/>
      <c r="O21" s="704"/>
      <c r="P21" s="704"/>
      <c r="Q21" s="704"/>
      <c r="R21" s="704"/>
      <c r="S21" s="704"/>
      <c r="T21" s="704"/>
      <c r="U21" s="705"/>
    </row>
    <row r="22" spans="2:21" ht="15.75">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934" t="s">
        <v>639</v>
      </c>
      <c r="D23" s="934"/>
      <c r="E23" s="934"/>
      <c r="F23" s="934"/>
      <c r="G23" s="934"/>
      <c r="H23" s="934"/>
      <c r="I23" s="934"/>
      <c r="J23" s="934"/>
      <c r="K23" s="934"/>
      <c r="L23" s="934"/>
      <c r="M23" s="934"/>
      <c r="N23" s="934"/>
      <c r="O23" s="934"/>
      <c r="P23" s="934"/>
      <c r="Q23" s="934"/>
      <c r="R23" s="934"/>
      <c r="S23" s="934"/>
      <c r="T23" s="704"/>
      <c r="U23" s="705"/>
    </row>
    <row r="24" spans="2:21" ht="15.75">
      <c r="B24" s="702"/>
      <c r="C24" s="703"/>
      <c r="D24" s="704"/>
      <c r="E24" s="704"/>
      <c r="F24" s="704"/>
      <c r="G24" s="704"/>
      <c r="H24" s="704"/>
      <c r="I24" s="704"/>
      <c r="J24" s="704"/>
      <c r="K24" s="704"/>
      <c r="L24" s="704"/>
      <c r="M24" s="704"/>
      <c r="N24" s="704"/>
      <c r="O24" s="704"/>
      <c r="P24" s="704"/>
      <c r="Q24" s="704"/>
      <c r="R24" s="704"/>
      <c r="S24" s="704"/>
      <c r="T24" s="704"/>
      <c r="U24" s="705"/>
    </row>
    <row r="25" spans="2:21" ht="15.75">
      <c r="B25" s="702"/>
      <c r="C25" s="703" t="s">
        <v>642</v>
      </c>
      <c r="D25" s="704"/>
      <c r="E25" s="704"/>
      <c r="F25" s="704"/>
      <c r="G25" s="704"/>
      <c r="H25" s="704"/>
      <c r="I25" s="704"/>
      <c r="J25" s="704"/>
      <c r="K25" s="704"/>
      <c r="L25" s="704"/>
      <c r="M25" s="704"/>
      <c r="N25" s="704"/>
      <c r="O25" s="704"/>
      <c r="P25" s="704"/>
      <c r="Q25" s="704"/>
      <c r="R25" s="704"/>
      <c r="S25" s="704"/>
      <c r="T25" s="704"/>
      <c r="U25" s="705"/>
    </row>
    <row r="26" spans="2:21" ht="15.75">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934" t="s">
        <v>640</v>
      </c>
      <c r="D27" s="934"/>
      <c r="E27" s="934"/>
      <c r="F27" s="934"/>
      <c r="G27" s="934"/>
      <c r="H27" s="934"/>
      <c r="I27" s="934"/>
      <c r="J27" s="934"/>
      <c r="K27" s="934"/>
      <c r="L27" s="934"/>
      <c r="M27" s="934"/>
      <c r="N27" s="934"/>
      <c r="O27" s="934"/>
      <c r="P27" s="934"/>
      <c r="Q27" s="934"/>
      <c r="R27" s="934"/>
      <c r="S27" s="934"/>
      <c r="T27" s="934"/>
      <c r="U27" s="935"/>
    </row>
    <row r="28" spans="2:21" ht="15.75">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934" t="s">
        <v>643</v>
      </c>
      <c r="D29" s="934"/>
      <c r="E29" s="934"/>
      <c r="F29" s="934"/>
      <c r="G29" s="934"/>
      <c r="H29" s="934"/>
      <c r="I29" s="934"/>
      <c r="J29" s="934"/>
      <c r="K29" s="934"/>
      <c r="L29" s="934"/>
      <c r="M29" s="934"/>
      <c r="N29" s="934"/>
      <c r="O29" s="934"/>
      <c r="P29" s="934"/>
      <c r="Q29" s="934"/>
      <c r="R29" s="934"/>
      <c r="S29" s="934"/>
      <c r="T29" s="934"/>
      <c r="U29" s="935"/>
    </row>
    <row r="30" spans="2:21" ht="15.75">
      <c r="B30" s="702"/>
      <c r="C30" s="703"/>
      <c r="D30" s="704"/>
      <c r="E30" s="704"/>
      <c r="F30" s="704"/>
      <c r="G30" s="704"/>
      <c r="H30" s="704"/>
      <c r="I30" s="704"/>
      <c r="J30" s="704"/>
      <c r="K30" s="704"/>
      <c r="L30" s="704"/>
      <c r="M30" s="704"/>
      <c r="N30" s="704"/>
      <c r="O30" s="704"/>
      <c r="P30" s="704"/>
      <c r="Q30" s="704"/>
      <c r="R30" s="704"/>
      <c r="S30" s="704"/>
      <c r="T30" s="704"/>
      <c r="U30" s="705"/>
    </row>
    <row r="31" spans="2:21" ht="15.75">
      <c r="B31" s="702"/>
      <c r="C31" s="703" t="s">
        <v>644</v>
      </c>
      <c r="D31" s="704"/>
      <c r="E31" s="704"/>
      <c r="F31" s="704"/>
      <c r="G31" s="704"/>
      <c r="H31" s="704"/>
      <c r="I31" s="704"/>
      <c r="J31" s="704"/>
      <c r="K31" s="704"/>
      <c r="L31" s="704"/>
      <c r="M31" s="704"/>
      <c r="N31" s="704"/>
      <c r="O31" s="704"/>
      <c r="P31" s="704"/>
      <c r="Q31" s="704"/>
      <c r="R31" s="704"/>
      <c r="S31" s="704"/>
      <c r="T31" s="704"/>
      <c r="U31" s="705"/>
    </row>
    <row r="32" spans="2:21" ht="15.75">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645</v>
      </c>
      <c r="C33" s="942" t="s">
        <v>646</v>
      </c>
      <c r="D33" s="942"/>
      <c r="E33" s="942"/>
      <c r="F33" s="942"/>
      <c r="G33" s="942"/>
      <c r="H33" s="942"/>
      <c r="I33" s="942"/>
      <c r="J33" s="942"/>
      <c r="K33" s="942"/>
      <c r="L33" s="942"/>
      <c r="M33" s="942"/>
      <c r="N33" s="942"/>
      <c r="O33" s="942"/>
      <c r="P33" s="942"/>
      <c r="Q33" s="942"/>
      <c r="R33" s="942"/>
      <c r="S33" s="942"/>
      <c r="T33" s="942"/>
      <c r="U33" s="943"/>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5.75">
      <c r="B35" s="714" t="s">
        <v>647</v>
      </c>
      <c r="C35" s="715" t="s">
        <v>648</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649</v>
      </c>
      <c r="C37" s="936" t="s">
        <v>650</v>
      </c>
      <c r="D37" s="936"/>
      <c r="E37" s="936"/>
      <c r="F37" s="936"/>
      <c r="G37" s="936"/>
      <c r="H37" s="936"/>
      <c r="I37" s="936"/>
      <c r="J37" s="936"/>
      <c r="K37" s="936"/>
      <c r="L37" s="936"/>
      <c r="M37" s="936"/>
      <c r="N37" s="936"/>
      <c r="O37" s="936"/>
      <c r="P37" s="936"/>
      <c r="Q37" s="936"/>
      <c r="R37" s="936"/>
      <c r="S37" s="936"/>
      <c r="T37" s="936"/>
      <c r="U37" s="937"/>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5.75">
      <c r="B39" s="701" t="s">
        <v>651</v>
      </c>
      <c r="C39" s="717" t="s">
        <v>652</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653</v>
      </c>
      <c r="C41" s="944" t="s">
        <v>654</v>
      </c>
      <c r="D41" s="944"/>
      <c r="E41" s="944"/>
      <c r="F41" s="944"/>
      <c r="G41" s="944"/>
      <c r="H41" s="944"/>
      <c r="I41" s="944"/>
      <c r="J41" s="944"/>
      <c r="K41" s="944"/>
      <c r="L41" s="944"/>
      <c r="M41" s="944"/>
      <c r="N41" s="944"/>
      <c r="O41" s="944"/>
      <c r="P41" s="944"/>
      <c r="Q41" s="944"/>
      <c r="R41" s="944"/>
      <c r="S41" s="944"/>
      <c r="T41" s="944"/>
      <c r="U41" s="945"/>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5.75">
      <c r="B43" s="714" t="s">
        <v>655</v>
      </c>
      <c r="C43" s="715" t="s">
        <v>656</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932" t="s">
        <v>672</v>
      </c>
      <c r="D45" s="932"/>
      <c r="E45" s="932"/>
      <c r="F45" s="932"/>
      <c r="G45" s="932"/>
      <c r="H45" s="932"/>
      <c r="I45" s="932"/>
      <c r="J45" s="932"/>
      <c r="K45" s="932"/>
      <c r="L45" s="932"/>
      <c r="M45" s="932"/>
      <c r="N45" s="932"/>
      <c r="O45" s="932"/>
      <c r="P45" s="932"/>
      <c r="Q45" s="932"/>
      <c r="R45" s="932"/>
      <c r="S45" s="932"/>
      <c r="T45" s="932"/>
      <c r="U45" s="933"/>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932" t="s">
        <v>657</v>
      </c>
      <c r="D47" s="932"/>
      <c r="E47" s="932"/>
      <c r="F47" s="932"/>
      <c r="G47" s="932"/>
      <c r="H47" s="932"/>
      <c r="I47" s="932"/>
      <c r="J47" s="932"/>
      <c r="K47" s="932"/>
      <c r="L47" s="932"/>
      <c r="M47" s="932"/>
      <c r="N47" s="932"/>
      <c r="O47" s="932"/>
      <c r="P47" s="932"/>
      <c r="Q47" s="932"/>
      <c r="R47" s="932"/>
      <c r="S47" s="932"/>
      <c r="T47" s="932"/>
      <c r="U47" s="933"/>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932" t="s">
        <v>658</v>
      </c>
      <c r="D49" s="932"/>
      <c r="E49" s="932"/>
      <c r="F49" s="932"/>
      <c r="G49" s="932"/>
      <c r="H49" s="932"/>
      <c r="I49" s="932"/>
      <c r="J49" s="932"/>
      <c r="K49" s="932"/>
      <c r="L49" s="932"/>
      <c r="M49" s="932"/>
      <c r="N49" s="932"/>
      <c r="O49" s="932"/>
      <c r="P49" s="932"/>
      <c r="Q49" s="932"/>
      <c r="R49" s="932"/>
      <c r="S49" s="932"/>
      <c r="T49" s="932"/>
      <c r="U49" s="933"/>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932" t="s">
        <v>659</v>
      </c>
      <c r="D51" s="932"/>
      <c r="E51" s="932"/>
      <c r="F51" s="932"/>
      <c r="G51" s="932"/>
      <c r="H51" s="932"/>
      <c r="I51" s="932"/>
      <c r="J51" s="932"/>
      <c r="K51" s="932"/>
      <c r="L51" s="932"/>
      <c r="M51" s="932"/>
      <c r="N51" s="932"/>
      <c r="O51" s="932"/>
      <c r="P51" s="932"/>
      <c r="Q51" s="932"/>
      <c r="R51" s="932"/>
      <c r="S51" s="932"/>
      <c r="T51" s="932"/>
      <c r="U51" s="933"/>
    </row>
    <row r="52" spans="2:21" ht="15.75">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934" t="s">
        <v>671</v>
      </c>
      <c r="D53" s="934"/>
      <c r="E53" s="934"/>
      <c r="F53" s="934"/>
      <c r="G53" s="934"/>
      <c r="H53" s="934"/>
      <c r="I53" s="934"/>
      <c r="J53" s="934"/>
      <c r="K53" s="934"/>
      <c r="L53" s="934"/>
      <c r="M53" s="934"/>
      <c r="N53" s="934"/>
      <c r="O53" s="934"/>
      <c r="P53" s="934"/>
      <c r="Q53" s="934"/>
      <c r="R53" s="934"/>
      <c r="S53" s="934"/>
      <c r="T53" s="934"/>
      <c r="U53" s="935"/>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660</v>
      </c>
      <c r="C55" s="936" t="s">
        <v>661</v>
      </c>
      <c r="D55" s="936"/>
      <c r="E55" s="936"/>
      <c r="F55" s="936"/>
      <c r="G55" s="936"/>
      <c r="H55" s="936"/>
      <c r="I55" s="936"/>
      <c r="J55" s="936"/>
      <c r="K55" s="936"/>
      <c r="L55" s="936"/>
      <c r="M55" s="936"/>
      <c r="N55" s="936"/>
      <c r="O55" s="936"/>
      <c r="P55" s="936"/>
      <c r="Q55" s="936"/>
      <c r="R55" s="936"/>
      <c r="S55" s="936"/>
      <c r="T55" s="936"/>
      <c r="U55" s="937"/>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662</v>
      </c>
      <c r="C57" s="936" t="s">
        <v>663</v>
      </c>
      <c r="D57" s="936"/>
      <c r="E57" s="936"/>
      <c r="F57" s="936"/>
      <c r="G57" s="936"/>
      <c r="H57" s="936"/>
      <c r="I57" s="936"/>
      <c r="J57" s="936"/>
      <c r="K57" s="936"/>
      <c r="L57" s="936"/>
      <c r="M57" s="936"/>
      <c r="N57" s="936"/>
      <c r="O57" s="936"/>
      <c r="P57" s="936"/>
      <c r="Q57" s="936"/>
      <c r="R57" s="936"/>
      <c r="S57" s="936"/>
      <c r="T57" s="936"/>
      <c r="U57" s="937"/>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664</v>
      </c>
      <c r="C59" s="722" t="s">
        <v>665</v>
      </c>
      <c r="D59" s="723"/>
      <c r="E59" s="723"/>
      <c r="F59" s="723"/>
      <c r="G59" s="723"/>
      <c r="H59" s="723"/>
      <c r="I59" s="723"/>
      <c r="J59" s="723"/>
      <c r="K59" s="723"/>
      <c r="L59" s="723"/>
      <c r="M59" s="723"/>
      <c r="N59" s="723"/>
      <c r="O59" s="723"/>
      <c r="P59" s="723"/>
      <c r="Q59" s="723"/>
      <c r="R59" s="723"/>
      <c r="S59" s="723"/>
      <c r="T59" s="723"/>
      <c r="U59" s="72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6" zoomScale="80" zoomScaleNormal="80" workbookViewId="0">
      <selection activeCell="C32" sqref="C32"/>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947" t="s">
        <v>686</v>
      </c>
      <c r="C3" s="948"/>
      <c r="D3" s="948"/>
      <c r="E3" s="948"/>
      <c r="F3" s="949"/>
      <c r="G3" s="121"/>
    </row>
    <row r="4" spans="2:20" ht="16.5" customHeight="1">
      <c r="B4" s="950"/>
      <c r="C4" s="951"/>
      <c r="D4" s="951"/>
      <c r="E4" s="951"/>
      <c r="F4" s="952"/>
      <c r="G4" s="121"/>
    </row>
    <row r="5" spans="2:20" ht="71.25" customHeight="1">
      <c r="B5" s="950"/>
      <c r="C5" s="951"/>
      <c r="D5" s="951"/>
      <c r="E5" s="951"/>
      <c r="F5" s="952"/>
      <c r="G5" s="121"/>
    </row>
    <row r="6" spans="2:20" ht="21.75" customHeight="1">
      <c r="B6" s="953"/>
      <c r="C6" s="954"/>
      <c r="D6" s="954"/>
      <c r="E6" s="954"/>
      <c r="F6" s="955"/>
      <c r="G6" s="121"/>
    </row>
    <row r="8" spans="2:20" ht="21">
      <c r="B8" s="946" t="s">
        <v>480</v>
      </c>
      <c r="C8" s="946"/>
      <c r="D8" s="946"/>
      <c r="E8" s="946"/>
      <c r="F8" s="946"/>
      <c r="G8" s="946"/>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2" t="s">
        <v>591</v>
      </c>
      <c r="G12" s="28"/>
      <c r="L12" s="33"/>
      <c r="M12" s="33"/>
      <c r="N12" s="33"/>
      <c r="O12" s="33"/>
      <c r="P12" s="33"/>
      <c r="Q12" s="68"/>
      <c r="S12" s="8"/>
      <c r="T12" s="8"/>
    </row>
    <row r="13" spans="2:20" s="9" customFormat="1" ht="26.25" customHeight="1" thickBot="1">
      <c r="B13" s="101"/>
      <c r="C13" s="123" t="s">
        <v>630</v>
      </c>
      <c r="G13" s="108"/>
      <c r="L13" s="33"/>
      <c r="M13" s="33"/>
      <c r="N13" s="33"/>
      <c r="O13" s="33"/>
      <c r="P13" s="33"/>
      <c r="Q13" s="68"/>
      <c r="S13" s="8"/>
      <c r="T13" s="8"/>
    </row>
    <row r="14" spans="2:20" s="9" customFormat="1" ht="26.25" customHeight="1" thickBot="1">
      <c r="B14" s="101"/>
      <c r="C14" s="171" t="s">
        <v>625</v>
      </c>
      <c r="G14" s="122"/>
      <c r="L14" s="33"/>
      <c r="M14" s="33"/>
      <c r="N14" s="33"/>
      <c r="O14" s="33"/>
      <c r="P14" s="33"/>
      <c r="Q14" s="68"/>
      <c r="S14" s="8"/>
      <c r="T14" s="8"/>
    </row>
    <row r="15" spans="2:20" s="9" customFormat="1" ht="26.25" customHeight="1" thickBot="1">
      <c r="B15" s="101"/>
      <c r="C15" s="171" t="s">
        <v>626</v>
      </c>
      <c r="G15" s="122"/>
      <c r="L15" s="33"/>
      <c r="M15" s="33"/>
      <c r="N15" s="33"/>
      <c r="O15" s="33"/>
      <c r="P15" s="33"/>
      <c r="Q15" s="68"/>
      <c r="S15" s="8"/>
      <c r="T15" s="8"/>
    </row>
    <row r="16" spans="2:20" s="9" customFormat="1" ht="26.25" customHeight="1" thickBot="1">
      <c r="B16" s="101"/>
      <c r="C16" s="171" t="s">
        <v>627</v>
      </c>
      <c r="G16" s="122"/>
      <c r="L16" s="33"/>
      <c r="M16" s="33"/>
      <c r="N16" s="33"/>
      <c r="O16" s="33"/>
      <c r="P16" s="33"/>
      <c r="Q16" s="68"/>
      <c r="S16" s="8"/>
      <c r="T16" s="8"/>
    </row>
    <row r="17" spans="2:20" s="9" customFormat="1" ht="26.25" customHeight="1" thickBot="1">
      <c r="B17" s="101"/>
      <c r="C17" s="123" t="s">
        <v>628</v>
      </c>
      <c r="G17" s="108"/>
      <c r="L17" s="33"/>
      <c r="M17" s="33"/>
      <c r="N17" s="33"/>
      <c r="O17" s="33"/>
      <c r="P17" s="33"/>
      <c r="Q17" s="68"/>
      <c r="S17" s="8"/>
      <c r="T17" s="8"/>
    </row>
    <row r="18" spans="2:20" s="9" customFormat="1" ht="26.25" customHeight="1" thickBot="1">
      <c r="B18" s="101"/>
      <c r="C18" s="123" t="s">
        <v>629</v>
      </c>
      <c r="G18" s="122"/>
      <c r="L18" s="33"/>
      <c r="M18" s="33"/>
      <c r="N18" s="33"/>
      <c r="O18" s="33"/>
      <c r="P18" s="33"/>
      <c r="Q18" s="68"/>
      <c r="S18" s="8"/>
      <c r="T18" s="8"/>
    </row>
    <row r="19" spans="2:20" s="9" customFormat="1" ht="26.25" customHeight="1" thickBot="1">
      <c r="B19" s="101"/>
      <c r="C19" s="123" t="s">
        <v>631</v>
      </c>
      <c r="G19" s="122"/>
      <c r="L19" s="33"/>
      <c r="M19" s="33"/>
      <c r="N19" s="33"/>
      <c r="O19" s="33"/>
      <c r="P19" s="33"/>
      <c r="Q19" s="68"/>
      <c r="S19" s="8"/>
      <c r="T19" s="8"/>
    </row>
    <row r="20" spans="2:20" s="58" customFormat="1" ht="25.5" customHeight="1">
      <c r="D20" s="96"/>
      <c r="E20" s="96"/>
      <c r="F20" s="96"/>
      <c r="G20" s="96"/>
      <c r="J20" s="12"/>
      <c r="K20" s="12"/>
      <c r="S20" s="59"/>
      <c r="T20" s="59"/>
    </row>
    <row r="21" spans="2:20" s="17" customFormat="1" ht="39" customHeight="1">
      <c r="B21" s="242" t="s">
        <v>539</v>
      </c>
      <c r="C21" s="242" t="s">
        <v>470</v>
      </c>
      <c r="D21" s="242" t="s">
        <v>446</v>
      </c>
      <c r="E21" s="242" t="s">
        <v>438</v>
      </c>
      <c r="F21" s="242" t="s">
        <v>552</v>
      </c>
      <c r="G21" s="40"/>
      <c r="M21" s="25"/>
      <c r="T21" s="25"/>
    </row>
    <row r="22" spans="2:20" s="102" customFormat="1" ht="36" customHeight="1">
      <c r="B22" s="642" t="s">
        <v>542</v>
      </c>
      <c r="C22" s="648" t="s">
        <v>436</v>
      </c>
      <c r="D22" s="651" t="s">
        <v>442</v>
      </c>
      <c r="E22" s="655" t="s">
        <v>590</v>
      </c>
      <c r="F22" s="651" t="s">
        <v>447</v>
      </c>
      <c r="G22" s="173"/>
      <c r="M22" s="640"/>
      <c r="T22" s="640"/>
    </row>
    <row r="23" spans="2:20" s="102" customFormat="1" ht="35.25" customHeight="1">
      <c r="B23" s="643" t="s">
        <v>457</v>
      </c>
      <c r="C23" s="649" t="s">
        <v>437</v>
      </c>
      <c r="D23" s="652" t="s">
        <v>443</v>
      </c>
      <c r="E23" s="656" t="s">
        <v>590</v>
      </c>
      <c r="F23" s="652" t="s">
        <v>447</v>
      </c>
      <c r="G23" s="173"/>
      <c r="M23" s="640"/>
      <c r="T23" s="640"/>
    </row>
    <row r="24" spans="2:20" s="102" customFormat="1" ht="34.5" customHeight="1">
      <c r="B24" s="643" t="s">
        <v>454</v>
      </c>
      <c r="C24" s="649" t="s">
        <v>437</v>
      </c>
      <c r="D24" s="652" t="s">
        <v>444</v>
      </c>
      <c r="E24" s="656" t="s">
        <v>590</v>
      </c>
      <c r="F24" s="652" t="s">
        <v>447</v>
      </c>
      <c r="G24" s="173"/>
      <c r="M24" s="640"/>
      <c r="T24" s="640"/>
    </row>
    <row r="25" spans="2:20" s="102" customFormat="1" ht="32.25" customHeight="1">
      <c r="B25" s="644" t="s">
        <v>455</v>
      </c>
      <c r="C25" s="649" t="s">
        <v>436</v>
      </c>
      <c r="D25" s="652" t="s">
        <v>445</v>
      </c>
      <c r="E25" s="657" t="s">
        <v>609</v>
      </c>
      <c r="F25" s="660"/>
      <c r="G25" s="173"/>
      <c r="M25" s="640"/>
      <c r="T25" s="640"/>
    </row>
    <row r="26" spans="2:20" s="102" customFormat="1" ht="30.75" customHeight="1">
      <c r="B26" s="645" t="s">
        <v>540</v>
      </c>
      <c r="C26" s="649" t="s">
        <v>436</v>
      </c>
      <c r="D26" s="652"/>
      <c r="E26" s="657"/>
      <c r="F26" s="660"/>
      <c r="G26" s="173"/>
      <c r="M26" s="640"/>
      <c r="T26" s="640"/>
    </row>
    <row r="27" spans="2:20" s="102" customFormat="1" ht="32.25" customHeight="1">
      <c r="B27" s="646" t="s">
        <v>541</v>
      </c>
      <c r="C27" s="649" t="s">
        <v>436</v>
      </c>
      <c r="D27" s="653" t="s">
        <v>537</v>
      </c>
      <c r="E27" s="657"/>
      <c r="F27" s="660"/>
      <c r="G27" s="173"/>
      <c r="M27" s="640"/>
      <c r="T27" s="640"/>
    </row>
    <row r="28" spans="2:20" s="102" customFormat="1" ht="27" customHeight="1">
      <c r="B28" s="644" t="s">
        <v>456</v>
      </c>
      <c r="C28" s="649" t="s">
        <v>439</v>
      </c>
      <c r="D28" s="652" t="s">
        <v>481</v>
      </c>
      <c r="E28" s="657" t="s">
        <v>458</v>
      </c>
      <c r="F28" s="660"/>
      <c r="G28" s="173"/>
      <c r="M28" s="640"/>
      <c r="T28" s="640"/>
    </row>
    <row r="29" spans="2:20" s="102" customFormat="1" ht="27" customHeight="1">
      <c r="B29" s="646" t="s">
        <v>451</v>
      </c>
      <c r="C29" s="649" t="s">
        <v>436</v>
      </c>
      <c r="D29" s="652"/>
      <c r="E29" s="657"/>
      <c r="F29" s="652" t="s">
        <v>407</v>
      </c>
      <c r="G29" s="173"/>
      <c r="M29" s="640"/>
      <c r="T29" s="640"/>
    </row>
    <row r="30" spans="2:20" s="102" customFormat="1" ht="32.25" customHeight="1">
      <c r="B30" s="644" t="s">
        <v>207</v>
      </c>
      <c r="C30" s="649" t="s">
        <v>441</v>
      </c>
      <c r="D30" s="652" t="s">
        <v>554</v>
      </c>
      <c r="E30" s="658"/>
      <c r="F30" s="652" t="s">
        <v>553</v>
      </c>
      <c r="G30" s="641"/>
      <c r="M30" s="640"/>
    </row>
    <row r="31" spans="2:20" s="102" customFormat="1" ht="27.75" customHeight="1">
      <c r="B31" s="647" t="s">
        <v>538</v>
      </c>
      <c r="C31" s="650" t="s">
        <v>440</v>
      </c>
      <c r="D31" s="654"/>
      <c r="E31" s="659"/>
      <c r="F31" s="654"/>
      <c r="G31" s="641"/>
      <c r="M31" s="640"/>
    </row>
    <row r="32" spans="2:20" s="102" customFormat="1" ht="23.25" customHeight="1">
      <c r="C32" s="174"/>
      <c r="D32" s="174"/>
      <c r="E32" s="174"/>
      <c r="G32" s="641"/>
      <c r="M32" s="640"/>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19" t="s">
        <v>234</v>
      </c>
      <c r="D1" s="8" t="s">
        <v>414</v>
      </c>
      <c r="E1" s="119" t="s">
        <v>449</v>
      </c>
      <c r="F1" s="119" t="s">
        <v>548</v>
      </c>
      <c r="G1" s="119" t="s">
        <v>573</v>
      </c>
      <c r="H1" s="119" t="s">
        <v>584</v>
      </c>
    </row>
    <row r="2" spans="1:8">
      <c r="A2" s="12" t="s">
        <v>29</v>
      </c>
      <c r="B2" s="12" t="s">
        <v>27</v>
      </c>
      <c r="C2" s="10">
        <v>2006</v>
      </c>
      <c r="D2" s="12" t="s">
        <v>415</v>
      </c>
      <c r="E2" s="10">
        <f>'2. LRAMVA Threshold'!D9</f>
        <v>2012</v>
      </c>
      <c r="F2" s="26" t="s">
        <v>170</v>
      </c>
      <c r="G2" s="12" t="s">
        <v>574</v>
      </c>
      <c r="H2" s="12" t="s">
        <v>592</v>
      </c>
    </row>
    <row r="3" spans="1:8">
      <c r="A3" s="12" t="s">
        <v>371</v>
      </c>
      <c r="B3" s="12" t="s">
        <v>27</v>
      </c>
      <c r="C3" s="10">
        <v>2007</v>
      </c>
      <c r="D3" s="12" t="s">
        <v>416</v>
      </c>
      <c r="E3" s="10">
        <f>'2. LRAMVA Threshold'!D24</f>
        <v>2016</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6"/>
  <sheetViews>
    <sheetView tabSelected="1" topLeftCell="A46" zoomScale="60" zoomScaleNormal="60" workbookViewId="0">
      <selection activeCell="D84" sqref="D8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5" t="s">
        <v>175</v>
      </c>
      <c r="E4" s="9"/>
      <c r="T4" s="9"/>
      <c r="V4" s="8"/>
    </row>
    <row r="5" spans="2:22" ht="26.25" customHeight="1" thickBot="1">
      <c r="C5" s="128" t="s">
        <v>172</v>
      </c>
      <c r="E5" s="9"/>
      <c r="T5" s="9"/>
      <c r="V5" s="8"/>
    </row>
    <row r="6" spans="2:22" ht="27" customHeight="1" thickBot="1">
      <c r="B6" s="82"/>
      <c r="C6" s="564" t="s">
        <v>550</v>
      </c>
      <c r="D6" s="17"/>
      <c r="E6" s="9"/>
      <c r="T6" s="9"/>
      <c r="V6" s="8"/>
    </row>
    <row r="7" spans="2:22" ht="21" customHeight="1">
      <c r="B7" s="533"/>
      <c r="C7" s="17"/>
      <c r="D7" s="17"/>
      <c r="E7" s="9"/>
      <c r="T7" s="9"/>
      <c r="V7" s="8"/>
    </row>
    <row r="8" spans="2:22" ht="24.75" customHeight="1">
      <c r="B8" s="116" t="s">
        <v>239</v>
      </c>
      <c r="C8" s="188" t="s">
        <v>689</v>
      </c>
      <c r="D8" s="596"/>
      <c r="E8" s="9"/>
      <c r="T8" s="9"/>
      <c r="V8" s="8"/>
    </row>
    <row r="9" spans="2:22" ht="41.25" customHeight="1">
      <c r="B9" s="547" t="s">
        <v>519</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3" t="s">
        <v>555</v>
      </c>
      <c r="C11" s="562"/>
      <c r="D11" s="562"/>
      <c r="E11" s="562"/>
      <c r="F11" s="562"/>
      <c r="G11" s="562"/>
      <c r="H11" s="562"/>
      <c r="T11" s="546"/>
      <c r="U11" s="546"/>
    </row>
    <row r="12" spans="2:22" s="32" customFormat="1" ht="18.75" customHeight="1">
      <c r="B12" s="540"/>
      <c r="T12" s="185"/>
      <c r="U12" s="185"/>
    </row>
    <row r="13" spans="2:22" s="32" customFormat="1" ht="22.5" customHeight="1" thickBot="1">
      <c r="B13" s="184" t="s">
        <v>507</v>
      </c>
      <c r="C13" s="17"/>
      <c r="F13" s="184" t="s">
        <v>508</v>
      </c>
      <c r="G13" s="36"/>
      <c r="H13" s="31"/>
      <c r="I13" s="9"/>
      <c r="J13" s="183" t="s">
        <v>505</v>
      </c>
      <c r="N13" s="102"/>
      <c r="P13" s="9"/>
      <c r="Q13" s="186"/>
      <c r="R13" s="42"/>
      <c r="T13" s="185"/>
      <c r="U13" s="185"/>
    </row>
    <row r="14" spans="2:22" ht="29.25" customHeight="1" thickBot="1">
      <c r="B14" s="123" t="s">
        <v>546</v>
      </c>
      <c r="D14" s="538" t="s">
        <v>690</v>
      </c>
      <c r="E14" s="129"/>
      <c r="F14" s="123" t="s">
        <v>547</v>
      </c>
      <c r="H14" s="538" t="s">
        <v>803</v>
      </c>
      <c r="J14" s="123" t="s">
        <v>514</v>
      </c>
      <c r="L14" s="131"/>
      <c r="N14" s="102"/>
      <c r="Q14" s="98"/>
      <c r="R14" s="95"/>
    </row>
    <row r="15" spans="2:22" ht="26.25" customHeight="1" thickBot="1">
      <c r="B15" s="123" t="s">
        <v>423</v>
      </c>
      <c r="C15" s="105"/>
      <c r="D15" s="538" t="s">
        <v>692</v>
      </c>
      <c r="F15" s="123" t="s">
        <v>413</v>
      </c>
      <c r="G15" s="126"/>
      <c r="H15" s="538" t="s">
        <v>803</v>
      </c>
      <c r="I15" s="17"/>
      <c r="J15" s="123" t="s">
        <v>515</v>
      </c>
      <c r="L15" s="131"/>
      <c r="M15" s="102"/>
      <c r="Q15" s="107"/>
      <c r="R15" s="95"/>
    </row>
    <row r="16" spans="2:22" ht="28.5" customHeight="1" thickBot="1">
      <c r="B16" s="123" t="s">
        <v>453</v>
      </c>
      <c r="C16" s="105"/>
      <c r="D16" s="539" t="s">
        <v>180</v>
      </c>
      <c r="E16" s="102"/>
      <c r="F16" s="123" t="s">
        <v>433</v>
      </c>
      <c r="G16" s="124"/>
      <c r="H16" s="539" t="s">
        <v>693</v>
      </c>
      <c r="I16" s="102"/>
      <c r="K16" s="194"/>
      <c r="L16" s="194"/>
      <c r="M16" s="194"/>
      <c r="N16" s="194"/>
      <c r="Q16" s="114"/>
      <c r="R16" s="95"/>
    </row>
    <row r="17" spans="1:21" ht="29.25" customHeight="1">
      <c r="B17" s="123" t="s">
        <v>420</v>
      </c>
      <c r="C17" s="105"/>
      <c r="D17" s="728">
        <v>23339.39</v>
      </c>
      <c r="E17" s="120"/>
      <c r="F17" s="735" t="s">
        <v>675</v>
      </c>
      <c r="G17" s="194"/>
      <c r="H17" s="729">
        <v>1</v>
      </c>
      <c r="I17" s="17"/>
      <c r="M17" s="194"/>
      <c r="N17" s="194"/>
      <c r="P17" s="98"/>
      <c r="Q17" s="98"/>
      <c r="R17" s="95"/>
    </row>
    <row r="18" spans="1:21" s="28" customFormat="1" ht="29.25" customHeight="1">
      <c r="B18" s="123"/>
      <c r="C18" s="730"/>
      <c r="D18" s="727"/>
      <c r="E18" s="731"/>
      <c r="F18" s="726"/>
      <c r="G18" s="732"/>
      <c r="H18" s="733"/>
      <c r="I18" s="162"/>
      <c r="M18" s="732"/>
      <c r="N18" s="732"/>
      <c r="P18" s="732"/>
      <c r="Q18" s="732"/>
      <c r="R18" s="734"/>
      <c r="T18" s="37"/>
      <c r="U18" s="37"/>
    </row>
    <row r="19" spans="1:21" ht="27.75" customHeight="1" thickBot="1">
      <c r="E19" s="9"/>
      <c r="F19" s="123" t="s">
        <v>434</v>
      </c>
      <c r="G19" s="598" t="s">
        <v>363</v>
      </c>
      <c r="H19" s="241">
        <f ca="1">SUM(R54,R57,R60,R63,R66,R69,R72,R75)</f>
        <v>128773.60356048318</v>
      </c>
      <c r="I19" s="17"/>
      <c r="J19" s="114"/>
      <c r="K19" s="114"/>
      <c r="L19" s="114"/>
      <c r="M19" s="114"/>
      <c r="N19" s="114"/>
      <c r="P19" s="114"/>
      <c r="Q19" s="114"/>
      <c r="R19" s="95"/>
    </row>
    <row r="20" spans="1:21" ht="27.75" customHeight="1" thickBot="1">
      <c r="E20" s="9"/>
      <c r="F20" s="123" t="s">
        <v>435</v>
      </c>
      <c r="G20" s="598" t="s">
        <v>364</v>
      </c>
      <c r="H20" s="130">
        <f>-SUM(R55,R58,R61,R64,R67,R70,R73,R76)</f>
        <v>74247.699399999983</v>
      </c>
      <c r="I20" s="17"/>
      <c r="J20" s="114"/>
      <c r="P20" s="114"/>
      <c r="Q20" s="114"/>
      <c r="R20" s="95"/>
    </row>
    <row r="21" spans="1:21" ht="27.75" customHeight="1" thickBot="1">
      <c r="C21" s="32"/>
      <c r="D21" s="32"/>
      <c r="E21" s="32"/>
      <c r="F21" s="123" t="s">
        <v>408</v>
      </c>
      <c r="G21" s="598" t="s">
        <v>365</v>
      </c>
      <c r="H21" s="187">
        <f ca="1">R84</f>
        <v>2742.1060633257607</v>
      </c>
      <c r="I21" s="102"/>
      <c r="P21" s="114"/>
      <c r="Q21" s="114"/>
      <c r="R21" s="95"/>
    </row>
    <row r="22" spans="1:21" ht="27.75" customHeight="1">
      <c r="C22" s="32"/>
      <c r="D22" s="32"/>
      <c r="E22" s="32"/>
      <c r="F22" s="123" t="s">
        <v>509</v>
      </c>
      <c r="G22" s="598" t="s">
        <v>448</v>
      </c>
      <c r="H22" s="187">
        <f ca="1">H19-H20+H21</f>
        <v>57268.01022380896</v>
      </c>
      <c r="I22" s="102"/>
      <c r="P22" s="194"/>
      <c r="Q22" s="194"/>
      <c r="R22" s="95"/>
    </row>
    <row r="23" spans="1:21" ht="22.5" customHeight="1">
      <c r="A23" s="28"/>
      <c r="E23" s="9"/>
    </row>
    <row r="24" spans="1:21" ht="13.5" customHeight="1">
      <c r="A24" s="28"/>
      <c r="B24" s="117" t="s">
        <v>418</v>
      </c>
      <c r="C24" s="35"/>
      <c r="E24" s="9"/>
    </row>
    <row r="25" spans="1:21" ht="13.5" customHeight="1">
      <c r="A25" s="28"/>
      <c r="B25" s="117"/>
      <c r="C25" s="35"/>
      <c r="E25" s="9"/>
    </row>
    <row r="26" spans="1:21" ht="162.75" customHeight="1">
      <c r="A26" s="28"/>
      <c r="B26" s="958" t="s">
        <v>682</v>
      </c>
      <c r="C26" s="958"/>
      <c r="D26" s="958"/>
      <c r="E26" s="958"/>
      <c r="F26" s="958"/>
      <c r="G26" s="958"/>
      <c r="I26" s="9" t="s">
        <v>764</v>
      </c>
    </row>
    <row r="27" spans="1:21" ht="14.25" customHeight="1">
      <c r="A27" s="28"/>
      <c r="B27" s="544"/>
      <c r="C27" s="544"/>
      <c r="D27" s="534"/>
      <c r="E27" s="534"/>
      <c r="F27" s="534"/>
      <c r="G27" s="544"/>
    </row>
    <row r="28" spans="1:21" s="17" customFormat="1" ht="27" customHeight="1">
      <c r="B28" s="961" t="s">
        <v>506</v>
      </c>
      <c r="C28" s="962"/>
      <c r="D28" s="132" t="s">
        <v>41</v>
      </c>
      <c r="E28" s="133" t="s">
        <v>673</v>
      </c>
      <c r="F28" s="133" t="s">
        <v>408</v>
      </c>
      <c r="G28" s="134" t="s">
        <v>409</v>
      </c>
      <c r="T28" s="135"/>
      <c r="U28" s="135"/>
    </row>
    <row r="29" spans="1:21" ht="20.25" customHeight="1">
      <c r="B29" s="956" t="s">
        <v>29</v>
      </c>
      <c r="C29" s="957"/>
      <c r="D29" s="633" t="s">
        <v>27</v>
      </c>
      <c r="E29" s="137">
        <f>SUM(D54:D83)</f>
        <v>30421.62210208035</v>
      </c>
      <c r="F29" s="138">
        <f>D84</f>
        <v>1455.3282224223981</v>
      </c>
      <c r="G29" s="137">
        <f>E29+F29</f>
        <v>31876.950324502748</v>
      </c>
    </row>
    <row r="30" spans="1:21" ht="20.25" customHeight="1">
      <c r="B30" s="956" t="s">
        <v>371</v>
      </c>
      <c r="C30" s="957"/>
      <c r="D30" s="633" t="s">
        <v>27</v>
      </c>
      <c r="E30" s="139">
        <f ca="1">SUM(E54:E83)</f>
        <v>7983.1123435754998</v>
      </c>
      <c r="F30" s="140">
        <f ca="1">E84</f>
        <v>374.8008118881479</v>
      </c>
      <c r="G30" s="139">
        <f ca="1">E30+F30</f>
        <v>8357.9131554636479</v>
      </c>
    </row>
    <row r="31" spans="1:21" ht="20.25" customHeight="1">
      <c r="B31" s="956" t="s">
        <v>372</v>
      </c>
      <c r="C31" s="957"/>
      <c r="D31" s="633" t="s">
        <v>28</v>
      </c>
      <c r="E31" s="139">
        <f>SUM(F54:F83)</f>
        <v>16230.761870027349</v>
      </c>
      <c r="F31" s="140">
        <f>F84</f>
        <v>917.74601284131472</v>
      </c>
      <c r="G31" s="139">
        <f t="shared" ref="G31:G34" si="0">E31+F31</f>
        <v>17148.507882868664</v>
      </c>
    </row>
    <row r="32" spans="1:21" ht="20.25" customHeight="1">
      <c r="B32" s="956" t="s">
        <v>691</v>
      </c>
      <c r="C32" s="957"/>
      <c r="D32" s="633" t="s">
        <v>28</v>
      </c>
      <c r="E32" s="139">
        <f>SUM(G54:G83)</f>
        <v>-109.59215519999589</v>
      </c>
      <c r="F32" s="140">
        <f>G84</f>
        <v>-5.7689838260997837</v>
      </c>
      <c r="G32" s="139">
        <f t="shared" si="0"/>
        <v>-115.36113902609567</v>
      </c>
    </row>
    <row r="33" spans="2:22" ht="20.25" hidden="1" customHeight="1">
      <c r="B33" s="956"/>
      <c r="C33" s="957"/>
      <c r="D33" s="633"/>
      <c r="E33" s="139">
        <f>SUM(H54:H83)</f>
        <v>0</v>
      </c>
      <c r="F33" s="140">
        <f>H84</f>
        <v>0</v>
      </c>
      <c r="G33" s="139">
        <f>E33+F33</f>
        <v>0</v>
      </c>
    </row>
    <row r="34" spans="2:22" ht="20.25" hidden="1" customHeight="1">
      <c r="B34" s="956"/>
      <c r="C34" s="957"/>
      <c r="D34" s="633"/>
      <c r="E34" s="139">
        <f>SUM(I54:I83)</f>
        <v>0</v>
      </c>
      <c r="F34" s="140">
        <f>I84</f>
        <v>0</v>
      </c>
      <c r="G34" s="139">
        <f t="shared" si="0"/>
        <v>0</v>
      </c>
    </row>
    <row r="35" spans="2:22" ht="20.25" hidden="1" customHeight="1">
      <c r="B35" s="956"/>
      <c r="C35" s="957"/>
      <c r="D35" s="633"/>
      <c r="E35" s="139">
        <f>SUM(J54:J83)</f>
        <v>0</v>
      </c>
      <c r="F35" s="140">
        <f>J84</f>
        <v>0</v>
      </c>
      <c r="G35" s="139">
        <f>E35+F35</f>
        <v>0</v>
      </c>
    </row>
    <row r="36" spans="2:22" ht="20.25" hidden="1" customHeight="1">
      <c r="B36" s="956"/>
      <c r="C36" s="957"/>
      <c r="D36" s="633"/>
      <c r="E36" s="139">
        <f>SUM(K54:K83)</f>
        <v>0</v>
      </c>
      <c r="F36" s="140">
        <f>K84</f>
        <v>0</v>
      </c>
      <c r="G36" s="139">
        <f t="shared" ref="G36:G42" si="1">E36+F36</f>
        <v>0</v>
      </c>
    </row>
    <row r="37" spans="2:22" ht="20.25" hidden="1" customHeight="1">
      <c r="B37" s="956"/>
      <c r="C37" s="957"/>
      <c r="D37" s="633"/>
      <c r="E37" s="139">
        <f>SUM(L54:L83)</f>
        <v>0</v>
      </c>
      <c r="F37" s="140">
        <f>L84</f>
        <v>0</v>
      </c>
      <c r="G37" s="139">
        <f t="shared" si="1"/>
        <v>0</v>
      </c>
    </row>
    <row r="38" spans="2:22" ht="20.25" hidden="1" customHeight="1">
      <c r="B38" s="956"/>
      <c r="C38" s="957"/>
      <c r="D38" s="633"/>
      <c r="E38" s="139">
        <f>SUM(M54:M83)</f>
        <v>0</v>
      </c>
      <c r="F38" s="140">
        <f>M84</f>
        <v>0</v>
      </c>
      <c r="G38" s="139">
        <f t="shared" si="1"/>
        <v>0</v>
      </c>
    </row>
    <row r="39" spans="2:22" ht="20.25" hidden="1" customHeight="1">
      <c r="B39" s="956"/>
      <c r="C39" s="957"/>
      <c r="D39" s="633"/>
      <c r="E39" s="139">
        <f>SUM(N54:N83)</f>
        <v>0</v>
      </c>
      <c r="F39" s="140">
        <f>N84</f>
        <v>0</v>
      </c>
      <c r="G39" s="139">
        <f t="shared" si="1"/>
        <v>0</v>
      </c>
    </row>
    <row r="40" spans="2:22" ht="20.25" hidden="1" customHeight="1">
      <c r="B40" s="956"/>
      <c r="C40" s="957"/>
      <c r="D40" s="633"/>
      <c r="E40" s="139">
        <f>SUM(O54:O83)</f>
        <v>0</v>
      </c>
      <c r="F40" s="140">
        <f>O84</f>
        <v>0</v>
      </c>
      <c r="G40" s="139">
        <f t="shared" si="1"/>
        <v>0</v>
      </c>
    </row>
    <row r="41" spans="2:22" ht="20.25" hidden="1" customHeight="1">
      <c r="B41" s="956"/>
      <c r="C41" s="957"/>
      <c r="D41" s="633"/>
      <c r="E41" s="139">
        <f>SUM(P54:P83)</f>
        <v>0</v>
      </c>
      <c r="F41" s="140">
        <f>P84</f>
        <v>0</v>
      </c>
      <c r="G41" s="139">
        <f t="shared" si="1"/>
        <v>0</v>
      </c>
    </row>
    <row r="42" spans="2:22" ht="20.25" hidden="1" customHeight="1">
      <c r="B42" s="956"/>
      <c r="C42" s="957"/>
      <c r="D42" s="634"/>
      <c r="E42" s="141">
        <f>SUM(Q54:Q83)</f>
        <v>0</v>
      </c>
      <c r="F42" s="142">
        <f>Q84</f>
        <v>0</v>
      </c>
      <c r="G42" s="141">
        <f t="shared" si="1"/>
        <v>0</v>
      </c>
    </row>
    <row r="43" spans="2:22" s="8" customFormat="1" ht="21" customHeight="1">
      <c r="B43" s="959" t="s">
        <v>26</v>
      </c>
      <c r="C43" s="960"/>
      <c r="D43" s="136"/>
      <c r="E43" s="143">
        <f ca="1">SUM(E29:E42)</f>
        <v>54525.904160483202</v>
      </c>
      <c r="F43" s="143">
        <f ca="1">SUM(F29:F42)</f>
        <v>2742.1060633257607</v>
      </c>
      <c r="G43" s="143">
        <f ca="1">SUM(G29:G42)</f>
        <v>57268.010223808975</v>
      </c>
      <c r="H43" s="199"/>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459</v>
      </c>
      <c r="C46" s="31"/>
      <c r="D46" s="31"/>
      <c r="E46" s="592"/>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958" t="s">
        <v>612</v>
      </c>
      <c r="C48" s="958"/>
      <c r="D48" s="958"/>
      <c r="E48" s="958"/>
      <c r="F48" s="958"/>
      <c r="G48" s="958"/>
      <c r="H48" s="958"/>
      <c r="I48" s="958"/>
      <c r="J48" s="958"/>
      <c r="K48" s="958"/>
      <c r="L48" s="958"/>
      <c r="M48" s="612"/>
      <c r="N48" s="104"/>
      <c r="O48" s="104"/>
      <c r="P48" s="104"/>
      <c r="Q48" s="104"/>
      <c r="R48" s="104"/>
      <c r="T48" s="37"/>
      <c r="U48" s="19"/>
      <c r="V48" s="38"/>
    </row>
    <row r="49" spans="2:22" s="28" customFormat="1" ht="40.9" customHeight="1">
      <c r="B49" s="958" t="s">
        <v>563</v>
      </c>
      <c r="C49" s="958"/>
      <c r="D49" s="958"/>
      <c r="E49" s="958"/>
      <c r="F49" s="958"/>
      <c r="G49" s="958"/>
      <c r="H49" s="958"/>
      <c r="I49" s="958"/>
      <c r="J49" s="958"/>
      <c r="K49" s="958"/>
      <c r="L49" s="958"/>
      <c r="M49" s="612"/>
      <c r="N49" s="104"/>
      <c r="O49" s="104"/>
      <c r="P49" s="104"/>
      <c r="Q49" s="104"/>
      <c r="R49" s="104"/>
      <c r="T49" s="37"/>
      <c r="U49" s="19"/>
      <c r="V49" s="38"/>
    </row>
    <row r="50" spans="2:22" s="28" customFormat="1" ht="18" customHeight="1">
      <c r="B50" s="958" t="s">
        <v>681</v>
      </c>
      <c r="C50" s="958"/>
      <c r="D50" s="958"/>
      <c r="E50" s="958"/>
      <c r="F50" s="958"/>
      <c r="G50" s="958"/>
      <c r="H50" s="958"/>
      <c r="I50" s="958"/>
      <c r="J50" s="958"/>
      <c r="K50" s="958"/>
      <c r="L50" s="958"/>
      <c r="M50" s="612"/>
      <c r="N50" s="104"/>
      <c r="O50" s="104"/>
      <c r="P50" s="104"/>
      <c r="Q50" s="104"/>
      <c r="R50" s="104"/>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516</v>
      </c>
      <c r="D52" s="134" t="str">
        <f>IF($B29&lt;&gt;"",$B29,"")</f>
        <v>Residential</v>
      </c>
      <c r="E52" s="134" t="str">
        <f>IF($B30&lt;&gt;"",$B30,"")</f>
        <v>GS&lt;50 kW</v>
      </c>
      <c r="F52" s="134" t="str">
        <f>IF($B31&lt;&gt;"",$B31,"")</f>
        <v>GS&gt;50 kW</v>
      </c>
      <c r="G52" s="134" t="str">
        <f>IF($B32&lt;&gt;"",$B32,"")</f>
        <v>Streetlight</v>
      </c>
      <c r="H52" s="134" t="str">
        <f>IF($B33&lt;&gt;"",$B33,"")</f>
        <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0"/>
      <c r="C53" s="571"/>
      <c r="D53" s="571" t="str">
        <f>D29</f>
        <v>kWh</v>
      </c>
      <c r="E53" s="571" t="str">
        <f>D30</f>
        <v>kWh</v>
      </c>
      <c r="F53" s="571" t="str">
        <f>D31</f>
        <v>kW</v>
      </c>
      <c r="G53" s="571" t="str">
        <f>D32</f>
        <v>kW</v>
      </c>
      <c r="H53" s="571">
        <f>D33</f>
        <v>0</v>
      </c>
      <c r="I53" s="571">
        <f>D34</f>
        <v>0</v>
      </c>
      <c r="J53" s="571">
        <f>D35</f>
        <v>0</v>
      </c>
      <c r="K53" s="571">
        <f>D36</f>
        <v>0</v>
      </c>
      <c r="L53" s="571">
        <f>D37</f>
        <v>0</v>
      </c>
      <c r="M53" s="571">
        <f>D38</f>
        <v>0</v>
      </c>
      <c r="N53" s="571">
        <f>D39</f>
        <v>0</v>
      </c>
      <c r="O53" s="571">
        <f>D40</f>
        <v>0</v>
      </c>
      <c r="P53" s="571">
        <f>D41</f>
        <v>0</v>
      </c>
      <c r="Q53" s="571">
        <f>D42</f>
        <v>0</v>
      </c>
      <c r="R53" s="572"/>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0" t="s">
        <v>67</v>
      </c>
      <c r="C56" s="616"/>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0" t="s">
        <v>67</v>
      </c>
      <c r="C59" s="616"/>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0" t="s">
        <v>67</v>
      </c>
      <c r="C62" s="616"/>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0" t="s">
        <v>67</v>
      </c>
      <c r="C65" s="616"/>
      <c r="D65" s="159"/>
      <c r="E65" s="159"/>
      <c r="F65" s="159"/>
      <c r="G65" s="159"/>
      <c r="H65" s="159"/>
      <c r="I65" s="159"/>
      <c r="J65" s="159"/>
      <c r="K65" s="160"/>
      <c r="L65" s="160"/>
      <c r="M65" s="160"/>
      <c r="N65" s="160"/>
      <c r="O65" s="160"/>
      <c r="P65" s="160"/>
      <c r="Q65" s="160"/>
      <c r="R65" s="161"/>
      <c r="U65" s="158"/>
      <c r="V65" s="152"/>
    </row>
    <row r="66" spans="2:22" s="162" customFormat="1">
      <c r="B66" s="153" t="s">
        <v>94</v>
      </c>
      <c r="C66" s="531"/>
      <c r="D66" s="163">
        <f>'5.  2015-2020 LRAM'!Y204</f>
        <v>5801.7673999999997</v>
      </c>
      <c r="E66" s="163">
        <f>'5.  2015-2020 LRAM'!Z204</f>
        <v>1808.6878489599999</v>
      </c>
      <c r="F66" s="163">
        <f>'5.  2015-2020 LRAM'!AA204</f>
        <v>4901.6735631600004</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12512.12881212</v>
      </c>
      <c r="U66" s="151"/>
      <c r="V66" s="152"/>
    </row>
    <row r="67" spans="2:22" s="162" customFormat="1">
      <c r="B67" s="153" t="s">
        <v>93</v>
      </c>
      <c r="C67" s="154"/>
      <c r="D67" s="163">
        <f>-'5.  2015-2020 LRAM'!Y205</f>
        <v>-7997.8041000000003</v>
      </c>
      <c r="E67" s="163">
        <f>-'5.  2015-2020 LRAM'!Z205</f>
        <v>-1564.204</v>
      </c>
      <c r="F67" s="163">
        <f>-'5.  2015-2020 LRAM'!AA205</f>
        <v>-1363.9461000000001</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-10925.9542</v>
      </c>
      <c r="S67" s="157"/>
      <c r="U67" s="151"/>
      <c r="V67" s="152"/>
    </row>
    <row r="68" spans="2:22" s="135" customFormat="1">
      <c r="B68" s="620" t="s">
        <v>67</v>
      </c>
      <c r="C68" s="616"/>
      <c r="D68" s="159"/>
      <c r="E68" s="159"/>
      <c r="F68" s="159"/>
      <c r="G68" s="159"/>
      <c r="H68" s="159"/>
      <c r="I68" s="159"/>
      <c r="J68" s="159"/>
      <c r="K68" s="160"/>
      <c r="L68" s="160"/>
      <c r="M68" s="160"/>
      <c r="N68" s="160"/>
      <c r="O68" s="160"/>
      <c r="P68" s="160"/>
      <c r="Q68" s="160"/>
      <c r="R68" s="161"/>
      <c r="U68" s="158"/>
      <c r="V68" s="152"/>
    </row>
    <row r="69" spans="2:22" s="162" customFormat="1">
      <c r="B69" s="153" t="s">
        <v>225</v>
      </c>
      <c r="C69" s="531"/>
      <c r="D69" s="155">
        <f>'5.  2015-2020 LRAM'!Y388</f>
        <v>17551.044399999999</v>
      </c>
      <c r="E69" s="155">
        <f>'5.  2015-2020 LRAM'!Z388</f>
        <v>3430.2864135999998</v>
      </c>
      <c r="F69" s="155">
        <f>'5.  2015-2020 LRAM'!AA388</f>
        <v>6655.3846693200003</v>
      </c>
      <c r="G69" s="155">
        <f>'5.  2015-2020 LRAM'!AB388</f>
        <v>3403.1503584000016</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31039.865841319999</v>
      </c>
      <c r="U69" s="151"/>
      <c r="V69" s="152"/>
    </row>
    <row r="70" spans="2:22" s="162" customFormat="1">
      <c r="B70" s="153" t="s">
        <v>224</v>
      </c>
      <c r="C70" s="154"/>
      <c r="D70" s="155">
        <f>-'5.  2015-2020 LRAM'!Y389</f>
        <v>-15052.141599999999</v>
      </c>
      <c r="E70" s="155">
        <f>-'5.  2015-2020 LRAM'!Z389</f>
        <v>-3171.4690000000001</v>
      </c>
      <c r="F70" s="155">
        <f>-'5.  2015-2020 LRAM'!AA389</f>
        <v>-3368.1005999999998</v>
      </c>
      <c r="G70" s="155">
        <f>-'5.  2015-2020 LRAM'!AB389</f>
        <v>-3438.6648</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-25030.375999999997</v>
      </c>
      <c r="S70" s="157"/>
      <c r="U70" s="151"/>
      <c r="V70" s="152"/>
    </row>
    <row r="71" spans="2:22" s="135" customFormat="1">
      <c r="B71" s="620" t="s">
        <v>67</v>
      </c>
      <c r="C71" s="616"/>
      <c r="D71" s="159"/>
      <c r="E71" s="159"/>
      <c r="F71" s="159"/>
      <c r="G71" s="159"/>
      <c r="H71" s="159"/>
      <c r="I71" s="159"/>
      <c r="J71" s="159"/>
      <c r="K71" s="160"/>
      <c r="L71" s="160"/>
      <c r="M71" s="160"/>
      <c r="N71" s="160"/>
      <c r="O71" s="160"/>
      <c r="P71" s="160"/>
      <c r="Q71" s="160"/>
      <c r="R71" s="161"/>
      <c r="U71" s="158"/>
      <c r="V71" s="152"/>
    </row>
    <row r="72" spans="2:22" s="162" customFormat="1">
      <c r="B72" s="153" t="s">
        <v>227</v>
      </c>
      <c r="C72" s="531"/>
      <c r="D72" s="155">
        <f>'5.  2015-2020 LRAM'!Y572</f>
        <v>29804.8446</v>
      </c>
      <c r="E72" s="155">
        <f ca="1">'5.  2015-2020 LRAM'!Z572</f>
        <v>6443.2198883701349</v>
      </c>
      <c r="F72" s="155">
        <f>'5.  2015-2020 LRAM'!AA572</f>
        <v>7815.5617403302349</v>
      </c>
      <c r="G72" s="155">
        <f>'5.  2015-2020 LRAM'!AB572</f>
        <v>3523.9263696000012</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 ca="1">SUM(D72:Q72)</f>
        <v>47587.552598300361</v>
      </c>
      <c r="U72" s="151"/>
      <c r="V72" s="152"/>
    </row>
    <row r="73" spans="2:22" s="162" customFormat="1">
      <c r="B73" s="153" t="s">
        <v>226</v>
      </c>
      <c r="C73" s="154"/>
      <c r="D73" s="155">
        <f>-'5.  2015-2020 LRAM'!Y573</f>
        <v>-11022.434399999998</v>
      </c>
      <c r="E73" s="155">
        <f>-'5.  2015-2020 LRAM'!Z573</f>
        <v>-3302.7022000000002</v>
      </c>
      <c r="F73" s="155">
        <f>-'5.  2015-2020 LRAM'!AA573</f>
        <v>-3498.5477999999998</v>
      </c>
      <c r="G73" s="155">
        <f>-'5.  2015-2020 LRAM'!AB573</f>
        <v>-3560.7012</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-21384.385599999998</v>
      </c>
      <c r="S73" s="157"/>
      <c r="U73" s="151"/>
      <c r="V73" s="152"/>
    </row>
    <row r="74" spans="2:22" s="135" customFormat="1">
      <c r="B74" s="620" t="s">
        <v>67</v>
      </c>
      <c r="C74" s="616"/>
      <c r="D74" s="159"/>
      <c r="E74" s="159"/>
      <c r="F74" s="159"/>
      <c r="G74" s="159"/>
      <c r="H74" s="159"/>
      <c r="I74" s="159"/>
      <c r="J74" s="159"/>
      <c r="K74" s="160"/>
      <c r="L74" s="160"/>
      <c r="M74" s="160"/>
      <c r="N74" s="160"/>
      <c r="O74" s="160"/>
      <c r="P74" s="160"/>
      <c r="Q74" s="160"/>
      <c r="R74" s="161"/>
      <c r="U74" s="158"/>
      <c r="V74" s="152"/>
    </row>
    <row r="75" spans="2:22" s="162" customFormat="1">
      <c r="B75" s="153" t="s">
        <v>229</v>
      </c>
      <c r="C75" s="531"/>
      <c r="D75" s="155">
        <f>'5.  2015-2020 LRAM'!Y756</f>
        <v>17736.469002080354</v>
      </c>
      <c r="E75" s="155">
        <f ca="1">'5.  2015-2020 LRAM'!Z756</f>
        <v>7685.7399926453654</v>
      </c>
      <c r="F75" s="155">
        <f>'5.  2015-2020 LRAM'!AA756</f>
        <v>8637.3205972171145</v>
      </c>
      <c r="G75" s="155">
        <f>'5.  2015-2020 LRAM'!AB756</f>
        <v>3574.5267168000014</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 ca="1">SUM(D75:Q75)</f>
        <v>37634.056308742831</v>
      </c>
      <c r="U75" s="151"/>
      <c r="V75" s="152"/>
    </row>
    <row r="76" spans="2:22" s="162" customFormat="1" ht="16.5" customHeight="1">
      <c r="B76" s="153" t="s">
        <v>228</v>
      </c>
      <c r="C76" s="154"/>
      <c r="D76" s="155">
        <f>-'5.  2015-2020 LRAM'!Y757</f>
        <v>-6400.1232</v>
      </c>
      <c r="E76" s="155">
        <f>-'5.  2015-2020 LRAM'!Z757</f>
        <v>-3346.4465999999998</v>
      </c>
      <c r="F76" s="155">
        <f>-'5.  2015-2020 LRAM'!AA757</f>
        <v>-3548.5842000000002</v>
      </c>
      <c r="G76" s="155">
        <f>-'5.  2015-2020 LRAM'!AB757</f>
        <v>-3611.8296</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-16906.9836</v>
      </c>
      <c r="S76" s="157"/>
      <c r="U76" s="151"/>
      <c r="V76" s="152"/>
    </row>
    <row r="77" spans="2:22" s="135" customFormat="1" hidden="1">
      <c r="B77" s="620" t="s">
        <v>67</v>
      </c>
      <c r="C77" s="616"/>
      <c r="D77" s="159"/>
      <c r="E77" s="159"/>
      <c r="F77" s="159"/>
      <c r="G77" s="159"/>
      <c r="H77" s="159"/>
      <c r="I77" s="159"/>
      <c r="J77" s="159"/>
      <c r="K77" s="160"/>
      <c r="L77" s="160"/>
      <c r="M77" s="160"/>
      <c r="N77" s="160"/>
      <c r="O77" s="160"/>
      <c r="P77" s="160"/>
      <c r="Q77" s="160"/>
      <c r="R77" s="161"/>
      <c r="U77" s="158"/>
      <c r="V77" s="152"/>
    </row>
    <row r="78" spans="2:22" s="162" customFormat="1" hidden="1">
      <c r="B78" s="153" t="s">
        <v>231</v>
      </c>
      <c r="C78" s="154"/>
      <c r="D78" s="155"/>
      <c r="E78" s="155"/>
      <c r="F78" s="155"/>
      <c r="G78" s="155"/>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hidden="1">
      <c r="B79" s="153" t="s">
        <v>230</v>
      </c>
      <c r="C79" s="154"/>
      <c r="D79" s="155"/>
      <c r="E79" s="155"/>
      <c r="F79" s="155"/>
      <c r="G79" s="155"/>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hidden="1">
      <c r="B80" s="620" t="s">
        <v>67</v>
      </c>
      <c r="C80" s="616"/>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1"/>
      <c r="D81" s="155"/>
      <c r="E81" s="155"/>
      <c r="F81" s="155"/>
      <c r="G81" s="155"/>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0</v>
      </c>
      <c r="U81" s="151"/>
      <c r="V81" s="152"/>
    </row>
    <row r="82" spans="2:22" s="162" customFormat="1" hidden="1">
      <c r="B82" s="153" t="s">
        <v>232</v>
      </c>
      <c r="C82" s="154"/>
      <c r="D82" s="155"/>
      <c r="E82" s="155"/>
      <c r="F82" s="155"/>
      <c r="G82" s="155"/>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hidden="1">
      <c r="B83" s="620" t="s">
        <v>67</v>
      </c>
      <c r="C83" s="616"/>
      <c r="D83" s="159"/>
      <c r="E83" s="159"/>
      <c r="F83" s="159"/>
      <c r="G83" s="159"/>
      <c r="H83" s="159"/>
      <c r="I83" s="159"/>
      <c r="J83" s="159"/>
      <c r="K83" s="160"/>
      <c r="L83" s="160"/>
      <c r="M83" s="160"/>
      <c r="N83" s="160"/>
      <c r="O83" s="160"/>
      <c r="P83" s="160"/>
      <c r="Q83" s="160"/>
      <c r="R83" s="161"/>
      <c r="U83" s="158"/>
      <c r="V83" s="152"/>
    </row>
    <row r="84" spans="2:22" s="17" customFormat="1" ht="20.25" customHeight="1">
      <c r="B84" s="617" t="s">
        <v>43</v>
      </c>
      <c r="C84" s="616"/>
      <c r="D84" s="674">
        <f>'6.  Carrying Charges'!I162</f>
        <v>1455.3282224223981</v>
      </c>
      <c r="E84" s="674">
        <f ca="1">'6.  Carrying Charges'!J162</f>
        <v>374.8008118881479</v>
      </c>
      <c r="F84" s="674">
        <f>'6.  Carrying Charges'!K162</f>
        <v>917.74601284131472</v>
      </c>
      <c r="G84" s="674">
        <f>'6.  Carrying Charges'!L162</f>
        <v>-5.7689838260997837</v>
      </c>
      <c r="H84" s="674">
        <f>'6.  Carrying Charges'!M162</f>
        <v>0</v>
      </c>
      <c r="I84" s="674">
        <f>'6.  Carrying Charges'!N162</f>
        <v>0</v>
      </c>
      <c r="J84" s="674">
        <f>'6.  Carrying Charges'!O162</f>
        <v>0</v>
      </c>
      <c r="K84" s="674">
        <f>'6.  Carrying Charges'!P162</f>
        <v>0</v>
      </c>
      <c r="L84" s="674">
        <f>'6.  Carrying Charges'!Q162</f>
        <v>0</v>
      </c>
      <c r="M84" s="674">
        <f>'6.  Carrying Charges'!R162</f>
        <v>0</v>
      </c>
      <c r="N84" s="674">
        <f>'6.  Carrying Charges'!S162</f>
        <v>0</v>
      </c>
      <c r="O84" s="674">
        <f>'6.  Carrying Charges'!T162</f>
        <v>0</v>
      </c>
      <c r="P84" s="674">
        <f>'6.  Carrying Charges'!U162</f>
        <v>0</v>
      </c>
      <c r="Q84" s="674">
        <f>'6.  Carrying Charges'!V162</f>
        <v>0</v>
      </c>
      <c r="R84" s="675">
        <f ca="1">SUM(D84:Q84)</f>
        <v>2742.1060633257607</v>
      </c>
      <c r="U84" s="151"/>
      <c r="V84" s="152"/>
    </row>
    <row r="85" spans="2:22" s="162" customFormat="1" ht="21.75" customHeight="1">
      <c r="B85" s="618" t="s">
        <v>240</v>
      </c>
      <c r="C85" s="619"/>
      <c r="D85" s="618">
        <f>SUM(D54:D77)+D84</f>
        <v>31876.950324502748</v>
      </c>
      <c r="E85" s="618">
        <f ca="1">SUM(E54:E77)+E84</f>
        <v>8357.9131554636479</v>
      </c>
      <c r="F85" s="618">
        <f>SUM(F54:F77)+F84</f>
        <v>17148.507882868664</v>
      </c>
      <c r="G85" s="618">
        <f>SUM(G54:G77)+G84</f>
        <v>-115.36113902609567</v>
      </c>
      <c r="H85" s="618">
        <f>SUM(H54:H77)+H84</f>
        <v>0</v>
      </c>
      <c r="I85" s="618">
        <f t="shared" ref="I85:O85" si="2">SUM(I54:I77)+I84</f>
        <v>0</v>
      </c>
      <c r="J85" s="618">
        <f t="shared" si="2"/>
        <v>0</v>
      </c>
      <c r="K85" s="618">
        <f t="shared" si="2"/>
        <v>0</v>
      </c>
      <c r="L85" s="618">
        <f t="shared" si="2"/>
        <v>0</v>
      </c>
      <c r="M85" s="618">
        <f t="shared" si="2"/>
        <v>0</v>
      </c>
      <c r="N85" s="618">
        <f>SUM(N54:N77)+N84</f>
        <v>0</v>
      </c>
      <c r="O85" s="618">
        <f t="shared" si="2"/>
        <v>0</v>
      </c>
      <c r="P85" s="618">
        <f>SUM(P54:P77)+P84</f>
        <v>0</v>
      </c>
      <c r="Q85" s="618">
        <f>SUM(Q54:Q77)+Q84</f>
        <v>0</v>
      </c>
      <c r="R85" s="618">
        <f ca="1">SUM(R54:R77)+R84</f>
        <v>57268.010223808953</v>
      </c>
      <c r="U85" s="151"/>
      <c r="V85" s="152"/>
    </row>
    <row r="86" spans="2:22" ht="20.25" customHeight="1">
      <c r="B86" s="452" t="s">
        <v>535</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5">
      <c r="E88" s="9"/>
    </row>
    <row r="89" spans="2:22" ht="21" hidden="1" customHeight="1">
      <c r="B89" s="117" t="s">
        <v>536</v>
      </c>
      <c r="F89" s="584"/>
    </row>
    <row r="90" spans="2:22" s="545" customFormat="1" ht="27.75" hidden="1" customHeight="1">
      <c r="B90" s="565" t="s">
        <v>556</v>
      </c>
      <c r="C90" s="561"/>
      <c r="D90" s="561"/>
      <c r="E90" s="568"/>
      <c r="F90" s="561"/>
      <c r="G90" s="561"/>
      <c r="H90" s="561"/>
      <c r="I90" s="561"/>
      <c r="J90" s="561"/>
      <c r="T90" s="546"/>
      <c r="U90" s="546"/>
    </row>
    <row r="91" spans="2:22" ht="11.25" hidden="1" customHeight="1">
      <c r="B91" s="109"/>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89" customFormat="1" ht="23.25" hidden="1" customHeight="1">
      <c r="B93" s="197">
        <v>2011</v>
      </c>
      <c r="C93" s="550">
        <f>'4.  2011-2014 LRAM'!AM131</f>
        <v>0</v>
      </c>
      <c r="D93" s="551">
        <f>SUM('4.  2011-2014 LRAM'!Y259:AL259)</f>
        <v>0</v>
      </c>
      <c r="E93" s="551">
        <f>SUM('4.  2011-2014 LRAM'!Y388:AL388)</f>
        <v>0</v>
      </c>
      <c r="F93" s="552">
        <f>SUM('4.  2011-2014 LRAM'!Y517:AL517)</f>
        <v>0</v>
      </c>
      <c r="G93" s="552">
        <f>SUM('5.  2015-2020 LRAM'!Y199:AL199)</f>
        <v>0</v>
      </c>
      <c r="H93" s="551">
        <f>SUM('5.  2015-2020 LRAM'!Y382:AL382)</f>
        <v>0</v>
      </c>
      <c r="I93" s="552">
        <f>SUM('5.  2015-2020 LRAM'!Y565:AL565)</f>
        <v>0</v>
      </c>
      <c r="J93" s="551">
        <f>SUM('5.  2015-2020 LRAM'!Y748:AL748)</f>
        <v>0</v>
      </c>
      <c r="K93" s="551">
        <f>SUM('5.  2015-2020 LRAM'!Y931:AL931)</f>
        <v>0</v>
      </c>
      <c r="L93" s="551">
        <f>SUM('5.  2015-2020 LRAM'!Y1114:AL1114)</f>
        <v>0</v>
      </c>
      <c r="M93" s="551">
        <f>SUM(C93:L93)</f>
        <v>0</v>
      </c>
      <c r="T93" s="196"/>
      <c r="U93" s="196"/>
    </row>
    <row r="94" spans="2:22" s="89" customFormat="1" ht="23.25" hidden="1" customHeight="1">
      <c r="B94" s="197">
        <v>2012</v>
      </c>
      <c r="C94" s="553"/>
      <c r="D94" s="552">
        <f>SUM('4.  2011-2014 LRAM'!Y260:AL260)</f>
        <v>0</v>
      </c>
      <c r="E94" s="551">
        <f>SUM('4.  2011-2014 LRAM'!Y389:AL389)</f>
        <v>0</v>
      </c>
      <c r="F94" s="552">
        <f>SUM('4.  2011-2014 LRAM'!Y518:AL518)</f>
        <v>0</v>
      </c>
      <c r="G94" s="552">
        <f>SUM('5.  2015-2020 LRAM'!Y200:AL200)</f>
        <v>0</v>
      </c>
      <c r="H94" s="551">
        <f>SUM('5.  2015-2020 LRAM'!Y383:AL383)</f>
        <v>0</v>
      </c>
      <c r="I94" s="552">
        <f>SUM('5.  2015-2020 LRAM'!Y566:AL566)</f>
        <v>0</v>
      </c>
      <c r="J94" s="551">
        <f>SUM('5.  2015-2020 LRAM'!Y749:AL749)</f>
        <v>0</v>
      </c>
      <c r="K94" s="551">
        <f>SUM('5.  2015-2020 LRAM'!Y932:AL932)</f>
        <v>0</v>
      </c>
      <c r="L94" s="551">
        <f>SUM('5.  2015-2020 LRAM'!Y1115:AL1115)</f>
        <v>0</v>
      </c>
      <c r="M94" s="551">
        <f>SUM(D94:L94)</f>
        <v>0</v>
      </c>
      <c r="T94" s="196"/>
      <c r="U94" s="196"/>
    </row>
    <row r="95" spans="2:22" s="89" customFormat="1" ht="23.25" hidden="1" customHeight="1">
      <c r="B95" s="197">
        <v>2013</v>
      </c>
      <c r="C95" s="554"/>
      <c r="D95" s="554"/>
      <c r="E95" s="552">
        <f>SUM('4.  2011-2014 LRAM'!Y390:AL390)</f>
        <v>0</v>
      </c>
      <c r="F95" s="552">
        <f>SUM('4.  2011-2014 LRAM'!Y519:AL519)</f>
        <v>0</v>
      </c>
      <c r="G95" s="552">
        <f>SUM('5.  2015-2020 LRAM'!Y201:AL201)</f>
        <v>0</v>
      </c>
      <c r="H95" s="551">
        <f>SUM('5.  2015-2020 LRAM'!Y384:AL384)</f>
        <v>0</v>
      </c>
      <c r="I95" s="552">
        <f>SUM('5.  2015-2020 LRAM'!Y567:AL567)</f>
        <v>0</v>
      </c>
      <c r="J95" s="551">
        <f>SUM('5.  2015-2020 LRAM'!Y750:AL750)</f>
        <v>0</v>
      </c>
      <c r="K95" s="551">
        <f>SUM('5.  2015-2020 LRAM'!Y933:AL933)</f>
        <v>0</v>
      </c>
      <c r="L95" s="551">
        <f>SUM('5.  2015-2020 LRAM'!Y1116:AL1116)</f>
        <v>0</v>
      </c>
      <c r="M95" s="551">
        <f>SUM(C95:L95)</f>
        <v>0</v>
      </c>
      <c r="T95" s="196"/>
      <c r="U95" s="196"/>
    </row>
    <row r="96" spans="2:22" s="89" customFormat="1" ht="23.25" hidden="1" customHeight="1">
      <c r="B96" s="197">
        <v>2014</v>
      </c>
      <c r="C96" s="554"/>
      <c r="D96" s="554"/>
      <c r="E96" s="554"/>
      <c r="F96" s="552">
        <f>SUM('4.  2011-2014 LRAM'!Y520:AL520)</f>
        <v>0</v>
      </c>
      <c r="G96" s="552">
        <f>SUM('5.  2015-2020 LRAM'!Y202:AL202)</f>
        <v>0</v>
      </c>
      <c r="H96" s="551">
        <f>SUM('5.  2015-2020 LRAM'!Y385:AL385)</f>
        <v>0</v>
      </c>
      <c r="I96" s="552">
        <f>SUM('5.  2015-2020 LRAM'!Y568:AL568)</f>
        <v>0</v>
      </c>
      <c r="J96" s="551">
        <f>SUM('5.  2015-2020 LRAM'!Y751:AL751)</f>
        <v>0</v>
      </c>
      <c r="K96" s="551">
        <f>SUM('5.  2015-2020 LRAM'!Y934:AL934)</f>
        <v>0</v>
      </c>
      <c r="L96" s="551">
        <f>SUM('5.  2015-2020 LRAM'!Y1117:AL1117)</f>
        <v>0</v>
      </c>
      <c r="M96" s="551">
        <f>SUM(F96:L96)</f>
        <v>0</v>
      </c>
      <c r="T96" s="196"/>
      <c r="U96" s="196"/>
    </row>
    <row r="97" spans="2:21" s="89" customFormat="1" ht="23.25" hidden="1" customHeight="1">
      <c r="B97" s="197">
        <v>2015</v>
      </c>
      <c r="C97" s="554"/>
      <c r="D97" s="554"/>
      <c r="E97" s="554"/>
      <c r="F97" s="554"/>
      <c r="G97" s="552">
        <f>SUM('5.  2015-2020 LRAM'!Y203:AL203)</f>
        <v>12512.12881212</v>
      </c>
      <c r="H97" s="551">
        <f>SUM('5.  2015-2020 LRAM'!Y386:AL386)</f>
        <v>12208.503546119999</v>
      </c>
      <c r="I97" s="552">
        <f>SUM('5.  2015-2020 LRAM'!Y569:AL569)</f>
        <v>11126.089593320001</v>
      </c>
      <c r="J97" s="551">
        <f>SUM('5.  2015-2020 LRAM'!Y752:AL752)</f>
        <v>9743.0642785199998</v>
      </c>
      <c r="K97" s="551">
        <f>SUM('5.  2015-2020 LRAM'!Y935:AL935)</f>
        <v>8248.5736535200012</v>
      </c>
      <c r="L97" s="551">
        <f>SUM('5.  2015-2020 LRAM'!Y1118:AL1118)</f>
        <v>7841.7126408800004</v>
      </c>
      <c r="M97" s="551">
        <f>SUM(G97:L97)</f>
        <v>61680.072524480005</v>
      </c>
      <c r="T97" s="196"/>
      <c r="U97" s="196"/>
    </row>
    <row r="98" spans="2:21" s="89" customFormat="1" ht="23.25" hidden="1" customHeight="1">
      <c r="B98" s="197">
        <v>2016</v>
      </c>
      <c r="C98" s="554"/>
      <c r="D98" s="554"/>
      <c r="E98" s="554"/>
      <c r="F98" s="554"/>
      <c r="G98" s="554"/>
      <c r="H98" s="551">
        <f>SUM('5.  2015-2020 LRAM'!Y387:AL387)</f>
        <v>18831.362295200004</v>
      </c>
      <c r="I98" s="552">
        <f>SUM('5.  2015-2020 LRAM'!Y570:AL570)</f>
        <v>15733.477305120001</v>
      </c>
      <c r="J98" s="551">
        <f>SUM('5.  2015-2020 LRAM'!Y753:AL753)</f>
        <v>11998.450067430002</v>
      </c>
      <c r="K98" s="551">
        <f>SUM('5.  2015-2020 LRAM'!Y936:AL936)</f>
        <v>8164.557831250002</v>
      </c>
      <c r="L98" s="551">
        <f>SUM('5.  2015-2020 LRAM'!Y1119:AL1119)</f>
        <v>6925.579999380001</v>
      </c>
      <c r="M98" s="551">
        <f>SUM(H98:L98)</f>
        <v>61653.427498380006</v>
      </c>
      <c r="T98" s="196"/>
      <c r="U98" s="196"/>
    </row>
    <row r="99" spans="2:21" s="89" customFormat="1" ht="23.25" hidden="1" customHeight="1">
      <c r="B99" s="197">
        <v>2017</v>
      </c>
      <c r="C99" s="554"/>
      <c r="D99" s="554"/>
      <c r="E99" s="554"/>
      <c r="F99" s="554"/>
      <c r="G99" s="554"/>
      <c r="H99" s="554"/>
      <c r="I99" s="551">
        <f ca="1">SUM('5.  2015-2020 LRAM'!Y571:AL571)</f>
        <v>20727.985699860372</v>
      </c>
      <c r="J99" s="551">
        <f ca="1">SUM('5.  2015-2020 LRAM'!Y754:AL754)</f>
        <v>11643.40364986683</v>
      </c>
      <c r="K99" s="551">
        <f ca="1">SUM('5.  2015-2020 LRAM'!Y937:AL937)</f>
        <v>5904.3910337254356</v>
      </c>
      <c r="L99" s="551">
        <f ca="1">SUM('5.  2015-2020 LRAM'!Y1120:AL1120)</f>
        <v>3953.6338692510835</v>
      </c>
      <c r="M99" s="551">
        <f ca="1">SUM(I99:L99)</f>
        <v>42229.414252703718</v>
      </c>
      <c r="T99" s="196"/>
      <c r="U99" s="196"/>
    </row>
    <row r="100" spans="2:21" s="89" customFormat="1" ht="23.25" hidden="1" customHeight="1">
      <c r="B100" s="197">
        <v>2018</v>
      </c>
      <c r="C100" s="554"/>
      <c r="D100" s="554"/>
      <c r="E100" s="554"/>
      <c r="F100" s="554"/>
      <c r="G100" s="554"/>
      <c r="H100" s="554"/>
      <c r="I100" s="554"/>
      <c r="J100" s="551">
        <f>SUM('5.  2015-2020 LRAM'!Y755:AL755)</f>
        <v>4249.1383129260003</v>
      </c>
      <c r="K100" s="551">
        <f>SUM('5.  2015-2020 LRAM'!Y938:AL938)</f>
        <v>2323.8182936080793</v>
      </c>
      <c r="L100" s="551">
        <f>SUM('5.  2015-2020 LRAM'!Y1121:AL1121)</f>
        <v>1851.3556218258457</v>
      </c>
      <c r="M100" s="551">
        <f>SUM(J100:L100)</f>
        <v>8424.3122283599259</v>
      </c>
      <c r="T100" s="196"/>
      <c r="U100" s="196"/>
    </row>
    <row r="101" spans="2:21" s="89" customFormat="1" ht="23.25" hidden="1" customHeight="1">
      <c r="B101" s="197">
        <v>2019</v>
      </c>
      <c r="C101" s="554"/>
      <c r="D101" s="554"/>
      <c r="E101" s="554"/>
      <c r="F101" s="554"/>
      <c r="G101" s="554"/>
      <c r="H101" s="554"/>
      <c r="I101" s="554"/>
      <c r="J101" s="554"/>
      <c r="K101" s="551">
        <f>SUM('5.  2015-2020 LRAM'!Y939:AL939)</f>
        <v>0</v>
      </c>
      <c r="L101" s="551">
        <f>SUM('5.  2015-2020 LRAM'!Y1122:AL1122)</f>
        <v>0</v>
      </c>
      <c r="M101" s="551">
        <f>SUM(K101:L101)</f>
        <v>0</v>
      </c>
      <c r="T101" s="196"/>
      <c r="U101" s="196"/>
    </row>
    <row r="102" spans="2:21" s="89" customFormat="1" ht="23.25" hidden="1" customHeight="1">
      <c r="B102" s="197">
        <v>2020</v>
      </c>
      <c r="C102" s="554"/>
      <c r="D102" s="554"/>
      <c r="E102" s="554"/>
      <c r="F102" s="554"/>
      <c r="G102" s="554"/>
      <c r="H102" s="554"/>
      <c r="I102" s="554"/>
      <c r="J102" s="554"/>
      <c r="K102" s="554"/>
      <c r="L102" s="553">
        <f>SUM('5.  2015-2020 LRAM'!Y1123:AL1123)</f>
        <v>0</v>
      </c>
      <c r="M102" s="553">
        <f>L102</f>
        <v>0</v>
      </c>
      <c r="T102" s="196"/>
      <c r="U102" s="196"/>
    </row>
    <row r="103" spans="2:21" s="195" customFormat="1" ht="24" hidden="1" customHeight="1">
      <c r="B103" s="566" t="s">
        <v>518</v>
      </c>
      <c r="C103" s="550">
        <f>C93</f>
        <v>0</v>
      </c>
      <c r="D103" s="551">
        <f>D93+D94</f>
        <v>0</v>
      </c>
      <c r="E103" s="551">
        <f>E93+E94+E95</f>
        <v>0</v>
      </c>
      <c r="F103" s="551">
        <f>F93+F94+F95+F96</f>
        <v>0</v>
      </c>
      <c r="G103" s="551">
        <f>G93+G94+G95+G96+G97</f>
        <v>12512.12881212</v>
      </c>
      <c r="H103" s="551">
        <f>H93+H94+H95+H96+H97+H98</f>
        <v>31039.865841320003</v>
      </c>
      <c r="I103" s="551">
        <f ca="1">I93+I94+I95+I96+I97+I98+I99</f>
        <v>47587.552598300375</v>
      </c>
      <c r="J103" s="551">
        <f ca="1">J93+J94+J95+J96+J97+J98+J99+J100</f>
        <v>37634.056308742831</v>
      </c>
      <c r="K103" s="551">
        <f ca="1">K93+K94+K95+K96+K97+K98+K99+K100+K101</f>
        <v>24641.340812103517</v>
      </c>
      <c r="L103" s="551">
        <f ca="1">SUM(L93:L102)</f>
        <v>20572.282131336931</v>
      </c>
      <c r="M103" s="551">
        <f ca="1">SUM(M93:M102)</f>
        <v>173987.22650392365</v>
      </c>
      <c r="T103" s="198"/>
      <c r="U103" s="198"/>
    </row>
    <row r="104" spans="2:21" s="27" customFormat="1" ht="24.75" hidden="1" customHeight="1">
      <c r="B104" s="567" t="s">
        <v>517</v>
      </c>
      <c r="C104" s="549">
        <f>'4.  2011-2014 LRAM'!AM132</f>
        <v>0</v>
      </c>
      <c r="D104" s="549">
        <f>'4.  2011-2014 LRAM'!AM262</f>
        <v>0</v>
      </c>
      <c r="E104" s="549">
        <f>'4.  2011-2014 LRAM'!AM392</f>
        <v>0</v>
      </c>
      <c r="F104" s="549">
        <f>'4.  2011-2014 LRAM'!AM522</f>
        <v>0</v>
      </c>
      <c r="G104" s="549">
        <f>'5.  2015-2020 LRAM'!AM205</f>
        <v>10925.9542</v>
      </c>
      <c r="H104" s="549">
        <f>'5.  2015-2020 LRAM'!AM389</f>
        <v>25030.375999999997</v>
      </c>
      <c r="I104" s="549">
        <f>'5.  2015-2020 LRAM'!AM573</f>
        <v>21384.385599999998</v>
      </c>
      <c r="J104" s="549">
        <f>'5.  2015-2020 LRAM'!AM757</f>
        <v>16906.9836</v>
      </c>
      <c r="K104" s="549">
        <f>'5.  2015-2020 LRAM'!AM941</f>
        <v>12310.653399999999</v>
      </c>
      <c r="L104" s="549">
        <f>'5.  2015-2020 LRAM'!AM1125</f>
        <v>10862.909600000001</v>
      </c>
      <c r="M104" s="551">
        <f>SUM(C104:L104)</f>
        <v>97421.262399999978</v>
      </c>
      <c r="T104" s="88"/>
      <c r="U104" s="88"/>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8.1192312957892483</v>
      </c>
      <c r="H105" s="549">
        <f>'6.  Carrying Charges'!W102</f>
        <v>55.864996645764251</v>
      </c>
      <c r="I105" s="549">
        <f ca="1">'6.  Carrying Charges'!W117</f>
        <v>300.95657620205895</v>
      </c>
      <c r="J105" s="549">
        <f ca="1">'6.  Carrying Charges'!W132</f>
        <v>1120.4147970860563</v>
      </c>
      <c r="K105" s="549">
        <f ca="1">'6.  Carrying Charges'!W147</f>
        <v>2345.8844930929172</v>
      </c>
      <c r="L105" s="549">
        <f ca="1">'6.  Carrying Charges'!W162</f>
        <v>2742.1060633257621</v>
      </c>
      <c r="M105" s="551">
        <f ca="1">SUM(C105:L105)</f>
        <v>6573.3461576483478</v>
      </c>
    </row>
    <row r="106" spans="2:21" ht="23.25" hidden="1" customHeight="1">
      <c r="B106" s="566" t="s">
        <v>26</v>
      </c>
      <c r="C106" s="549">
        <f>C103-C104+C105</f>
        <v>0</v>
      </c>
      <c r="D106" s="549">
        <f t="shared" ref="D106:J106" si="3">D103-D104+D105</f>
        <v>0</v>
      </c>
      <c r="E106" s="549">
        <f t="shared" si="3"/>
        <v>0</v>
      </c>
      <c r="F106" s="549">
        <f t="shared" si="3"/>
        <v>0</v>
      </c>
      <c r="G106" s="549">
        <f t="shared" si="3"/>
        <v>1594.2938434157886</v>
      </c>
      <c r="H106" s="549">
        <f t="shared" si="3"/>
        <v>6065.3548379657705</v>
      </c>
      <c r="I106" s="549">
        <f t="shared" ca="1" si="3"/>
        <v>26504.123574502435</v>
      </c>
      <c r="J106" s="549">
        <f t="shared" ca="1" si="3"/>
        <v>21847.487505828889</v>
      </c>
      <c r="K106" s="549">
        <f ca="1">K103-K104+K105</f>
        <v>14676.571905196435</v>
      </c>
      <c r="L106" s="549">
        <f ca="1">L103-L104+L105</f>
        <v>12451.478594662693</v>
      </c>
      <c r="M106" s="549">
        <f ca="1">M103-M104+M105</f>
        <v>83139.310261572027</v>
      </c>
    </row>
    <row r="107" spans="2:21" hidden="1"/>
    <row r="108" spans="2:21">
      <c r="B108" s="584" t="s">
        <v>525</v>
      </c>
    </row>
    <row r="136" spans="3:3">
      <c r="C136" s="9" t="s">
        <v>700</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B14" sqref="B1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3" t="s">
        <v>171</v>
      </c>
      <c r="C14" s="125" t="s">
        <v>175</v>
      </c>
    </row>
    <row r="15" spans="2:3" ht="26.25" customHeight="1" thickBot="1">
      <c r="C15" s="127" t="s">
        <v>406</v>
      </c>
    </row>
    <row r="16" spans="2:3" ht="27" customHeight="1" thickBot="1">
      <c r="C16" s="564" t="s">
        <v>550</v>
      </c>
    </row>
    <row r="19" spans="2:8" ht="15.75">
      <c r="B19" s="533" t="s">
        <v>617</v>
      </c>
    </row>
    <row r="20" spans="2:8" ht="13.5" customHeight="1"/>
    <row r="21" spans="2:8" ht="40.9" customHeight="1">
      <c r="B21" s="958" t="s">
        <v>680</v>
      </c>
      <c r="C21" s="958"/>
      <c r="D21" s="958"/>
      <c r="E21" s="958"/>
      <c r="F21" s="958"/>
      <c r="G21" s="958"/>
      <c r="H21" s="958"/>
    </row>
    <row r="23" spans="2:8" s="604" customFormat="1" ht="15.75">
      <c r="B23" s="614" t="s">
        <v>545</v>
      </c>
      <c r="C23" s="614" t="s">
        <v>560</v>
      </c>
      <c r="D23" s="614" t="s">
        <v>544</v>
      </c>
      <c r="E23" s="967" t="s">
        <v>34</v>
      </c>
      <c r="F23" s="968"/>
      <c r="G23" s="967" t="s">
        <v>543</v>
      </c>
      <c r="H23" s="968"/>
    </row>
    <row r="24" spans="2:8" ht="92.25" customHeight="1">
      <c r="B24" s="835">
        <v>1</v>
      </c>
      <c r="C24" s="839" t="s">
        <v>369</v>
      </c>
      <c r="D24" s="840" t="s">
        <v>765</v>
      </c>
      <c r="E24" s="969" t="s">
        <v>766</v>
      </c>
      <c r="F24" s="970"/>
      <c r="G24" s="969" t="s">
        <v>767</v>
      </c>
      <c r="H24" s="971"/>
    </row>
    <row r="25" spans="2:8">
      <c r="B25" s="603">
        <v>2</v>
      </c>
      <c r="C25" s="639"/>
      <c r="D25" s="602"/>
      <c r="E25" s="963"/>
      <c r="F25" s="964"/>
      <c r="G25" s="965"/>
      <c r="H25" s="966"/>
    </row>
    <row r="26" spans="2:8">
      <c r="B26" s="603">
        <v>3</v>
      </c>
      <c r="C26" s="639"/>
      <c r="D26" s="602"/>
      <c r="E26" s="963"/>
      <c r="F26" s="964"/>
      <c r="G26" s="965"/>
      <c r="H26" s="966"/>
    </row>
    <row r="27" spans="2:8">
      <c r="B27" s="603">
        <v>4</v>
      </c>
      <c r="C27" s="639"/>
      <c r="D27" s="602"/>
      <c r="E27" s="963"/>
      <c r="F27" s="964"/>
      <c r="G27" s="965"/>
      <c r="H27" s="966"/>
    </row>
    <row r="28" spans="2:8">
      <c r="B28" s="603">
        <v>5</v>
      </c>
      <c r="C28" s="639"/>
      <c r="D28" s="602"/>
      <c r="E28" s="963"/>
      <c r="F28" s="964"/>
      <c r="G28" s="965"/>
      <c r="H28" s="966"/>
    </row>
    <row r="29" spans="2:8">
      <c r="B29" s="603">
        <v>6</v>
      </c>
      <c r="C29" s="639"/>
      <c r="D29" s="602"/>
      <c r="E29" s="963"/>
      <c r="F29" s="964"/>
      <c r="G29" s="965"/>
      <c r="H29" s="966"/>
    </row>
    <row r="30" spans="2:8">
      <c r="B30" s="603">
        <v>7</v>
      </c>
      <c r="C30" s="639"/>
      <c r="D30" s="602"/>
      <c r="E30" s="963"/>
      <c r="F30" s="964"/>
      <c r="G30" s="965"/>
      <c r="H30" s="966"/>
    </row>
    <row r="31" spans="2:8">
      <c r="B31" s="603">
        <v>8</v>
      </c>
      <c r="C31" s="639"/>
      <c r="D31" s="602"/>
      <c r="E31" s="963"/>
      <c r="F31" s="964"/>
      <c r="G31" s="965"/>
      <c r="H31" s="966"/>
    </row>
    <row r="32" spans="2:8">
      <c r="B32" s="603">
        <v>9</v>
      </c>
      <c r="C32" s="639"/>
      <c r="D32" s="602"/>
      <c r="E32" s="963"/>
      <c r="F32" s="964"/>
      <c r="G32" s="965"/>
      <c r="H32" s="966"/>
    </row>
    <row r="33" spans="2:8">
      <c r="B33" s="603">
        <v>10</v>
      </c>
      <c r="C33" s="639"/>
      <c r="D33" s="602"/>
      <c r="E33" s="963"/>
      <c r="F33" s="964"/>
      <c r="G33" s="965"/>
      <c r="H33" s="966"/>
    </row>
    <row r="34" spans="2:8">
      <c r="B34" s="603" t="s">
        <v>479</v>
      </c>
      <c r="C34" s="639"/>
      <c r="D34" s="602"/>
      <c r="E34" s="963"/>
      <c r="F34" s="964"/>
      <c r="G34" s="965"/>
      <c r="H34" s="966"/>
    </row>
    <row r="36" spans="2:8" ht="30.75" customHeight="1">
      <c r="B36" s="533" t="s">
        <v>613</v>
      </c>
    </row>
    <row r="37" spans="2:8" ht="23.25" customHeight="1">
      <c r="B37" s="563" t="s">
        <v>618</v>
      </c>
      <c r="C37" s="600"/>
      <c r="D37" s="600"/>
      <c r="E37" s="600"/>
      <c r="F37" s="600"/>
      <c r="G37" s="600"/>
      <c r="H37" s="600"/>
    </row>
    <row r="39" spans="2:8" s="89" customFormat="1" ht="15.75">
      <c r="B39" s="614" t="s">
        <v>545</v>
      </c>
      <c r="C39" s="614" t="s">
        <v>560</v>
      </c>
      <c r="D39" s="614" t="s">
        <v>544</v>
      </c>
      <c r="E39" s="967" t="s">
        <v>34</v>
      </c>
      <c r="F39" s="968"/>
      <c r="G39" s="967" t="s">
        <v>543</v>
      </c>
      <c r="H39" s="968"/>
    </row>
    <row r="40" spans="2:8">
      <c r="B40" s="603">
        <v>1</v>
      </c>
      <c r="C40" s="639"/>
      <c r="D40" s="602"/>
      <c r="E40" s="963"/>
      <c r="F40" s="964"/>
      <c r="G40" s="965"/>
      <c r="H40" s="966"/>
    </row>
    <row r="41" spans="2:8">
      <c r="B41" s="603">
        <v>2</v>
      </c>
      <c r="C41" s="639"/>
      <c r="D41" s="602"/>
      <c r="E41" s="963"/>
      <c r="F41" s="964"/>
      <c r="G41" s="965"/>
      <c r="H41" s="966"/>
    </row>
    <row r="42" spans="2:8">
      <c r="B42" s="603">
        <v>3</v>
      </c>
      <c r="C42" s="639"/>
      <c r="D42" s="602"/>
      <c r="E42" s="963"/>
      <c r="F42" s="964"/>
      <c r="G42" s="965"/>
      <c r="H42" s="966"/>
    </row>
    <row r="43" spans="2:8">
      <c r="B43" s="603">
        <v>4</v>
      </c>
      <c r="C43" s="639"/>
      <c r="D43" s="602"/>
      <c r="E43" s="963"/>
      <c r="F43" s="964"/>
      <c r="G43" s="965"/>
      <c r="H43" s="966"/>
    </row>
    <row r="44" spans="2:8">
      <c r="B44" s="603">
        <v>5</v>
      </c>
      <c r="C44" s="639"/>
      <c r="D44" s="602"/>
      <c r="E44" s="963"/>
      <c r="F44" s="964"/>
      <c r="G44" s="965"/>
      <c r="H44" s="966"/>
    </row>
    <row r="45" spans="2:8">
      <c r="B45" s="603">
        <v>6</v>
      </c>
      <c r="C45" s="639"/>
      <c r="D45" s="602"/>
      <c r="E45" s="963"/>
      <c r="F45" s="964"/>
      <c r="G45" s="965"/>
      <c r="H45" s="966"/>
    </row>
    <row r="46" spans="2:8">
      <c r="B46" s="603">
        <v>7</v>
      </c>
      <c r="C46" s="639"/>
      <c r="D46" s="602"/>
      <c r="E46" s="963"/>
      <c r="F46" s="964"/>
      <c r="G46" s="965"/>
      <c r="H46" s="966"/>
    </row>
    <row r="47" spans="2:8">
      <c r="B47" s="603">
        <v>8</v>
      </c>
      <c r="C47" s="639"/>
      <c r="D47" s="602"/>
      <c r="E47" s="963"/>
      <c r="F47" s="964"/>
      <c r="G47" s="965"/>
      <c r="H47" s="966"/>
    </row>
    <row r="48" spans="2:8">
      <c r="B48" s="603">
        <v>9</v>
      </c>
      <c r="C48" s="639"/>
      <c r="D48" s="602"/>
      <c r="E48" s="963"/>
      <c r="F48" s="964"/>
      <c r="G48" s="965"/>
      <c r="H48" s="966"/>
    </row>
    <row r="49" spans="2:8">
      <c r="B49" s="603">
        <v>10</v>
      </c>
      <c r="C49" s="639"/>
      <c r="D49" s="602"/>
      <c r="E49" s="963"/>
      <c r="F49" s="964"/>
      <c r="G49" s="965"/>
      <c r="H49" s="966"/>
    </row>
    <row r="50" spans="2:8">
      <c r="B50" s="603" t="s">
        <v>479</v>
      </c>
      <c r="C50" s="639"/>
      <c r="D50" s="602"/>
      <c r="E50" s="963"/>
      <c r="F50" s="964"/>
      <c r="G50" s="965"/>
      <c r="H50" s="96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B4" sqref="B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hidden="1" customWidth="1"/>
    <col min="9" max="13" width="22.140625" style="12" hidden="1"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3" customFormat="1" ht="29.25" customHeight="1" thickBot="1">
      <c r="D7" s="564" t="s">
        <v>550</v>
      </c>
      <c r="P7" s="104"/>
      <c r="Q7" s="104"/>
    </row>
    <row r="8" spans="2:17" s="103" customFormat="1" ht="30" customHeight="1">
      <c r="D8" s="569"/>
      <c r="P8" s="104"/>
      <c r="Q8" s="104"/>
    </row>
    <row r="9" spans="2:17" s="2" customFormat="1" ht="24.75" customHeight="1">
      <c r="B9" s="117" t="s">
        <v>411</v>
      </c>
      <c r="C9" s="17"/>
      <c r="D9" s="454">
        <v>2012</v>
      </c>
    </row>
    <row r="10" spans="2:17" s="17" customFormat="1" ht="16.5" customHeight="1"/>
    <row r="11" spans="2:17" s="17" customFormat="1" ht="70.5" customHeight="1">
      <c r="B11" s="972" t="s">
        <v>562</v>
      </c>
      <c r="C11" s="972"/>
      <c r="D11" s="972"/>
      <c r="E11" s="972"/>
      <c r="F11" s="972"/>
      <c r="G11" s="972"/>
      <c r="H11" s="972"/>
      <c r="I11" s="972"/>
      <c r="J11" s="972"/>
      <c r="K11" s="972"/>
      <c r="L11" s="972"/>
      <c r="M11" s="972"/>
      <c r="N11" s="609"/>
      <c r="O11" s="609"/>
      <c r="P11" s="609"/>
      <c r="Q11" s="609"/>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kW</v>
      </c>
      <c r="G13" s="242" t="str">
        <f>'1.  LRAMVA Summary'!G52</f>
        <v>Streetlight</v>
      </c>
      <c r="H13" s="242" t="str">
        <f>'1.  LRAMVA Summary'!H52</f>
        <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1"/>
      <c r="C14" s="573"/>
      <c r="D14" s="574" t="str">
        <f>'1.  LRAMVA Summary'!D53</f>
        <v>kWh</v>
      </c>
      <c r="E14" s="574" t="str">
        <f>'1.  LRAMVA Summary'!E53</f>
        <v>kWh</v>
      </c>
      <c r="F14" s="574" t="str">
        <f>'1.  LRAMVA Summary'!F53</f>
        <v>kW</v>
      </c>
      <c r="G14" s="574" t="str">
        <f>'1.  LRAMVA Summary'!G53</f>
        <v>kW</v>
      </c>
      <c r="H14" s="574">
        <f>'1.  LRAMVA Summary'!H53</f>
        <v>0</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5" customFormat="1" ht="15.75" customHeight="1">
      <c r="B15" s="460" t="s">
        <v>27</v>
      </c>
      <c r="C15" s="621">
        <f>SUM(D15:Q15)</f>
        <v>802000</v>
      </c>
      <c r="D15" s="450">
        <v>559287</v>
      </c>
      <c r="E15" s="450">
        <v>115015</v>
      </c>
      <c r="F15" s="450">
        <v>127698</v>
      </c>
      <c r="G15" s="450">
        <v>0</v>
      </c>
      <c r="H15" s="450"/>
      <c r="I15" s="450"/>
      <c r="J15" s="450"/>
      <c r="K15" s="450"/>
      <c r="L15" s="450"/>
      <c r="M15" s="450"/>
      <c r="N15" s="450"/>
      <c r="O15" s="450"/>
      <c r="P15" s="451"/>
      <c r="Q15" s="451"/>
    </row>
    <row r="16" spans="2:17" s="455" customFormat="1" ht="15.75" customHeight="1">
      <c r="B16" s="460" t="s">
        <v>28</v>
      </c>
      <c r="C16" s="621">
        <f>SUM(D16:Q16)</f>
        <v>291</v>
      </c>
      <c r="D16" s="449">
        <v>0</v>
      </c>
      <c r="E16" s="449">
        <v>0</v>
      </c>
      <c r="F16" s="449">
        <v>291</v>
      </c>
      <c r="G16" s="449">
        <v>0</v>
      </c>
      <c r="H16" s="449"/>
      <c r="I16" s="449"/>
      <c r="J16" s="449"/>
      <c r="K16" s="451"/>
      <c r="L16" s="451"/>
      <c r="M16" s="451"/>
      <c r="N16" s="451"/>
      <c r="O16" s="451"/>
      <c r="P16" s="451"/>
      <c r="Q16" s="451"/>
    </row>
    <row r="17" spans="2:17" s="17" customFormat="1" ht="15.75" customHeight="1"/>
    <row r="18" spans="2:17" s="25" customFormat="1" ht="15.75" customHeight="1">
      <c r="B18" s="190" t="s">
        <v>450</v>
      </c>
      <c r="C18" s="191"/>
      <c r="D18" s="897">
        <f t="shared" ref="D18:E18" si="0">IF(D14="kw",HLOOKUP(D14,D14:D16,3,FALSE),HLOOKUP(D14,D14:D16,2,FALSE))</f>
        <v>559287</v>
      </c>
      <c r="E18" s="897">
        <f t="shared" si="0"/>
        <v>115015</v>
      </c>
      <c r="F18" s="897">
        <f>IF(F14="kw",HLOOKUP(F14,F14:F16,3,FALSE),HLOOKUP(F14,F14:F16,2,FALSE))</f>
        <v>291</v>
      </c>
      <c r="G18" s="897">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4"/>
      <c r="C19" s="92"/>
      <c r="D19" s="92"/>
      <c r="E19" s="92"/>
      <c r="F19" s="92"/>
      <c r="G19" s="92"/>
      <c r="H19" s="92"/>
      <c r="I19" s="92"/>
      <c r="J19" s="92"/>
      <c r="K19" s="92"/>
      <c r="L19" s="92"/>
      <c r="M19" s="92"/>
      <c r="N19" s="92"/>
      <c r="O19" s="92"/>
      <c r="P19" s="92"/>
      <c r="Q19" s="92"/>
    </row>
    <row r="20" spans="2:17" s="437" customFormat="1" ht="36.75" customHeight="1">
      <c r="B20" s="459" t="s">
        <v>674</v>
      </c>
      <c r="C20" s="452"/>
      <c r="D20" s="453"/>
    </row>
    <row r="21" spans="2:17" s="437" customFormat="1" ht="15.75">
      <c r="B21" s="459" t="s">
        <v>366</v>
      </c>
      <c r="C21" s="452" t="s">
        <v>695</v>
      </c>
      <c r="D21" s="453"/>
    </row>
    <row r="22" spans="2:17" s="17" customFormat="1" ht="15.75" customHeight="1">
      <c r="B22" s="165"/>
      <c r="C22" s="166"/>
      <c r="D22" s="162"/>
    </row>
    <row r="23" spans="2:17" s="17" customFormat="1" ht="23.25" customHeight="1">
      <c r="B23" s="167"/>
      <c r="C23" s="167"/>
      <c r="D23" s="162"/>
    </row>
    <row r="24" spans="2:17" s="17" customFormat="1" ht="22.5" customHeight="1">
      <c r="B24" s="117" t="s">
        <v>412</v>
      </c>
      <c r="C24" s="117"/>
      <c r="D24" s="454">
        <v>2016</v>
      </c>
    </row>
    <row r="25" spans="2:17" s="2" customFormat="1" ht="15.75" customHeight="1">
      <c r="D25" s="20"/>
    </row>
    <row r="26" spans="2:17" s="2" customFormat="1" ht="42" customHeight="1">
      <c r="B26" s="972" t="s">
        <v>561</v>
      </c>
      <c r="C26" s="972"/>
      <c r="D26" s="972"/>
      <c r="E26" s="972"/>
      <c r="F26" s="972"/>
      <c r="G26" s="972"/>
      <c r="H26" s="972"/>
      <c r="I26" s="972"/>
      <c r="J26" s="972"/>
      <c r="K26" s="972"/>
      <c r="L26" s="972"/>
      <c r="M26" s="972"/>
      <c r="N26" s="609"/>
      <c r="O26" s="609"/>
      <c r="P26" s="609"/>
      <c r="Q26" s="609"/>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kW</v>
      </c>
      <c r="G28" s="242" t="str">
        <f>'1.  LRAMVA Summary'!G52</f>
        <v>Streetlight</v>
      </c>
      <c r="H28" s="242" t="str">
        <f>'1.  LRAMVA Summary'!H52</f>
        <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1"/>
      <c r="C29" s="573"/>
      <c r="D29" s="574" t="str">
        <f>'1.  LRAMVA Summary'!D53</f>
        <v>kWh</v>
      </c>
      <c r="E29" s="574" t="str">
        <f>'1.  LRAMVA Summary'!E53</f>
        <v>kWh</v>
      </c>
      <c r="F29" s="574" t="str">
        <f>'1.  LRAMVA Summary'!F53</f>
        <v>kW</v>
      </c>
      <c r="G29" s="574" t="str">
        <f>'1.  LRAMVA Summary'!G53</f>
        <v>kW</v>
      </c>
      <c r="H29" s="574">
        <f>'1.  LRAMVA Summary'!H53</f>
        <v>0</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5" customFormat="1" ht="15.75" customHeight="1">
      <c r="B30" s="460" t="s">
        <v>27</v>
      </c>
      <c r="C30" s="621">
        <f>SUM(D30:Q30)</f>
        <v>2943387</v>
      </c>
      <c r="D30" s="461">
        <v>1185208</v>
      </c>
      <c r="E30" s="461">
        <v>218722</v>
      </c>
      <c r="F30" s="461">
        <v>274377</v>
      </c>
      <c r="G30" s="461">
        <v>1265080</v>
      </c>
      <c r="H30" s="461"/>
      <c r="I30" s="461"/>
      <c r="J30" s="461"/>
      <c r="K30" s="461"/>
      <c r="L30" s="461"/>
      <c r="M30" s="461"/>
      <c r="N30" s="461"/>
      <c r="O30" s="461"/>
      <c r="P30" s="461"/>
      <c r="Q30" s="451"/>
    </row>
    <row r="31" spans="2:17" s="462" customFormat="1" ht="15" customHeight="1">
      <c r="B31" s="460" t="s">
        <v>28</v>
      </c>
      <c r="C31" s="621">
        <f>SUM(D31:Q31)</f>
        <v>4410</v>
      </c>
      <c r="D31" s="449"/>
      <c r="E31" s="449"/>
      <c r="F31" s="449">
        <v>678</v>
      </c>
      <c r="G31" s="449">
        <v>3732</v>
      </c>
      <c r="H31" s="738"/>
      <c r="I31" s="449"/>
      <c r="J31" s="449"/>
      <c r="K31" s="451"/>
      <c r="L31" s="451"/>
      <c r="M31" s="451"/>
      <c r="N31" s="451"/>
      <c r="O31" s="451"/>
      <c r="P31" s="451"/>
      <c r="Q31" s="451"/>
    </row>
    <row r="32" spans="2:17" s="17" customFormat="1" ht="15.75" customHeight="1"/>
    <row r="33" spans="2:32" s="25" customFormat="1" ht="15.75" customHeight="1">
      <c r="B33" s="190" t="s">
        <v>450</v>
      </c>
      <c r="C33" s="191"/>
      <c r="D33" s="191">
        <f>IF(D29="kw",HLOOKUP(D29,D29:D31,3,FALSE),HLOOKUP(D29,D29:D31,2,FALSE))</f>
        <v>1185208</v>
      </c>
      <c r="E33" s="191">
        <f>IF(E29="kw",HLOOKUP(E29,E29:E31,3,FALSE),HLOOKUP(E29,E29:E31,2,FALSE))</f>
        <v>218722</v>
      </c>
      <c r="F33" s="191">
        <f>IF(F29="kw",HLOOKUP(F29,F29:F31,3,FALSE),HLOOKUP(F29,F29:F31,2,FALSE))</f>
        <v>678</v>
      </c>
      <c r="G33" s="191">
        <f>IF(G29="kw",HLOOKUP(G29,G29:G31,3,FALSE),HLOOKUP(G29,G29:G31,2,FALSE))</f>
        <v>3732</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9" t="s">
        <v>674</v>
      </c>
      <c r="C35" s="452"/>
      <c r="D35" s="453"/>
      <c r="E35" s="92"/>
      <c r="F35" s="92"/>
      <c r="G35" s="92"/>
      <c r="H35" s="92"/>
      <c r="I35" s="92"/>
      <c r="J35" s="92"/>
      <c r="K35" s="92"/>
      <c r="L35" s="92"/>
      <c r="M35" s="92"/>
      <c r="N35" s="92"/>
      <c r="O35" s="92"/>
      <c r="P35" s="92"/>
      <c r="Q35" s="92"/>
    </row>
    <row r="36" spans="2:32" s="437" customFormat="1" ht="21" customHeight="1">
      <c r="B36" s="459" t="s">
        <v>366</v>
      </c>
      <c r="C36" s="452" t="s">
        <v>694</v>
      </c>
      <c r="D36" s="453">
        <v>2016</v>
      </c>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452</v>
      </c>
      <c r="C39" s="35"/>
      <c r="D39" s="34"/>
      <c r="E39" s="39"/>
      <c r="F39" s="40"/>
    </row>
    <row r="40" spans="2:32" s="70" customFormat="1" ht="39" customHeight="1">
      <c r="B40" s="972" t="s">
        <v>611</v>
      </c>
      <c r="C40" s="972"/>
      <c r="D40" s="972"/>
      <c r="E40" s="972"/>
      <c r="F40" s="972"/>
      <c r="G40" s="972"/>
      <c r="H40" s="972"/>
      <c r="I40" s="972"/>
      <c r="J40" s="972"/>
      <c r="K40" s="972"/>
      <c r="L40" s="972"/>
      <c r="M40" s="972"/>
      <c r="N40" s="609"/>
      <c r="O40" s="609"/>
      <c r="P40" s="609"/>
      <c r="Q40" s="609"/>
    </row>
    <row r="41" spans="2:32" s="2" customFormat="1" ht="16.5" customHeight="1">
      <c r="B41" s="10"/>
      <c r="C41" s="10"/>
      <c r="D41" s="22"/>
      <c r="E41" s="20"/>
      <c r="F41" s="20"/>
      <c r="G41" s="20"/>
      <c r="R41" s="20"/>
    </row>
    <row r="42" spans="2:32" s="17" customFormat="1" ht="56.25" customHeight="1">
      <c r="B42" s="242" t="s">
        <v>234</v>
      </c>
      <c r="C42" s="242" t="s">
        <v>608</v>
      </c>
      <c r="D42" s="242" t="str">
        <f>'1.  LRAMVA Summary'!D52</f>
        <v>Residential</v>
      </c>
      <c r="E42" s="242" t="str">
        <f>'1.  LRAMVA Summary'!E52</f>
        <v>GS&lt;50 kW</v>
      </c>
      <c r="F42" s="242" t="str">
        <f>'1.  LRAMVA Summary'!F52</f>
        <v>GS&gt;50 kW</v>
      </c>
      <c r="G42" s="242" t="str">
        <f>'1.  LRAMVA Summary'!G52</f>
        <v>Streetlight</v>
      </c>
      <c r="H42" s="242" t="str">
        <f>'1.  LRAMVA Summary'!H52</f>
        <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76"/>
      <c r="C43" s="577"/>
      <c r="D43" s="578" t="str">
        <f>'1.  LRAMVA Summary'!D53</f>
        <v>kWh</v>
      </c>
      <c r="E43" s="578" t="str">
        <f>'1.  LRAMVA Summary'!E53</f>
        <v>kWh</v>
      </c>
      <c r="F43" s="578" t="str">
        <f>'1.  LRAMVA Summary'!F53</f>
        <v>kW</v>
      </c>
      <c r="G43" s="578" t="str">
        <f>'1.  LRAMVA Summary'!G53</f>
        <v>kW</v>
      </c>
      <c r="H43" s="578">
        <f>'1.  LRAMVA Summary'!H53</f>
        <v>0</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8"/>
    </row>
    <row r="44" spans="2:32" s="17" customFormat="1" ht="15.75" hidden="1">
      <c r="B44" s="169">
        <v>2011</v>
      </c>
      <c r="C44" s="530"/>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hidden="1">
      <c r="B45" s="169">
        <v>2012</v>
      </c>
      <c r="C45" s="530"/>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hidden="1">
      <c r="B46" s="170">
        <v>2013</v>
      </c>
      <c r="C46" s="530"/>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hidden="1">
      <c r="B47" s="170">
        <v>2014</v>
      </c>
      <c r="C47" s="530"/>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0">
        <v>2012</v>
      </c>
      <c r="D48" s="189">
        <f t="shared" ref="D48:Q48" si="7">IF(ISBLANK($C$48),0,IF($C$48=$D$9,HLOOKUP(D43,D14:D18,5,FALSE),HLOOKUP(D43,D29:D33,5,FALSE)))</f>
        <v>559287</v>
      </c>
      <c r="E48" s="189">
        <f t="shared" si="7"/>
        <v>115015</v>
      </c>
      <c r="F48" s="189">
        <f t="shared" si="7"/>
        <v>291</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0">
        <v>2016</v>
      </c>
      <c r="D49" s="189">
        <f t="shared" ref="D49:Q49" si="8">IF(ISBLANK($C$49),0,IF($C$49=$D$9,HLOOKUP(D43,D14:D18,5,FALSE),HLOOKUP(D43,D29:D33,5,FALSE)))</f>
        <v>1185208</v>
      </c>
      <c r="E49" s="189">
        <f t="shared" si="8"/>
        <v>218722</v>
      </c>
      <c r="F49" s="189">
        <f t="shared" si="8"/>
        <v>678</v>
      </c>
      <c r="G49" s="189">
        <f t="shared" si="8"/>
        <v>3732</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0">
        <v>2016</v>
      </c>
      <c r="D50" s="189">
        <f t="shared" ref="D50:I50" si="9">IF(ISBLANK($C$50),0,IF($C$50=$D$9,HLOOKUP(D43,D14:D18,5,FALSE),HLOOKUP(D43,D29:D33,5,FALSE)))</f>
        <v>1185208</v>
      </c>
      <c r="E50" s="189">
        <f t="shared" si="9"/>
        <v>218722</v>
      </c>
      <c r="F50" s="189">
        <f t="shared" si="9"/>
        <v>678</v>
      </c>
      <c r="G50" s="189">
        <f t="shared" si="9"/>
        <v>3732</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6.5" customHeight="1">
      <c r="B51" s="170">
        <v>2018</v>
      </c>
      <c r="C51" s="530">
        <v>2016</v>
      </c>
      <c r="D51" s="189">
        <f t="shared" ref="D51:Q51" si="11">IF(ISBLANK($C$51),0,IF($C$51=$D$9,HLOOKUP(D43,D14:D18,5,FALSE),HLOOKUP(D43,D29:D33,5,FALSE)))</f>
        <v>1185208</v>
      </c>
      <c r="E51" s="189">
        <f t="shared" si="11"/>
        <v>218722</v>
      </c>
      <c r="F51" s="189">
        <f t="shared" si="11"/>
        <v>678</v>
      </c>
      <c r="G51" s="189">
        <f t="shared" si="11"/>
        <v>3732</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6.5" customHeight="1">
      <c r="B52" s="170">
        <v>2019</v>
      </c>
      <c r="C52" s="530">
        <v>2016</v>
      </c>
      <c r="D52" s="189">
        <f t="shared" ref="D52:Q52" si="12">IF(ISBLANK($C$52),0,IF($C$52=$D$9,HLOOKUP(D43,D14:D18,5,FALSE),HLOOKUP(D43,D29:D33,5,FALSE)))</f>
        <v>1185208</v>
      </c>
      <c r="E52" s="189">
        <f t="shared" si="12"/>
        <v>218722</v>
      </c>
      <c r="F52" s="189">
        <f t="shared" si="12"/>
        <v>678</v>
      </c>
      <c r="G52" s="189">
        <f t="shared" si="12"/>
        <v>3732</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6.5" customHeight="1">
      <c r="B53" s="170">
        <v>2020</v>
      </c>
      <c r="C53" s="530">
        <v>2016</v>
      </c>
      <c r="D53" s="189">
        <f t="shared" ref="D53:Q53" si="13">IF(ISBLANK($C$53),0,IF($C$53=$D$9,HLOOKUP(D43,D14:D18,5,FALSE),HLOOKUP(D43,D29:D33,5,FALSE)))</f>
        <v>1185208</v>
      </c>
      <c r="E53" s="189">
        <f t="shared" si="13"/>
        <v>218722</v>
      </c>
      <c r="F53" s="189">
        <f t="shared" si="13"/>
        <v>678</v>
      </c>
      <c r="G53" s="189">
        <f t="shared" si="13"/>
        <v>3732</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7" customFormat="1" ht="16.5" customHeight="1">
      <c r="B54" s="452" t="s">
        <v>535</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D9 D24</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P39" sqref="P39"/>
    </sheetView>
  </sheetViews>
  <sheetFormatPr defaultColWidth="9.140625" defaultRowHeight="15" outlineLevelRow="1"/>
  <cols>
    <col min="1" max="1" width="6.5703125" style="4" customWidth="1"/>
    <col min="2" max="2" width="36.5703125" style="5" customWidth="1"/>
    <col min="3" max="3" width="16.85546875" style="77" customWidth="1"/>
    <col min="4" max="5" width="17.85546875" style="5" hidden="1" customWidth="1"/>
    <col min="6" max="6" width="18.7109375" style="5" hidden="1" customWidth="1"/>
    <col min="7" max="7" width="15.42578125" style="5" hidden="1" customWidth="1"/>
    <col min="8" max="13" width="18.5703125" style="5" customWidth="1"/>
    <col min="14" max="14" width="18.85546875" style="5" hidden="1" customWidth="1"/>
    <col min="15" max="15" width="16.5703125" style="5" hidden="1" customWidth="1"/>
    <col min="16" max="16" width="17.140625" style="5" customWidth="1"/>
    <col min="17" max="16384" width="9.140625"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978" t="s">
        <v>171</v>
      </c>
      <c r="C4" s="84" t="s">
        <v>175</v>
      </c>
      <c r="D4" s="84"/>
      <c r="E4" s="49"/>
    </row>
    <row r="5" spans="1:26" s="18" customFormat="1" ht="26.25" hidden="1" customHeight="1" outlineLevel="1" thickBot="1">
      <c r="A5" s="4"/>
      <c r="B5" s="978"/>
      <c r="C5" s="85" t="s">
        <v>172</v>
      </c>
      <c r="D5" s="85"/>
      <c r="E5" s="49"/>
    </row>
    <row r="6" spans="1:26" ht="26.25" hidden="1" customHeight="1" outlineLevel="1" thickBot="1">
      <c r="B6" s="978"/>
      <c r="C6" s="981" t="s">
        <v>550</v>
      </c>
      <c r="D6" s="982"/>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526</v>
      </c>
      <c r="C8" s="589" t="s">
        <v>481</v>
      </c>
      <c r="D8" s="588"/>
      <c r="M8" s="6"/>
      <c r="N8" s="6"/>
      <c r="O8" s="6"/>
      <c r="P8" s="6"/>
      <c r="Q8" s="6"/>
      <c r="R8" s="6"/>
      <c r="S8" s="6"/>
      <c r="T8" s="6"/>
      <c r="U8" s="6"/>
      <c r="V8" s="6"/>
      <c r="W8" s="6"/>
      <c r="X8" s="6"/>
      <c r="Y8" s="6"/>
      <c r="Z8" s="6"/>
    </row>
    <row r="9" spans="1:26" s="18" customFormat="1" ht="19.5" hidden="1" customHeight="1" outlineLevel="1">
      <c r="A9" s="4"/>
      <c r="B9" s="536"/>
      <c r="C9" s="589" t="s">
        <v>527</v>
      </c>
      <c r="D9" s="588"/>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7" t="s">
        <v>482</v>
      </c>
      <c r="O11" s="548"/>
    </row>
    <row r="12" spans="1:26" ht="58.5" customHeight="1">
      <c r="B12" s="976" t="s">
        <v>619</v>
      </c>
      <c r="C12" s="976"/>
      <c r="D12" s="976"/>
      <c r="E12" s="976"/>
      <c r="F12" s="976"/>
      <c r="G12" s="976"/>
      <c r="H12" s="976"/>
      <c r="I12" s="976"/>
      <c r="J12" s="976"/>
      <c r="K12" s="976"/>
      <c r="L12" s="976"/>
      <c r="M12" s="976"/>
      <c r="N12" s="976"/>
      <c r="O12" s="97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757"/>
      <c r="C14" s="758" t="s">
        <v>41</v>
      </c>
      <c r="D14" s="759" t="s">
        <v>564</v>
      </c>
      <c r="E14" s="759" t="s">
        <v>565</v>
      </c>
      <c r="F14" s="759" t="s">
        <v>566</v>
      </c>
      <c r="G14" s="759" t="s">
        <v>567</v>
      </c>
      <c r="H14" s="759" t="s">
        <v>696</v>
      </c>
      <c r="I14" s="759" t="s">
        <v>697</v>
      </c>
      <c r="J14" s="759" t="s">
        <v>694</v>
      </c>
      <c r="K14" s="759" t="s">
        <v>690</v>
      </c>
      <c r="L14" s="759" t="s">
        <v>698</v>
      </c>
      <c r="M14" s="759" t="s">
        <v>699</v>
      </c>
      <c r="N14" s="759" t="s">
        <v>568</v>
      </c>
      <c r="O14" s="759" t="s">
        <v>569</v>
      </c>
      <c r="P14" s="7"/>
    </row>
    <row r="15" spans="1:26" s="7" customFormat="1" ht="18.75" customHeight="1">
      <c r="B15" s="470" t="s">
        <v>188</v>
      </c>
      <c r="C15" s="979"/>
      <c r="D15" s="471">
        <v>2010</v>
      </c>
      <c r="E15" s="471">
        <v>2011</v>
      </c>
      <c r="F15" s="471">
        <v>2012</v>
      </c>
      <c r="G15" s="471">
        <v>2013</v>
      </c>
      <c r="H15" s="471">
        <v>2014</v>
      </c>
      <c r="I15" s="471">
        <v>2015</v>
      </c>
      <c r="J15" s="471">
        <v>2016</v>
      </c>
      <c r="K15" s="471">
        <v>2017</v>
      </c>
      <c r="L15" s="471">
        <v>2018</v>
      </c>
      <c r="M15" s="471">
        <v>2019</v>
      </c>
      <c r="N15" s="471">
        <v>2020</v>
      </c>
      <c r="O15" s="472">
        <v>2021</v>
      </c>
    </row>
    <row r="16" spans="1:26" s="110" customFormat="1" ht="18" customHeight="1">
      <c r="B16" s="473" t="s">
        <v>558</v>
      </c>
      <c r="C16" s="974"/>
      <c r="D16" s="474"/>
      <c r="E16" s="474"/>
      <c r="F16" s="474"/>
      <c r="G16" s="474"/>
      <c r="H16" s="474">
        <v>4</v>
      </c>
      <c r="I16" s="474">
        <v>4</v>
      </c>
      <c r="J16" s="474">
        <v>4</v>
      </c>
      <c r="K16" s="474">
        <v>4</v>
      </c>
      <c r="L16" s="474">
        <v>4</v>
      </c>
      <c r="M16" s="474">
        <v>4</v>
      </c>
      <c r="N16" s="474"/>
      <c r="O16" s="475"/>
    </row>
    <row r="17" spans="1:15" s="110" customFormat="1" ht="17.25" customHeight="1">
      <c r="B17" s="476" t="s">
        <v>559</v>
      </c>
      <c r="C17" s="980"/>
      <c r="D17" s="111">
        <f>12-D16</f>
        <v>12</v>
      </c>
      <c r="E17" s="111">
        <f>12-E16</f>
        <v>12</v>
      </c>
      <c r="F17" s="111">
        <f t="shared" ref="F17:K17" si="0">12-F16</f>
        <v>12</v>
      </c>
      <c r="G17" s="111">
        <f t="shared" si="0"/>
        <v>12</v>
      </c>
      <c r="H17" s="111">
        <f t="shared" si="0"/>
        <v>8</v>
      </c>
      <c r="I17" s="111">
        <f t="shared" si="0"/>
        <v>8</v>
      </c>
      <c r="J17" s="111">
        <f t="shared" si="0"/>
        <v>8</v>
      </c>
      <c r="K17" s="111">
        <f t="shared" si="0"/>
        <v>8</v>
      </c>
      <c r="L17" s="111">
        <f t="shared" ref="L17:O17" si="1">12-L16</f>
        <v>8</v>
      </c>
      <c r="M17" s="111">
        <f t="shared" si="1"/>
        <v>8</v>
      </c>
      <c r="N17" s="111">
        <f t="shared" si="1"/>
        <v>12</v>
      </c>
      <c r="O17" s="112">
        <f t="shared" si="1"/>
        <v>12</v>
      </c>
    </row>
    <row r="18" spans="1:15" s="7" customFormat="1" ht="17.25" customHeight="1">
      <c r="B18" s="477" t="str">
        <f>'1.  LRAMVA Summary'!B29</f>
        <v>Residential</v>
      </c>
      <c r="C18" s="973" t="str">
        <f>'2. LRAMVA Threshold'!D43</f>
        <v>kWh</v>
      </c>
      <c r="D18" s="46"/>
      <c r="E18" s="46"/>
      <c r="F18" s="46"/>
      <c r="G18" s="46"/>
      <c r="H18" s="46">
        <v>1.4200000000000001E-2</v>
      </c>
      <c r="I18" s="46">
        <v>1.44E-2</v>
      </c>
      <c r="J18" s="46">
        <v>1.18E-2</v>
      </c>
      <c r="K18" s="46">
        <v>8.0999999999999996E-3</v>
      </c>
      <c r="L18" s="46">
        <v>4.1000000000000003E-3</v>
      </c>
      <c r="M18" s="46">
        <v>0</v>
      </c>
      <c r="N18" s="46">
        <v>0</v>
      </c>
      <c r="O18" s="69">
        <v>0</v>
      </c>
    </row>
    <row r="19" spans="1:15" s="7" customFormat="1" ht="15" hidden="1" customHeight="1" outlineLevel="1">
      <c r="B19" s="532" t="s">
        <v>510</v>
      </c>
      <c r="C19" s="974"/>
      <c r="D19" s="46"/>
      <c r="E19" s="46"/>
      <c r="F19" s="46"/>
      <c r="G19" s="46"/>
      <c r="H19" s="46"/>
      <c r="I19" s="46"/>
      <c r="J19" s="46"/>
      <c r="K19" s="46"/>
      <c r="L19" s="46"/>
      <c r="M19" s="46"/>
      <c r="N19" s="46"/>
      <c r="O19" s="69"/>
    </row>
    <row r="20" spans="1:15" s="7" customFormat="1" ht="15" hidden="1" customHeight="1" outlineLevel="1">
      <c r="B20" s="532" t="s">
        <v>511</v>
      </c>
      <c r="C20" s="974"/>
      <c r="D20" s="46"/>
      <c r="E20" s="46"/>
      <c r="F20" s="46"/>
      <c r="G20" s="46"/>
      <c r="H20" s="46"/>
      <c r="I20" s="46"/>
      <c r="J20" s="46"/>
      <c r="K20" s="46"/>
      <c r="L20" s="46"/>
      <c r="M20" s="46"/>
      <c r="N20" s="46"/>
      <c r="O20" s="69"/>
    </row>
    <row r="21" spans="1:15" s="7" customFormat="1" ht="15" hidden="1" customHeight="1" outlineLevel="1">
      <c r="B21" s="532" t="s">
        <v>489</v>
      </c>
      <c r="C21" s="974"/>
      <c r="D21" s="46"/>
      <c r="E21" s="46"/>
      <c r="F21" s="46"/>
      <c r="G21" s="46"/>
      <c r="H21" s="46"/>
      <c r="I21" s="46"/>
      <c r="J21" s="46"/>
      <c r="K21" s="46"/>
      <c r="L21" s="46"/>
      <c r="M21" s="46"/>
      <c r="N21" s="46"/>
      <c r="O21" s="69"/>
    </row>
    <row r="22" spans="1:15" s="7" customFormat="1" ht="14.25" customHeight="1" collapsed="1">
      <c r="B22" s="532" t="s">
        <v>512</v>
      </c>
      <c r="C22" s="975"/>
      <c r="D22" s="65">
        <f>SUM(D18:D21)</f>
        <v>0</v>
      </c>
      <c r="E22" s="65">
        <f>SUM(E18:E21)</f>
        <v>0</v>
      </c>
      <c r="F22" s="65">
        <f>SUM(F18:F21)</f>
        <v>0</v>
      </c>
      <c r="G22" s="65">
        <f t="shared" ref="G22:O22" si="2">SUM(G18:G21)</f>
        <v>0</v>
      </c>
      <c r="H22" s="65">
        <f t="shared" si="2"/>
        <v>1.4200000000000001E-2</v>
      </c>
      <c r="I22" s="65">
        <f t="shared" si="2"/>
        <v>1.44E-2</v>
      </c>
      <c r="J22" s="65">
        <f t="shared" si="2"/>
        <v>1.18E-2</v>
      </c>
      <c r="K22" s="65">
        <f t="shared" si="2"/>
        <v>8.0999999999999996E-3</v>
      </c>
      <c r="L22" s="65">
        <f t="shared" si="2"/>
        <v>4.1000000000000003E-3</v>
      </c>
      <c r="M22" s="65">
        <f t="shared" si="2"/>
        <v>0</v>
      </c>
      <c r="N22" s="65">
        <f t="shared" si="2"/>
        <v>0</v>
      </c>
      <c r="O22" s="75">
        <f t="shared" si="2"/>
        <v>0</v>
      </c>
    </row>
    <row r="23" spans="1:15" s="63" customFormat="1">
      <c r="A23" s="62"/>
      <c r="B23" s="489" t="s">
        <v>513</v>
      </c>
      <c r="C23" s="479"/>
      <c r="D23" s="480"/>
      <c r="E23" s="481">
        <f>ROUND(SUM(D22*E16+E22*E17)/12,4)</f>
        <v>0</v>
      </c>
      <c r="F23" s="481">
        <f>ROUND(SUM(E22*F16+F22*F17)/12,4)</f>
        <v>0</v>
      </c>
      <c r="G23" s="481">
        <f>ROUND(SUM(F22*G16+G22*G17)/12,4)</f>
        <v>0</v>
      </c>
      <c r="H23" s="481">
        <f>ROUND(SUM(G22*H16+H22*H17)/12,4)</f>
        <v>9.4999999999999998E-3</v>
      </c>
      <c r="I23" s="481">
        <f>ROUND(SUM(H22*I16+I22*I17)/12,4)</f>
        <v>1.43E-2</v>
      </c>
      <c r="J23" s="481">
        <f t="shared" ref="J23:O23" si="3">ROUND(SUM(I22*J16+J22*J17)/12,4)</f>
        <v>1.2699999999999999E-2</v>
      </c>
      <c r="K23" s="481">
        <f t="shared" si="3"/>
        <v>9.2999999999999992E-3</v>
      </c>
      <c r="L23" s="481">
        <f t="shared" si="3"/>
        <v>5.4000000000000003E-3</v>
      </c>
      <c r="M23" s="481">
        <f t="shared" si="3"/>
        <v>1.4E-3</v>
      </c>
      <c r="N23" s="481">
        <f t="shared" si="3"/>
        <v>0</v>
      </c>
      <c r="O23" s="760">
        <f t="shared" si="3"/>
        <v>0</v>
      </c>
    </row>
    <row r="24" spans="1:15" s="63" customFormat="1">
      <c r="A24" s="62"/>
      <c r="B24" s="478"/>
      <c r="C24" s="483"/>
      <c r="D24" s="480"/>
      <c r="E24" s="481"/>
      <c r="F24" s="481"/>
      <c r="G24" s="481"/>
      <c r="H24" s="481"/>
      <c r="I24" s="481"/>
      <c r="J24" s="481"/>
      <c r="K24" s="481"/>
      <c r="L24" s="484"/>
      <c r="M24" s="484"/>
      <c r="N24" s="484"/>
      <c r="O24" s="482"/>
    </row>
    <row r="25" spans="1:15" s="63" customFormat="1" ht="15.75" customHeight="1">
      <c r="A25" s="62"/>
      <c r="B25" s="599" t="str">
        <f>'1.  LRAMVA Summary'!B30</f>
        <v>GS&lt;50 kW</v>
      </c>
      <c r="C25" s="973" t="str">
        <f>'2. LRAMVA Threshold'!E43</f>
        <v>kWh</v>
      </c>
      <c r="D25" s="46"/>
      <c r="E25" s="46"/>
      <c r="F25" s="46"/>
      <c r="G25" s="46"/>
      <c r="H25" s="46">
        <v>1.35E-2</v>
      </c>
      <c r="I25" s="46">
        <v>1.37E-2</v>
      </c>
      <c r="J25" s="46">
        <v>1.49E-2</v>
      </c>
      <c r="K25" s="46">
        <v>1.52E-2</v>
      </c>
      <c r="L25" s="46">
        <v>1.54E-2</v>
      </c>
      <c r="M25" s="46">
        <v>1.5599999999999999E-2</v>
      </c>
      <c r="N25" s="46">
        <f>+M25*1.015</f>
        <v>1.5833999999999997E-2</v>
      </c>
      <c r="O25" s="69">
        <f>+N25*1.015</f>
        <v>1.6071509999999997E-2</v>
      </c>
    </row>
    <row r="26" spans="1:15" s="18" customFormat="1" hidden="1" outlineLevel="1">
      <c r="A26" s="4"/>
      <c r="B26" s="532" t="s">
        <v>510</v>
      </c>
      <c r="C26" s="974"/>
      <c r="D26" s="46"/>
      <c r="E26" s="46"/>
      <c r="F26" s="46"/>
      <c r="G26" s="46"/>
      <c r="H26" s="46"/>
      <c r="I26" s="46"/>
      <c r="J26" s="46"/>
      <c r="K26" s="46"/>
      <c r="L26" s="46"/>
      <c r="M26" s="46"/>
      <c r="N26" s="46"/>
      <c r="O26" s="69"/>
    </row>
    <row r="27" spans="1:15" s="18" customFormat="1" hidden="1" outlineLevel="1">
      <c r="A27" s="4"/>
      <c r="B27" s="532" t="s">
        <v>511</v>
      </c>
      <c r="C27" s="974"/>
      <c r="D27" s="46"/>
      <c r="E27" s="46"/>
      <c r="F27" s="46"/>
      <c r="G27" s="46"/>
      <c r="H27" s="46"/>
      <c r="I27" s="46"/>
      <c r="J27" s="46"/>
      <c r="K27" s="46"/>
      <c r="L27" s="46"/>
      <c r="M27" s="46"/>
      <c r="N27" s="46"/>
      <c r="O27" s="69"/>
    </row>
    <row r="28" spans="1:15" s="18" customFormat="1" hidden="1" outlineLevel="1">
      <c r="A28" s="4"/>
      <c r="B28" s="532" t="s">
        <v>489</v>
      </c>
      <c r="C28" s="974"/>
      <c r="D28" s="46"/>
      <c r="E28" s="46"/>
      <c r="F28" s="46"/>
      <c r="G28" s="46"/>
      <c r="H28" s="46"/>
      <c r="I28" s="46"/>
      <c r="J28" s="46"/>
      <c r="K28" s="46"/>
      <c r="L28" s="46"/>
      <c r="M28" s="46"/>
      <c r="N28" s="46"/>
      <c r="O28" s="69"/>
    </row>
    <row r="29" spans="1:15" s="18" customFormat="1" collapsed="1">
      <c r="A29" s="4"/>
      <c r="B29" s="532" t="s">
        <v>512</v>
      </c>
      <c r="C29" s="975"/>
      <c r="D29" s="65">
        <f>SUM(D25:D28)</f>
        <v>0</v>
      </c>
      <c r="E29" s="65">
        <f t="shared" ref="E29:O29" si="4">SUM(E25:E28)</f>
        <v>0</v>
      </c>
      <c r="F29" s="65">
        <f t="shared" si="4"/>
        <v>0</v>
      </c>
      <c r="G29" s="65">
        <f t="shared" si="4"/>
        <v>0</v>
      </c>
      <c r="H29" s="65">
        <f t="shared" si="4"/>
        <v>1.35E-2</v>
      </c>
      <c r="I29" s="65">
        <f t="shared" si="4"/>
        <v>1.37E-2</v>
      </c>
      <c r="J29" s="65">
        <f t="shared" si="4"/>
        <v>1.49E-2</v>
      </c>
      <c r="K29" s="65">
        <f t="shared" si="4"/>
        <v>1.52E-2</v>
      </c>
      <c r="L29" s="65">
        <f t="shared" si="4"/>
        <v>1.54E-2</v>
      </c>
      <c r="M29" s="65">
        <f t="shared" si="4"/>
        <v>1.5599999999999999E-2</v>
      </c>
      <c r="N29" s="65">
        <f t="shared" si="4"/>
        <v>1.5833999999999997E-2</v>
      </c>
      <c r="O29" s="75">
        <f t="shared" si="4"/>
        <v>1.6071509999999997E-2</v>
      </c>
    </row>
    <row r="30" spans="1:15" s="18" customFormat="1">
      <c r="A30" s="4"/>
      <c r="B30" s="489" t="s">
        <v>513</v>
      </c>
      <c r="C30" s="485"/>
      <c r="D30" s="71"/>
      <c r="E30" s="481">
        <f>ROUND(SUM(D29*E16+E29*E17)/12,4)</f>
        <v>0</v>
      </c>
      <c r="F30" s="481">
        <f t="shared" ref="F30:M30" si="5">ROUND(SUM(E29*F16+F29*F17)/12,4)</f>
        <v>0</v>
      </c>
      <c r="G30" s="481">
        <f t="shared" si="5"/>
        <v>0</v>
      </c>
      <c r="H30" s="481">
        <f t="shared" si="5"/>
        <v>8.9999999999999993E-3</v>
      </c>
      <c r="I30" s="481">
        <f t="shared" si="5"/>
        <v>1.3599999999999999E-2</v>
      </c>
      <c r="J30" s="481">
        <f>ROUND(SUM(I29*J16+J29*J17)/12,4)</f>
        <v>1.4500000000000001E-2</v>
      </c>
      <c r="K30" s="481">
        <f t="shared" si="5"/>
        <v>1.5100000000000001E-2</v>
      </c>
      <c r="L30" s="481">
        <f t="shared" si="5"/>
        <v>1.5299999999999999E-2</v>
      </c>
      <c r="M30" s="481">
        <f t="shared" si="5"/>
        <v>1.55E-2</v>
      </c>
      <c r="N30" s="481">
        <f>ROUND(SUM(M29*N16+N29*N17)/12,4)</f>
        <v>1.5800000000000002E-2</v>
      </c>
      <c r="O30" s="760">
        <f>ROUND(SUM(N29*O16+O29*O17)/12,4)</f>
        <v>1.61E-2</v>
      </c>
    </row>
    <row r="31" spans="1:15" s="18" customFormat="1">
      <c r="A31" s="4"/>
      <c r="B31" s="478"/>
      <c r="C31" s="487"/>
      <c r="D31" s="488"/>
      <c r="E31" s="488"/>
      <c r="F31" s="488"/>
      <c r="G31" s="488"/>
      <c r="H31" s="488"/>
      <c r="I31" s="488"/>
      <c r="J31" s="488"/>
      <c r="K31" s="488"/>
      <c r="L31" s="488"/>
      <c r="M31" s="488"/>
      <c r="N31" s="484"/>
      <c r="O31" s="486"/>
    </row>
    <row r="32" spans="1:15" s="64" customFormat="1">
      <c r="B32" s="599" t="str">
        <f>'1.  LRAMVA Summary'!B31</f>
        <v>GS&gt;50 kW</v>
      </c>
      <c r="C32" s="973" t="str">
        <f>'2. LRAMVA Threshold'!F43</f>
        <v>kW</v>
      </c>
      <c r="D32" s="46"/>
      <c r="E32" s="46"/>
      <c r="F32" s="46"/>
      <c r="G32" s="46"/>
      <c r="H32" s="46">
        <v>4.6375999999999999</v>
      </c>
      <c r="I32" s="46">
        <v>4.7118000000000002</v>
      </c>
      <c r="J32" s="46">
        <v>5.0956000000000001</v>
      </c>
      <c r="K32" s="46">
        <v>5.1924000000000001</v>
      </c>
      <c r="L32" s="46">
        <v>5.2546999999999997</v>
      </c>
      <c r="M32" s="46">
        <v>5.335</v>
      </c>
      <c r="N32" s="46">
        <f>+M32*1.015</f>
        <v>5.4150249999999991</v>
      </c>
      <c r="O32" s="69">
        <f>+N32*1.015</f>
        <v>5.4962503749999989</v>
      </c>
    </row>
    <row r="33" spans="1:15" s="18" customFormat="1" hidden="1" outlineLevel="1">
      <c r="A33" s="4"/>
      <c r="B33" s="532" t="s">
        <v>510</v>
      </c>
      <c r="C33" s="974"/>
      <c r="D33" s="46"/>
      <c r="E33" s="46"/>
      <c r="F33" s="46"/>
      <c r="G33" s="46"/>
      <c r="H33" s="46"/>
      <c r="I33" s="46"/>
      <c r="J33" s="46"/>
      <c r="K33" s="46"/>
      <c r="L33" s="46"/>
      <c r="M33" s="46"/>
      <c r="N33" s="46"/>
      <c r="O33" s="69"/>
    </row>
    <row r="34" spans="1:15" s="18" customFormat="1" hidden="1" outlineLevel="1">
      <c r="A34" s="4"/>
      <c r="B34" s="532" t="s">
        <v>511</v>
      </c>
      <c r="C34" s="974"/>
      <c r="D34" s="46"/>
      <c r="E34" s="46"/>
      <c r="F34" s="46"/>
      <c r="G34" s="46"/>
      <c r="H34" s="46"/>
      <c r="I34" s="46"/>
      <c r="J34" s="46"/>
      <c r="K34" s="46"/>
      <c r="L34" s="46"/>
      <c r="M34" s="46"/>
      <c r="N34" s="46"/>
      <c r="O34" s="69"/>
    </row>
    <row r="35" spans="1:15" s="18" customFormat="1" hidden="1" outlineLevel="1">
      <c r="A35" s="4"/>
      <c r="B35" s="532" t="s">
        <v>489</v>
      </c>
      <c r="C35" s="974"/>
      <c r="D35" s="46"/>
      <c r="E35" s="46"/>
      <c r="F35" s="46"/>
      <c r="G35" s="46"/>
      <c r="H35" s="46"/>
      <c r="I35" s="46"/>
      <c r="J35" s="46"/>
      <c r="K35" s="46"/>
      <c r="L35" s="46"/>
      <c r="M35" s="46"/>
      <c r="N35" s="46"/>
      <c r="O35" s="69"/>
    </row>
    <row r="36" spans="1:15" s="18" customFormat="1" collapsed="1">
      <c r="A36" s="4"/>
      <c r="B36" s="532" t="s">
        <v>512</v>
      </c>
      <c r="C36" s="975"/>
      <c r="D36" s="65">
        <f>SUM(D32:D35)</f>
        <v>0</v>
      </c>
      <c r="E36" s="65">
        <f>SUM(E32:E35)</f>
        <v>0</v>
      </c>
      <c r="F36" s="65">
        <f t="shared" ref="F36:M36" si="6">SUM(F32:F35)</f>
        <v>0</v>
      </c>
      <c r="G36" s="65">
        <f t="shared" si="6"/>
        <v>0</v>
      </c>
      <c r="H36" s="65">
        <f t="shared" si="6"/>
        <v>4.6375999999999999</v>
      </c>
      <c r="I36" s="65">
        <f t="shared" si="6"/>
        <v>4.7118000000000002</v>
      </c>
      <c r="J36" s="65">
        <f t="shared" si="6"/>
        <v>5.0956000000000001</v>
      </c>
      <c r="K36" s="65">
        <f t="shared" si="6"/>
        <v>5.1924000000000001</v>
      </c>
      <c r="L36" s="65">
        <f t="shared" si="6"/>
        <v>5.2546999999999997</v>
      </c>
      <c r="M36" s="65">
        <f t="shared" si="6"/>
        <v>5.335</v>
      </c>
      <c r="N36" s="65">
        <f>SUM(N32:N35)</f>
        <v>5.4150249999999991</v>
      </c>
      <c r="O36" s="75">
        <f>SUM(O32:O35)</f>
        <v>5.4962503749999989</v>
      </c>
    </row>
    <row r="37" spans="1:15" s="18" customFormat="1">
      <c r="A37" s="4"/>
      <c r="B37" s="489" t="s">
        <v>513</v>
      </c>
      <c r="C37" s="485"/>
      <c r="D37" s="71"/>
      <c r="E37" s="481">
        <f t="shared" ref="E37:O37" si="7">ROUND(SUM(D36*E16+E36*E17)/12,4)</f>
        <v>0</v>
      </c>
      <c r="F37" s="481">
        <f t="shared" si="7"/>
        <v>0</v>
      </c>
      <c r="G37" s="481">
        <f t="shared" si="7"/>
        <v>0</v>
      </c>
      <c r="H37" s="481">
        <f t="shared" si="7"/>
        <v>3.0916999999999999</v>
      </c>
      <c r="I37" s="481">
        <f t="shared" si="7"/>
        <v>4.6871</v>
      </c>
      <c r="J37" s="481">
        <f t="shared" si="7"/>
        <v>4.9676999999999998</v>
      </c>
      <c r="K37" s="481">
        <f t="shared" si="7"/>
        <v>5.1600999999999999</v>
      </c>
      <c r="L37" s="481">
        <f t="shared" si="7"/>
        <v>5.2339000000000002</v>
      </c>
      <c r="M37" s="481">
        <f t="shared" si="7"/>
        <v>5.3082000000000003</v>
      </c>
      <c r="N37" s="481">
        <f t="shared" si="7"/>
        <v>5.415</v>
      </c>
      <c r="O37" s="760">
        <f t="shared" si="7"/>
        <v>5.4962999999999997</v>
      </c>
    </row>
    <row r="38" spans="1:15" s="70" customFormat="1" ht="15.75" customHeight="1">
      <c r="B38" s="489"/>
      <c r="C38" s="485"/>
      <c r="D38" s="71"/>
      <c r="E38" s="71"/>
      <c r="F38" s="71"/>
      <c r="G38" s="71"/>
      <c r="H38" s="71"/>
      <c r="I38" s="71"/>
      <c r="J38" s="71"/>
      <c r="K38" s="71"/>
      <c r="L38" s="484"/>
      <c r="M38" s="484"/>
      <c r="N38" s="484"/>
      <c r="O38" s="490"/>
    </row>
    <row r="39" spans="1:15" s="64" customFormat="1">
      <c r="A39" s="62"/>
      <c r="B39" s="599" t="str">
        <f>'1.  LRAMVA Summary'!B32</f>
        <v>Streetlight</v>
      </c>
      <c r="C39" s="973" t="str">
        <f>'2. LRAMVA Threshold'!G43</f>
        <v>kW</v>
      </c>
      <c r="D39" s="46"/>
      <c r="E39" s="46"/>
      <c r="F39" s="46"/>
      <c r="G39" s="46"/>
      <c r="H39" s="46">
        <v>0.8659</v>
      </c>
      <c r="I39" s="46">
        <v>0.87980000000000003</v>
      </c>
      <c r="J39" s="46">
        <v>0.94220000000000004</v>
      </c>
      <c r="K39" s="46">
        <v>0.96009999999999995</v>
      </c>
      <c r="L39" s="46">
        <v>0.97160000000000002</v>
      </c>
      <c r="M39" s="46">
        <v>0.98619999999999997</v>
      </c>
      <c r="N39" s="46">
        <f>+M39*1.015</f>
        <v>1.0009929999999998</v>
      </c>
      <c r="O39" s="69">
        <f>+N39*1.015</f>
        <v>1.0160078949999998</v>
      </c>
    </row>
    <row r="40" spans="1:15" s="18" customFormat="1" hidden="1" outlineLevel="1">
      <c r="A40" s="4"/>
      <c r="B40" s="532" t="s">
        <v>510</v>
      </c>
      <c r="C40" s="974"/>
      <c r="D40" s="46"/>
      <c r="E40" s="46"/>
      <c r="F40" s="46"/>
      <c r="G40" s="46"/>
      <c r="H40" s="46"/>
      <c r="I40" s="46"/>
      <c r="J40" s="46"/>
      <c r="K40" s="46"/>
      <c r="L40" s="46"/>
      <c r="M40" s="46"/>
      <c r="N40" s="46"/>
      <c r="O40" s="69"/>
    </row>
    <row r="41" spans="1:15" s="18" customFormat="1" hidden="1" outlineLevel="1">
      <c r="A41" s="4"/>
      <c r="B41" s="532" t="s">
        <v>511</v>
      </c>
      <c r="C41" s="974"/>
      <c r="D41" s="46"/>
      <c r="E41" s="46"/>
      <c r="F41" s="46"/>
      <c r="G41" s="46"/>
      <c r="H41" s="46"/>
      <c r="I41" s="46"/>
      <c r="J41" s="46"/>
      <c r="K41" s="46"/>
      <c r="L41" s="46"/>
      <c r="M41" s="46"/>
      <c r="N41" s="46"/>
      <c r="O41" s="69"/>
    </row>
    <row r="42" spans="1:15" s="18" customFormat="1" hidden="1" outlineLevel="1">
      <c r="A42" s="4"/>
      <c r="B42" s="532" t="s">
        <v>489</v>
      </c>
      <c r="C42" s="974"/>
      <c r="D42" s="46"/>
      <c r="E42" s="46"/>
      <c r="F42" s="46"/>
      <c r="G42" s="46"/>
      <c r="H42" s="46"/>
      <c r="I42" s="46"/>
      <c r="J42" s="46"/>
      <c r="K42" s="46"/>
      <c r="L42" s="46"/>
      <c r="M42" s="46"/>
      <c r="N42" s="46"/>
      <c r="O42" s="69"/>
    </row>
    <row r="43" spans="1:15" s="18" customFormat="1" collapsed="1">
      <c r="A43" s="4"/>
      <c r="B43" s="532" t="s">
        <v>512</v>
      </c>
      <c r="C43" s="975"/>
      <c r="D43" s="65">
        <f>SUM(D39:D42)</f>
        <v>0</v>
      </c>
      <c r="E43" s="65">
        <f t="shared" ref="E43:N43" si="8">SUM(E39:E42)</f>
        <v>0</v>
      </c>
      <c r="F43" s="65">
        <f t="shared" si="8"/>
        <v>0</v>
      </c>
      <c r="G43" s="65">
        <f t="shared" si="8"/>
        <v>0</v>
      </c>
      <c r="H43" s="65">
        <f t="shared" si="8"/>
        <v>0.8659</v>
      </c>
      <c r="I43" s="65">
        <f t="shared" si="8"/>
        <v>0.87980000000000003</v>
      </c>
      <c r="J43" s="65">
        <f t="shared" si="8"/>
        <v>0.94220000000000004</v>
      </c>
      <c r="K43" s="65">
        <f t="shared" si="8"/>
        <v>0.96009999999999995</v>
      </c>
      <c r="L43" s="65">
        <f t="shared" si="8"/>
        <v>0.97160000000000002</v>
      </c>
      <c r="M43" s="65">
        <f t="shared" si="8"/>
        <v>0.98619999999999997</v>
      </c>
      <c r="N43" s="65">
        <f t="shared" si="8"/>
        <v>1.0009929999999998</v>
      </c>
      <c r="O43" s="75">
        <f t="shared" ref="O43" si="9">SUM(O39:O42)</f>
        <v>1.0160078949999998</v>
      </c>
    </row>
    <row r="44" spans="1:15" s="14" customFormat="1">
      <c r="A44" s="72"/>
      <c r="B44" s="489" t="s">
        <v>513</v>
      </c>
      <c r="C44" s="485"/>
      <c r="D44" s="71"/>
      <c r="E44" s="481">
        <f t="shared" ref="E44:O44" si="10">ROUND(SUM(D43*E16+E43*E17)/12,4)</f>
        <v>0</v>
      </c>
      <c r="F44" s="481">
        <f t="shared" si="10"/>
        <v>0</v>
      </c>
      <c r="G44" s="481">
        <f t="shared" si="10"/>
        <v>0</v>
      </c>
      <c r="H44" s="481">
        <f t="shared" si="10"/>
        <v>0.57730000000000004</v>
      </c>
      <c r="I44" s="481">
        <f t="shared" si="10"/>
        <v>0.87519999999999998</v>
      </c>
      <c r="J44" s="481">
        <f t="shared" si="10"/>
        <v>0.9214</v>
      </c>
      <c r="K44" s="481">
        <f t="shared" si="10"/>
        <v>0.95409999999999995</v>
      </c>
      <c r="L44" s="481">
        <f t="shared" si="10"/>
        <v>0.96779999999999999</v>
      </c>
      <c r="M44" s="481">
        <f t="shared" si="10"/>
        <v>0.98129999999999995</v>
      </c>
      <c r="N44" s="481">
        <f t="shared" si="10"/>
        <v>1.0009999999999999</v>
      </c>
      <c r="O44" s="760">
        <f t="shared" si="10"/>
        <v>1.016</v>
      </c>
    </row>
    <row r="45" spans="1:15" s="70" customFormat="1" ht="14.25">
      <c r="A45" s="72"/>
      <c r="B45" s="489"/>
      <c r="C45" s="485"/>
      <c r="D45" s="71"/>
      <c r="E45" s="71"/>
      <c r="F45" s="71"/>
      <c r="G45" s="71"/>
      <c r="H45" s="71"/>
      <c r="I45" s="71"/>
      <c r="J45" s="71"/>
      <c r="K45" s="71"/>
      <c r="L45" s="484"/>
      <c r="M45" s="484"/>
      <c r="N45" s="484"/>
      <c r="O45" s="490"/>
    </row>
    <row r="46" spans="1:15" s="64" customFormat="1" hidden="1">
      <c r="A46" s="62"/>
      <c r="B46" s="599">
        <f>'1.  LRAMVA Summary'!B33</f>
        <v>0</v>
      </c>
      <c r="C46" s="973">
        <f>'2. LRAMVA Threshold'!H43</f>
        <v>0</v>
      </c>
      <c r="D46" s="46"/>
      <c r="E46" s="46"/>
      <c r="F46" s="46"/>
      <c r="G46" s="46"/>
      <c r="H46" s="46"/>
      <c r="I46" s="46"/>
      <c r="J46" s="46"/>
      <c r="K46" s="46"/>
      <c r="L46" s="46"/>
      <c r="M46" s="46"/>
      <c r="N46" s="46"/>
      <c r="O46" s="69"/>
    </row>
    <row r="47" spans="1:15" s="18" customFormat="1" hidden="1" outlineLevel="1">
      <c r="A47" s="4"/>
      <c r="B47" s="532" t="s">
        <v>510</v>
      </c>
      <c r="C47" s="974"/>
      <c r="D47" s="46"/>
      <c r="E47" s="46"/>
      <c r="F47" s="46"/>
      <c r="G47" s="46"/>
      <c r="H47" s="46"/>
      <c r="I47" s="46"/>
      <c r="J47" s="46"/>
      <c r="K47" s="46"/>
      <c r="L47" s="46"/>
      <c r="M47" s="46"/>
      <c r="N47" s="46"/>
      <c r="O47" s="69"/>
    </row>
    <row r="48" spans="1:15" s="18" customFormat="1" hidden="1" outlineLevel="1">
      <c r="A48" s="4"/>
      <c r="B48" s="532" t="s">
        <v>511</v>
      </c>
      <c r="C48" s="974"/>
      <c r="D48" s="46"/>
      <c r="E48" s="46"/>
      <c r="F48" s="46"/>
      <c r="G48" s="46"/>
      <c r="H48" s="46"/>
      <c r="I48" s="46"/>
      <c r="J48" s="46"/>
      <c r="K48" s="46"/>
      <c r="L48" s="46"/>
      <c r="M48" s="46"/>
      <c r="N48" s="46"/>
      <c r="O48" s="69"/>
    </row>
    <row r="49" spans="1:15" s="18" customFormat="1" hidden="1" outlineLevel="1">
      <c r="A49" s="4"/>
      <c r="B49" s="532" t="s">
        <v>489</v>
      </c>
      <c r="C49" s="974"/>
      <c r="D49" s="46"/>
      <c r="E49" s="46"/>
      <c r="F49" s="46"/>
      <c r="G49" s="46"/>
      <c r="H49" s="46"/>
      <c r="I49" s="46"/>
      <c r="J49" s="46"/>
      <c r="K49" s="46"/>
      <c r="L49" s="46"/>
      <c r="M49" s="46"/>
      <c r="N49" s="46"/>
      <c r="O49" s="69"/>
    </row>
    <row r="50" spans="1:15" s="18" customFormat="1" hidden="1" collapsed="1">
      <c r="A50" s="4"/>
      <c r="B50" s="532" t="s">
        <v>512</v>
      </c>
      <c r="C50" s="975"/>
      <c r="D50" s="65">
        <f>SUM(D46:D49)</f>
        <v>0</v>
      </c>
      <c r="E50" s="65">
        <f t="shared" ref="E50:N50" si="11">SUM(E46:E49)</f>
        <v>0</v>
      </c>
      <c r="F50" s="65">
        <f t="shared" si="11"/>
        <v>0</v>
      </c>
      <c r="G50" s="65">
        <f t="shared" si="11"/>
        <v>0</v>
      </c>
      <c r="H50" s="65">
        <f t="shared" si="11"/>
        <v>0</v>
      </c>
      <c r="I50" s="65">
        <f t="shared" si="11"/>
        <v>0</v>
      </c>
      <c r="J50" s="65">
        <f t="shared" si="11"/>
        <v>0</v>
      </c>
      <c r="K50" s="65">
        <f t="shared" si="11"/>
        <v>0</v>
      </c>
      <c r="L50" s="65">
        <f t="shared" si="11"/>
        <v>0</v>
      </c>
      <c r="M50" s="65">
        <f t="shared" si="11"/>
        <v>0</v>
      </c>
      <c r="N50" s="65">
        <f t="shared" si="11"/>
        <v>0</v>
      </c>
      <c r="O50" s="75"/>
    </row>
    <row r="51" spans="1:15" s="14" customFormat="1" hidden="1">
      <c r="A51" s="72"/>
      <c r="B51" s="489" t="s">
        <v>513</v>
      </c>
      <c r="C51" s="485"/>
      <c r="D51" s="71"/>
      <c r="E51" s="481">
        <f t="shared" ref="E51:N51" si="12">ROUND(SUM(D50*E16+E50*E17)/12,4)</f>
        <v>0</v>
      </c>
      <c r="F51" s="481">
        <f t="shared" si="12"/>
        <v>0</v>
      </c>
      <c r="G51" s="481">
        <f t="shared" si="12"/>
        <v>0</v>
      </c>
      <c r="H51" s="481">
        <f t="shared" si="12"/>
        <v>0</v>
      </c>
      <c r="I51" s="481">
        <f t="shared" si="12"/>
        <v>0</v>
      </c>
      <c r="J51" s="481">
        <f t="shared" si="12"/>
        <v>0</v>
      </c>
      <c r="K51" s="481">
        <f t="shared" si="12"/>
        <v>0</v>
      </c>
      <c r="L51" s="481">
        <f t="shared" si="12"/>
        <v>0</v>
      </c>
      <c r="M51" s="481">
        <f t="shared" si="12"/>
        <v>0</v>
      </c>
      <c r="N51" s="481">
        <f t="shared" si="12"/>
        <v>0</v>
      </c>
      <c r="O51" s="486"/>
    </row>
    <row r="52" spans="1:15" s="70" customFormat="1" ht="14.25" hidden="1">
      <c r="A52" s="72"/>
      <c r="B52" s="489"/>
      <c r="C52" s="485"/>
      <c r="D52" s="71"/>
      <c r="E52" s="71"/>
      <c r="F52" s="71"/>
      <c r="G52" s="71"/>
      <c r="H52" s="71"/>
      <c r="I52" s="71"/>
      <c r="J52" s="71"/>
      <c r="K52" s="71"/>
      <c r="L52" s="491"/>
      <c r="M52" s="491"/>
      <c r="N52" s="491"/>
      <c r="O52" s="490"/>
    </row>
    <row r="53" spans="1:15" s="64" customFormat="1" hidden="1">
      <c r="A53" s="62"/>
      <c r="B53" s="599">
        <f>'1.  LRAMVA Summary'!B34</f>
        <v>0</v>
      </c>
      <c r="C53" s="973">
        <f>'2. LRAMVA Threshold'!I43</f>
        <v>0</v>
      </c>
      <c r="D53" s="46"/>
      <c r="E53" s="46"/>
      <c r="F53" s="46"/>
      <c r="G53" s="46"/>
      <c r="H53" s="46"/>
      <c r="I53" s="46"/>
      <c r="J53" s="46"/>
      <c r="K53" s="46"/>
      <c r="L53" s="46"/>
      <c r="M53" s="46"/>
      <c r="N53" s="46"/>
      <c r="O53" s="69"/>
    </row>
    <row r="54" spans="1:15" s="18" customFormat="1" hidden="1" outlineLevel="1">
      <c r="A54" s="4"/>
      <c r="B54" s="532" t="s">
        <v>510</v>
      </c>
      <c r="C54" s="974"/>
      <c r="D54" s="46"/>
      <c r="E54" s="46"/>
      <c r="F54" s="46"/>
      <c r="G54" s="46"/>
      <c r="H54" s="46"/>
      <c r="I54" s="46"/>
      <c r="J54" s="46"/>
      <c r="K54" s="46"/>
      <c r="L54" s="46"/>
      <c r="M54" s="46"/>
      <c r="N54" s="46"/>
      <c r="O54" s="69"/>
    </row>
    <row r="55" spans="1:15" s="18" customFormat="1" hidden="1" outlineLevel="1">
      <c r="A55" s="4"/>
      <c r="B55" s="532" t="s">
        <v>511</v>
      </c>
      <c r="C55" s="974"/>
      <c r="D55" s="46"/>
      <c r="E55" s="46"/>
      <c r="F55" s="46"/>
      <c r="G55" s="46"/>
      <c r="H55" s="46"/>
      <c r="I55" s="46"/>
      <c r="J55" s="46"/>
      <c r="K55" s="46"/>
      <c r="L55" s="46"/>
      <c r="M55" s="46"/>
      <c r="N55" s="46"/>
      <c r="O55" s="69"/>
    </row>
    <row r="56" spans="1:15" s="18" customFormat="1" hidden="1" outlineLevel="1">
      <c r="A56" s="4"/>
      <c r="B56" s="532" t="s">
        <v>489</v>
      </c>
      <c r="C56" s="974"/>
      <c r="D56" s="46"/>
      <c r="E56" s="46"/>
      <c r="F56" s="46"/>
      <c r="G56" s="46"/>
      <c r="H56" s="46"/>
      <c r="I56" s="46"/>
      <c r="J56" s="46"/>
      <c r="K56" s="46"/>
      <c r="L56" s="46"/>
      <c r="M56" s="46"/>
      <c r="N56" s="46"/>
      <c r="O56" s="69"/>
    </row>
    <row r="57" spans="1:15" s="18" customFormat="1" hidden="1" collapsed="1">
      <c r="A57" s="4"/>
      <c r="B57" s="532" t="s">
        <v>512</v>
      </c>
      <c r="C57" s="975"/>
      <c r="D57" s="65">
        <f>SUM(D53:D56)</f>
        <v>0</v>
      </c>
      <c r="E57" s="65">
        <f t="shared" ref="E57:N57" si="13">SUM(E53:E56)</f>
        <v>0</v>
      </c>
      <c r="F57" s="65">
        <f t="shared" si="13"/>
        <v>0</v>
      </c>
      <c r="G57" s="65">
        <f t="shared" si="13"/>
        <v>0</v>
      </c>
      <c r="H57" s="65">
        <f t="shared" si="13"/>
        <v>0</v>
      </c>
      <c r="I57" s="65">
        <f t="shared" si="13"/>
        <v>0</v>
      </c>
      <c r="J57" s="65">
        <f t="shared" si="13"/>
        <v>0</v>
      </c>
      <c r="K57" s="65">
        <f t="shared" si="13"/>
        <v>0</v>
      </c>
      <c r="L57" s="65">
        <f t="shared" si="13"/>
        <v>0</v>
      </c>
      <c r="M57" s="65">
        <f t="shared" si="13"/>
        <v>0</v>
      </c>
      <c r="N57" s="65">
        <f t="shared" si="13"/>
        <v>0</v>
      </c>
      <c r="O57" s="76"/>
    </row>
    <row r="58" spans="1:15" s="14" customFormat="1" hidden="1">
      <c r="A58" s="72"/>
      <c r="B58" s="489" t="s">
        <v>513</v>
      </c>
      <c r="C58" s="485"/>
      <c r="D58" s="71"/>
      <c r="E58" s="481">
        <f t="shared" ref="E58:N58" si="14">ROUND(SUM(D57*E16+E57*E17)/12,4)</f>
        <v>0</v>
      </c>
      <c r="F58" s="481">
        <f t="shared" si="14"/>
        <v>0</v>
      </c>
      <c r="G58" s="481">
        <f t="shared" si="14"/>
        <v>0</v>
      </c>
      <c r="H58" s="481">
        <f t="shared" si="14"/>
        <v>0</v>
      </c>
      <c r="I58" s="481">
        <f t="shared" si="14"/>
        <v>0</v>
      </c>
      <c r="J58" s="481">
        <f t="shared" si="14"/>
        <v>0</v>
      </c>
      <c r="K58" s="481">
        <f t="shared" si="14"/>
        <v>0</v>
      </c>
      <c r="L58" s="481">
        <f t="shared" si="14"/>
        <v>0</v>
      </c>
      <c r="M58" s="481">
        <f t="shared" si="14"/>
        <v>0</v>
      </c>
      <c r="N58" s="481">
        <f t="shared" si="14"/>
        <v>0</v>
      </c>
      <c r="O58" s="486"/>
    </row>
    <row r="59" spans="1:15" s="70" customFormat="1" ht="14.25" hidden="1">
      <c r="A59" s="72"/>
      <c r="B59" s="489"/>
      <c r="C59" s="485"/>
      <c r="D59" s="71"/>
      <c r="E59" s="71"/>
      <c r="F59" s="71"/>
      <c r="G59" s="71"/>
      <c r="H59" s="71"/>
      <c r="I59" s="71"/>
      <c r="J59" s="71"/>
      <c r="K59" s="71"/>
      <c r="L59" s="491"/>
      <c r="M59" s="491"/>
      <c r="N59" s="491"/>
      <c r="O59" s="490"/>
    </row>
    <row r="60" spans="1:15" s="64" customFormat="1" hidden="1">
      <c r="A60" s="62"/>
      <c r="B60" s="599">
        <f>'1.  LRAMVA Summary'!B35</f>
        <v>0</v>
      </c>
      <c r="C60" s="973">
        <f>'2. LRAMVA Threshold'!J43</f>
        <v>0</v>
      </c>
      <c r="D60" s="46"/>
      <c r="E60" s="46"/>
      <c r="F60" s="46"/>
      <c r="G60" s="46"/>
      <c r="H60" s="46"/>
      <c r="I60" s="46"/>
      <c r="J60" s="46"/>
      <c r="K60" s="46"/>
      <c r="L60" s="46"/>
      <c r="M60" s="46"/>
      <c r="N60" s="46"/>
      <c r="O60" s="69"/>
    </row>
    <row r="61" spans="1:15" s="18" customFormat="1" hidden="1" outlineLevel="1">
      <c r="A61" s="4"/>
      <c r="B61" s="532" t="s">
        <v>510</v>
      </c>
      <c r="C61" s="974"/>
      <c r="D61" s="46"/>
      <c r="E61" s="46"/>
      <c r="F61" s="46"/>
      <c r="G61" s="46"/>
      <c r="H61" s="46"/>
      <c r="I61" s="46"/>
      <c r="J61" s="46"/>
      <c r="K61" s="46"/>
      <c r="L61" s="46"/>
      <c r="M61" s="46"/>
      <c r="N61" s="46"/>
      <c r="O61" s="69"/>
    </row>
    <row r="62" spans="1:15" s="18" customFormat="1" hidden="1" outlineLevel="1">
      <c r="A62" s="4"/>
      <c r="B62" s="532" t="s">
        <v>511</v>
      </c>
      <c r="C62" s="974"/>
      <c r="D62" s="46"/>
      <c r="E62" s="46"/>
      <c r="F62" s="46"/>
      <c r="G62" s="46"/>
      <c r="H62" s="46"/>
      <c r="I62" s="46"/>
      <c r="J62" s="46"/>
      <c r="K62" s="46"/>
      <c r="L62" s="46"/>
      <c r="M62" s="46"/>
      <c r="N62" s="46"/>
      <c r="O62" s="69"/>
    </row>
    <row r="63" spans="1:15" s="18" customFormat="1" hidden="1" outlineLevel="1">
      <c r="A63" s="4"/>
      <c r="B63" s="532" t="s">
        <v>489</v>
      </c>
      <c r="C63" s="974"/>
      <c r="D63" s="46"/>
      <c r="E63" s="46"/>
      <c r="F63" s="46"/>
      <c r="G63" s="46"/>
      <c r="H63" s="46"/>
      <c r="I63" s="46"/>
      <c r="J63" s="46"/>
      <c r="K63" s="46"/>
      <c r="L63" s="46"/>
      <c r="M63" s="46"/>
      <c r="N63" s="46"/>
      <c r="O63" s="69"/>
    </row>
    <row r="64" spans="1:15" s="18" customFormat="1" hidden="1" collapsed="1">
      <c r="A64" s="4"/>
      <c r="B64" s="532" t="s">
        <v>512</v>
      </c>
      <c r="C64" s="975"/>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6"/>
    </row>
    <row r="65" spans="1:15" s="14" customFormat="1" hidden="1">
      <c r="A65" s="72"/>
      <c r="B65" s="489" t="s">
        <v>513</v>
      </c>
      <c r="C65" s="485"/>
      <c r="D65" s="71"/>
      <c r="E65" s="481">
        <f t="shared" ref="E65:N65" si="16">ROUND(SUM(D64*E16+E64*E17)/12,4)</f>
        <v>0</v>
      </c>
      <c r="F65" s="481">
        <f t="shared" si="16"/>
        <v>0</v>
      </c>
      <c r="G65" s="481">
        <f t="shared" si="16"/>
        <v>0</v>
      </c>
      <c r="H65" s="481">
        <f t="shared" si="16"/>
        <v>0</v>
      </c>
      <c r="I65" s="481">
        <f>ROUND(SUM(H64*I16+I64*I17)/12,4)</f>
        <v>0</v>
      </c>
      <c r="J65" s="481">
        <f t="shared" si="16"/>
        <v>0</v>
      </c>
      <c r="K65" s="481">
        <f t="shared" si="16"/>
        <v>0</v>
      </c>
      <c r="L65" s="481">
        <f t="shared" si="16"/>
        <v>0</v>
      </c>
      <c r="M65" s="481">
        <f t="shared" si="16"/>
        <v>0</v>
      </c>
      <c r="N65" s="481">
        <f t="shared" si="16"/>
        <v>0</v>
      </c>
      <c r="O65" s="486"/>
    </row>
    <row r="66" spans="1:15" s="14" customFormat="1" hidden="1">
      <c r="A66" s="72"/>
      <c r="B66" s="73"/>
      <c r="C66" s="79"/>
      <c r="D66" s="71"/>
      <c r="E66" s="71"/>
      <c r="F66" s="71"/>
      <c r="G66" s="71"/>
      <c r="H66" s="71"/>
      <c r="I66" s="71"/>
      <c r="J66" s="71"/>
      <c r="K66" s="71"/>
      <c r="L66" s="484"/>
      <c r="M66" s="484"/>
      <c r="N66" s="484"/>
      <c r="O66" s="486"/>
    </row>
    <row r="67" spans="1:15" s="64" customFormat="1" hidden="1">
      <c r="A67" s="62"/>
      <c r="B67" s="599">
        <f>'1.  LRAMVA Summary'!B36</f>
        <v>0</v>
      </c>
      <c r="C67" s="973">
        <f>'2. LRAMVA Threshold'!K43</f>
        <v>0</v>
      </c>
      <c r="D67" s="46"/>
      <c r="E67" s="46"/>
      <c r="F67" s="46"/>
      <c r="G67" s="46"/>
      <c r="H67" s="46"/>
      <c r="I67" s="46"/>
      <c r="J67" s="46"/>
      <c r="K67" s="46"/>
      <c r="L67" s="46"/>
      <c r="M67" s="46"/>
      <c r="N67" s="46"/>
      <c r="O67" s="69"/>
    </row>
    <row r="68" spans="1:15" s="18" customFormat="1" hidden="1" outlineLevel="1">
      <c r="A68" s="4"/>
      <c r="B68" s="532" t="s">
        <v>510</v>
      </c>
      <c r="C68" s="974"/>
      <c r="D68" s="46"/>
      <c r="E68" s="46"/>
      <c r="F68" s="46"/>
      <c r="G68" s="46"/>
      <c r="H68" s="46"/>
      <c r="I68" s="46"/>
      <c r="J68" s="46"/>
      <c r="K68" s="46"/>
      <c r="L68" s="46"/>
      <c r="M68" s="46"/>
      <c r="N68" s="46"/>
      <c r="O68" s="69"/>
    </row>
    <row r="69" spans="1:15" s="18" customFormat="1" hidden="1" outlineLevel="1">
      <c r="A69" s="4"/>
      <c r="B69" s="532" t="s">
        <v>511</v>
      </c>
      <c r="C69" s="974"/>
      <c r="D69" s="46"/>
      <c r="E69" s="46"/>
      <c r="F69" s="46"/>
      <c r="G69" s="46"/>
      <c r="H69" s="46"/>
      <c r="I69" s="46"/>
      <c r="J69" s="46"/>
      <c r="K69" s="46"/>
      <c r="L69" s="46"/>
      <c r="M69" s="46"/>
      <c r="N69" s="46"/>
      <c r="O69" s="69"/>
    </row>
    <row r="70" spans="1:15" s="18" customFormat="1" hidden="1" outlineLevel="1">
      <c r="A70" s="4"/>
      <c r="B70" s="532" t="s">
        <v>489</v>
      </c>
      <c r="C70" s="974"/>
      <c r="D70" s="46"/>
      <c r="E70" s="46"/>
      <c r="F70" s="46"/>
      <c r="G70" s="46"/>
      <c r="H70" s="46"/>
      <c r="I70" s="46"/>
      <c r="J70" s="46"/>
      <c r="K70" s="46"/>
      <c r="L70" s="46"/>
      <c r="M70" s="46"/>
      <c r="N70" s="46"/>
      <c r="O70" s="69"/>
    </row>
    <row r="71" spans="1:15" s="18" customFormat="1" hidden="1" collapsed="1">
      <c r="A71" s="4"/>
      <c r="B71" s="532" t="s">
        <v>512</v>
      </c>
      <c r="C71" s="975"/>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6"/>
    </row>
    <row r="72" spans="1:15" s="14" customFormat="1" hidden="1">
      <c r="A72" s="72"/>
      <c r="B72" s="489" t="s">
        <v>513</v>
      </c>
      <c r="C72" s="485"/>
      <c r="D72" s="71"/>
      <c r="E72" s="481">
        <f t="shared" ref="E72:N72" si="18">ROUND(SUM(D71*E16+E71*E17)/12,4)</f>
        <v>0</v>
      </c>
      <c r="F72" s="481">
        <f t="shared" si="18"/>
        <v>0</v>
      </c>
      <c r="G72" s="481">
        <f t="shared" si="18"/>
        <v>0</v>
      </c>
      <c r="H72" s="481">
        <f t="shared" si="18"/>
        <v>0</v>
      </c>
      <c r="I72" s="481">
        <f t="shared" si="18"/>
        <v>0</v>
      </c>
      <c r="J72" s="481">
        <f t="shared" si="18"/>
        <v>0</v>
      </c>
      <c r="K72" s="481">
        <f t="shared" si="18"/>
        <v>0</v>
      </c>
      <c r="L72" s="481">
        <f t="shared" si="18"/>
        <v>0</v>
      </c>
      <c r="M72" s="481">
        <f t="shared" si="18"/>
        <v>0</v>
      </c>
      <c r="N72" s="481">
        <f t="shared" si="18"/>
        <v>0</v>
      </c>
      <c r="O72" s="486"/>
    </row>
    <row r="73" spans="1:15" s="14" customFormat="1" hidden="1">
      <c r="A73" s="72"/>
      <c r="B73" s="478"/>
      <c r="C73" s="485"/>
      <c r="D73" s="71"/>
      <c r="E73" s="481"/>
      <c r="F73" s="481"/>
      <c r="G73" s="481"/>
      <c r="H73" s="481"/>
      <c r="I73" s="481"/>
      <c r="J73" s="481"/>
      <c r="K73" s="481"/>
      <c r="L73" s="481"/>
      <c r="M73" s="481"/>
      <c r="N73" s="481"/>
      <c r="O73" s="486"/>
    </row>
    <row r="74" spans="1:15" s="64" customFormat="1" hidden="1">
      <c r="A74" s="62"/>
      <c r="B74" s="599">
        <f>'1.  LRAMVA Summary'!B37</f>
        <v>0</v>
      </c>
      <c r="C74" s="973">
        <f>'2. LRAMVA Threshold'!L43</f>
        <v>0</v>
      </c>
      <c r="D74" s="46"/>
      <c r="E74" s="46"/>
      <c r="F74" s="46"/>
      <c r="G74" s="46"/>
      <c r="H74" s="46"/>
      <c r="I74" s="46"/>
      <c r="J74" s="46"/>
      <c r="K74" s="46"/>
      <c r="L74" s="46"/>
      <c r="M74" s="46"/>
      <c r="N74" s="46"/>
      <c r="O74" s="69"/>
    </row>
    <row r="75" spans="1:15" s="18" customFormat="1" hidden="1" outlineLevel="1">
      <c r="A75" s="4"/>
      <c r="B75" s="532" t="s">
        <v>510</v>
      </c>
      <c r="C75" s="974"/>
      <c r="D75" s="46"/>
      <c r="E75" s="46"/>
      <c r="F75" s="46"/>
      <c r="G75" s="46"/>
      <c r="H75" s="46"/>
      <c r="I75" s="46"/>
      <c r="J75" s="46"/>
      <c r="K75" s="46"/>
      <c r="L75" s="46"/>
      <c r="M75" s="46"/>
      <c r="N75" s="46"/>
      <c r="O75" s="69"/>
    </row>
    <row r="76" spans="1:15" s="18" customFormat="1" hidden="1" outlineLevel="1">
      <c r="A76" s="4"/>
      <c r="B76" s="532" t="s">
        <v>511</v>
      </c>
      <c r="C76" s="974"/>
      <c r="D76" s="46"/>
      <c r="E76" s="46"/>
      <c r="F76" s="46"/>
      <c r="G76" s="46"/>
      <c r="H76" s="46"/>
      <c r="I76" s="46"/>
      <c r="J76" s="46"/>
      <c r="K76" s="46"/>
      <c r="L76" s="46"/>
      <c r="M76" s="46"/>
      <c r="N76" s="46"/>
      <c r="O76" s="69"/>
    </row>
    <row r="77" spans="1:15" s="18" customFormat="1" hidden="1" outlineLevel="1">
      <c r="A77" s="4"/>
      <c r="B77" s="532" t="s">
        <v>489</v>
      </c>
      <c r="C77" s="974"/>
      <c r="D77" s="46"/>
      <c r="E77" s="46"/>
      <c r="F77" s="46"/>
      <c r="G77" s="46"/>
      <c r="H77" s="46"/>
      <c r="I77" s="46"/>
      <c r="J77" s="46"/>
      <c r="K77" s="46"/>
      <c r="L77" s="46"/>
      <c r="M77" s="46"/>
      <c r="N77" s="46"/>
      <c r="O77" s="69"/>
    </row>
    <row r="78" spans="1:15" s="18" customFormat="1" hidden="1" collapsed="1">
      <c r="A78" s="4"/>
      <c r="B78" s="532" t="s">
        <v>512</v>
      </c>
      <c r="C78" s="975"/>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6"/>
    </row>
    <row r="79" spans="1:15" s="14" customFormat="1" hidden="1">
      <c r="A79" s="72"/>
      <c r="B79" s="489" t="s">
        <v>513</v>
      </c>
      <c r="C79" s="485"/>
      <c r="D79" s="71"/>
      <c r="E79" s="481">
        <f t="shared" ref="E79:N79" si="20">ROUND(SUM(D78*E16+E78*E17)/12,4)</f>
        <v>0</v>
      </c>
      <c r="F79" s="481">
        <f t="shared" si="20"/>
        <v>0</v>
      </c>
      <c r="G79" s="481">
        <f t="shared" si="20"/>
        <v>0</v>
      </c>
      <c r="H79" s="481">
        <f t="shared" si="20"/>
        <v>0</v>
      </c>
      <c r="I79" s="481">
        <f t="shared" si="20"/>
        <v>0</v>
      </c>
      <c r="J79" s="481">
        <f t="shared" si="20"/>
        <v>0</v>
      </c>
      <c r="K79" s="481">
        <f t="shared" si="20"/>
        <v>0</v>
      </c>
      <c r="L79" s="481">
        <f t="shared" si="20"/>
        <v>0</v>
      </c>
      <c r="M79" s="481">
        <f t="shared" si="20"/>
        <v>0</v>
      </c>
      <c r="N79" s="481">
        <f t="shared" si="20"/>
        <v>0</v>
      </c>
      <c r="O79" s="486"/>
    </row>
    <row r="80" spans="1:15" s="14" customFormat="1" hidden="1">
      <c r="A80" s="72"/>
      <c r="B80" s="478"/>
      <c r="C80" s="485"/>
      <c r="D80" s="71"/>
      <c r="E80" s="481"/>
      <c r="F80" s="481"/>
      <c r="G80" s="481"/>
      <c r="H80" s="481"/>
      <c r="I80" s="481"/>
      <c r="J80" s="481"/>
      <c r="K80" s="481"/>
      <c r="L80" s="481"/>
      <c r="M80" s="481"/>
      <c r="N80" s="481"/>
      <c r="O80" s="486"/>
    </row>
    <row r="81" spans="1:15" s="64" customFormat="1" hidden="1">
      <c r="A81" s="62"/>
      <c r="B81" s="599">
        <f>'1.  LRAMVA Summary'!B38</f>
        <v>0</v>
      </c>
      <c r="C81" s="973">
        <f>'2. LRAMVA Threshold'!M43</f>
        <v>0</v>
      </c>
      <c r="D81" s="46"/>
      <c r="E81" s="46"/>
      <c r="F81" s="46"/>
      <c r="G81" s="46"/>
      <c r="H81" s="46"/>
      <c r="I81" s="46"/>
      <c r="J81" s="46"/>
      <c r="K81" s="46"/>
      <c r="L81" s="46"/>
      <c r="M81" s="46"/>
      <c r="N81" s="46"/>
      <c r="O81" s="69"/>
    </row>
    <row r="82" spans="1:15" s="18" customFormat="1" hidden="1" outlineLevel="1">
      <c r="A82" s="4"/>
      <c r="B82" s="532" t="s">
        <v>510</v>
      </c>
      <c r="C82" s="974"/>
      <c r="D82" s="46"/>
      <c r="E82" s="46"/>
      <c r="F82" s="46"/>
      <c r="G82" s="46"/>
      <c r="H82" s="46"/>
      <c r="I82" s="46"/>
      <c r="J82" s="46"/>
      <c r="K82" s="46"/>
      <c r="L82" s="46"/>
      <c r="M82" s="46"/>
      <c r="N82" s="46"/>
      <c r="O82" s="69"/>
    </row>
    <row r="83" spans="1:15" s="18" customFormat="1" hidden="1" outlineLevel="1">
      <c r="A83" s="4"/>
      <c r="B83" s="532" t="s">
        <v>511</v>
      </c>
      <c r="C83" s="974"/>
      <c r="D83" s="46"/>
      <c r="E83" s="46"/>
      <c r="F83" s="46"/>
      <c r="G83" s="46"/>
      <c r="H83" s="46"/>
      <c r="I83" s="46"/>
      <c r="J83" s="46"/>
      <c r="K83" s="46"/>
      <c r="L83" s="46"/>
      <c r="M83" s="46"/>
      <c r="N83" s="46"/>
      <c r="O83" s="69"/>
    </row>
    <row r="84" spans="1:15" s="18" customFormat="1" hidden="1" outlineLevel="1">
      <c r="A84" s="4"/>
      <c r="B84" s="532" t="s">
        <v>489</v>
      </c>
      <c r="C84" s="974"/>
      <c r="D84" s="46"/>
      <c r="E84" s="46"/>
      <c r="F84" s="46"/>
      <c r="G84" s="46"/>
      <c r="H84" s="46"/>
      <c r="I84" s="46"/>
      <c r="J84" s="46"/>
      <c r="K84" s="46"/>
      <c r="L84" s="46"/>
      <c r="M84" s="46"/>
      <c r="N84" s="46"/>
      <c r="O84" s="69"/>
    </row>
    <row r="85" spans="1:15" s="18" customFormat="1" hidden="1" collapsed="1">
      <c r="A85" s="4"/>
      <c r="B85" s="532" t="s">
        <v>512</v>
      </c>
      <c r="C85" s="975"/>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6"/>
    </row>
    <row r="86" spans="1:15" s="14" customFormat="1" hidden="1">
      <c r="A86" s="72"/>
      <c r="B86" s="489" t="s">
        <v>513</v>
      </c>
      <c r="C86" s="485"/>
      <c r="D86" s="71"/>
      <c r="E86" s="481">
        <f t="shared" ref="E86:N86" si="22">ROUND(SUM(D85*E16+E85*E17)/12,4)</f>
        <v>0</v>
      </c>
      <c r="F86" s="481">
        <f t="shared" si="22"/>
        <v>0</v>
      </c>
      <c r="G86" s="481">
        <f t="shared" si="22"/>
        <v>0</v>
      </c>
      <c r="H86" s="481">
        <f t="shared" si="22"/>
        <v>0</v>
      </c>
      <c r="I86" s="481">
        <f t="shared" si="22"/>
        <v>0</v>
      </c>
      <c r="J86" s="481">
        <f t="shared" si="22"/>
        <v>0</v>
      </c>
      <c r="K86" s="481">
        <f t="shared" si="22"/>
        <v>0</v>
      </c>
      <c r="L86" s="481">
        <f t="shared" si="22"/>
        <v>0</v>
      </c>
      <c r="M86" s="481">
        <f t="shared" si="22"/>
        <v>0</v>
      </c>
      <c r="N86" s="481">
        <f t="shared" si="22"/>
        <v>0</v>
      </c>
      <c r="O86" s="486"/>
    </row>
    <row r="87" spans="1:15" s="14" customFormat="1" hidden="1">
      <c r="A87" s="72"/>
      <c r="B87" s="478"/>
      <c r="C87" s="485"/>
      <c r="D87" s="71"/>
      <c r="E87" s="481"/>
      <c r="F87" s="481"/>
      <c r="G87" s="481"/>
      <c r="H87" s="481"/>
      <c r="I87" s="481"/>
      <c r="J87" s="481"/>
      <c r="K87" s="481"/>
      <c r="L87" s="481"/>
      <c r="M87" s="481"/>
      <c r="N87" s="481"/>
      <c r="O87" s="486"/>
    </row>
    <row r="88" spans="1:15" s="64" customFormat="1" hidden="1">
      <c r="A88" s="62"/>
      <c r="B88" s="599">
        <f>'1.  LRAMVA Summary'!B39</f>
        <v>0</v>
      </c>
      <c r="C88" s="973">
        <f>'2. LRAMVA Threshold'!N43</f>
        <v>0</v>
      </c>
      <c r="D88" s="46"/>
      <c r="E88" s="46"/>
      <c r="F88" s="46"/>
      <c r="G88" s="46"/>
      <c r="H88" s="46"/>
      <c r="I88" s="46"/>
      <c r="J88" s="46"/>
      <c r="K88" s="46"/>
      <c r="L88" s="46"/>
      <c r="M88" s="46"/>
      <c r="N88" s="46"/>
      <c r="O88" s="69"/>
    </row>
    <row r="89" spans="1:15" s="18" customFormat="1" hidden="1" outlineLevel="1">
      <c r="A89" s="4"/>
      <c r="B89" s="532" t="s">
        <v>510</v>
      </c>
      <c r="C89" s="974"/>
      <c r="D89" s="46"/>
      <c r="E89" s="46"/>
      <c r="F89" s="46"/>
      <c r="G89" s="46"/>
      <c r="H89" s="46"/>
      <c r="I89" s="46"/>
      <c r="J89" s="46"/>
      <c r="K89" s="46"/>
      <c r="L89" s="46"/>
      <c r="M89" s="46"/>
      <c r="N89" s="46"/>
      <c r="O89" s="69"/>
    </row>
    <row r="90" spans="1:15" s="18" customFormat="1" hidden="1" outlineLevel="1">
      <c r="A90" s="4"/>
      <c r="B90" s="532" t="s">
        <v>511</v>
      </c>
      <c r="C90" s="974"/>
      <c r="D90" s="46"/>
      <c r="E90" s="46"/>
      <c r="F90" s="46"/>
      <c r="G90" s="46"/>
      <c r="H90" s="46"/>
      <c r="I90" s="46"/>
      <c r="J90" s="46"/>
      <c r="K90" s="46"/>
      <c r="L90" s="46"/>
      <c r="M90" s="46"/>
      <c r="N90" s="46"/>
      <c r="O90" s="69"/>
    </row>
    <row r="91" spans="1:15" s="18" customFormat="1" hidden="1" outlineLevel="1">
      <c r="A91" s="4"/>
      <c r="B91" s="532" t="s">
        <v>489</v>
      </c>
      <c r="C91" s="974"/>
      <c r="D91" s="46"/>
      <c r="E91" s="46"/>
      <c r="F91" s="46"/>
      <c r="G91" s="46"/>
      <c r="H91" s="46"/>
      <c r="I91" s="46"/>
      <c r="J91" s="46"/>
      <c r="K91" s="46"/>
      <c r="L91" s="46"/>
      <c r="M91" s="46"/>
      <c r="N91" s="46"/>
      <c r="O91" s="69"/>
    </row>
    <row r="92" spans="1:15" s="18" customFormat="1" hidden="1" collapsed="1">
      <c r="A92" s="4"/>
      <c r="B92" s="532" t="s">
        <v>512</v>
      </c>
      <c r="C92" s="975"/>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6"/>
    </row>
    <row r="93" spans="1:15" s="14" customFormat="1" hidden="1">
      <c r="A93" s="72"/>
      <c r="B93" s="489" t="s">
        <v>513</v>
      </c>
      <c r="C93" s="485"/>
      <c r="D93" s="71"/>
      <c r="E93" s="481">
        <f t="shared" ref="E93:N93" si="24">ROUND(SUM(D92*E16+E92*E17)/12,4)</f>
        <v>0</v>
      </c>
      <c r="F93" s="481">
        <f t="shared" si="24"/>
        <v>0</v>
      </c>
      <c r="G93" s="481">
        <f t="shared" si="24"/>
        <v>0</v>
      </c>
      <c r="H93" s="481">
        <f t="shared" si="24"/>
        <v>0</v>
      </c>
      <c r="I93" s="481">
        <f t="shared" si="24"/>
        <v>0</v>
      </c>
      <c r="J93" s="481">
        <f t="shared" si="24"/>
        <v>0</v>
      </c>
      <c r="K93" s="481">
        <f t="shared" si="24"/>
        <v>0</v>
      </c>
      <c r="L93" s="481">
        <f t="shared" si="24"/>
        <v>0</v>
      </c>
      <c r="M93" s="481">
        <f t="shared" si="24"/>
        <v>0</v>
      </c>
      <c r="N93" s="481">
        <f t="shared" si="24"/>
        <v>0</v>
      </c>
      <c r="O93" s="486"/>
    </row>
    <row r="94" spans="1:15" s="14" customFormat="1" hidden="1">
      <c r="A94" s="72"/>
      <c r="B94" s="478"/>
      <c r="C94" s="485"/>
      <c r="D94" s="71"/>
      <c r="E94" s="481"/>
      <c r="F94" s="481"/>
      <c r="G94" s="481"/>
      <c r="H94" s="481"/>
      <c r="I94" s="481"/>
      <c r="J94" s="481"/>
      <c r="K94" s="481"/>
      <c r="L94" s="481"/>
      <c r="M94" s="481"/>
      <c r="N94" s="481"/>
      <c r="O94" s="486"/>
    </row>
    <row r="95" spans="1:15" s="64" customFormat="1" hidden="1">
      <c r="A95" s="62"/>
      <c r="B95" s="599">
        <f>'1.  LRAMVA Summary'!B40</f>
        <v>0</v>
      </c>
      <c r="C95" s="973">
        <f>'2. LRAMVA Threshold'!O43</f>
        <v>0</v>
      </c>
      <c r="D95" s="46"/>
      <c r="E95" s="46"/>
      <c r="F95" s="46"/>
      <c r="G95" s="46"/>
      <c r="H95" s="46"/>
      <c r="I95" s="46"/>
      <c r="J95" s="46"/>
      <c r="K95" s="46"/>
      <c r="L95" s="46"/>
      <c r="M95" s="46"/>
      <c r="N95" s="46"/>
      <c r="O95" s="69"/>
    </row>
    <row r="96" spans="1:15" s="18" customFormat="1" hidden="1" outlineLevel="1">
      <c r="A96" s="4"/>
      <c r="B96" s="532" t="s">
        <v>510</v>
      </c>
      <c r="C96" s="974"/>
      <c r="D96" s="46"/>
      <c r="E96" s="46"/>
      <c r="F96" s="46"/>
      <c r="G96" s="46"/>
      <c r="H96" s="46"/>
      <c r="I96" s="46"/>
      <c r="J96" s="46"/>
      <c r="K96" s="46"/>
      <c r="L96" s="46"/>
      <c r="M96" s="46"/>
      <c r="N96" s="46"/>
      <c r="O96" s="69"/>
    </row>
    <row r="97" spans="1:15" s="18" customFormat="1" hidden="1" outlineLevel="1">
      <c r="A97" s="4"/>
      <c r="B97" s="532" t="s">
        <v>511</v>
      </c>
      <c r="C97" s="974"/>
      <c r="D97" s="46"/>
      <c r="E97" s="46"/>
      <c r="F97" s="46"/>
      <c r="G97" s="46"/>
      <c r="H97" s="46"/>
      <c r="I97" s="46"/>
      <c r="J97" s="46"/>
      <c r="K97" s="46"/>
      <c r="L97" s="46"/>
      <c r="M97" s="46"/>
      <c r="N97" s="46"/>
      <c r="O97" s="69"/>
    </row>
    <row r="98" spans="1:15" s="18" customFormat="1" hidden="1" outlineLevel="1">
      <c r="A98" s="4"/>
      <c r="B98" s="532" t="s">
        <v>489</v>
      </c>
      <c r="C98" s="974"/>
      <c r="D98" s="46"/>
      <c r="E98" s="46"/>
      <c r="F98" s="46"/>
      <c r="G98" s="46"/>
      <c r="H98" s="46"/>
      <c r="I98" s="46"/>
      <c r="J98" s="46"/>
      <c r="K98" s="46"/>
      <c r="L98" s="46"/>
      <c r="M98" s="46"/>
      <c r="N98" s="46"/>
      <c r="O98" s="69"/>
    </row>
    <row r="99" spans="1:15" s="18" customFormat="1" hidden="1" collapsed="1">
      <c r="A99" s="4"/>
      <c r="B99" s="532" t="s">
        <v>512</v>
      </c>
      <c r="C99" s="975"/>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6"/>
    </row>
    <row r="100" spans="1:15" s="14" customFormat="1" hidden="1">
      <c r="A100" s="72"/>
      <c r="B100" s="489" t="s">
        <v>513</v>
      </c>
      <c r="C100" s="485"/>
      <c r="D100" s="71"/>
      <c r="E100" s="481">
        <f t="shared" ref="E100:N100" si="26">ROUND(SUM(D99*E16+E99*E17)/12,4)</f>
        <v>0</v>
      </c>
      <c r="F100" s="481">
        <f t="shared" si="26"/>
        <v>0</v>
      </c>
      <c r="G100" s="481">
        <f t="shared" si="26"/>
        <v>0</v>
      </c>
      <c r="H100" s="481">
        <f t="shared" si="26"/>
        <v>0</v>
      </c>
      <c r="I100" s="481">
        <f t="shared" si="26"/>
        <v>0</v>
      </c>
      <c r="J100" s="481">
        <f t="shared" si="26"/>
        <v>0</v>
      </c>
      <c r="K100" s="481">
        <f t="shared" si="26"/>
        <v>0</v>
      </c>
      <c r="L100" s="481">
        <f t="shared" si="26"/>
        <v>0</v>
      </c>
      <c r="M100" s="481">
        <f t="shared" si="26"/>
        <v>0</v>
      </c>
      <c r="N100" s="481">
        <f t="shared" si="26"/>
        <v>0</v>
      </c>
      <c r="O100" s="486"/>
    </row>
    <row r="101" spans="1:15" s="14" customFormat="1" hidden="1">
      <c r="A101" s="72"/>
      <c r="B101" s="478"/>
      <c r="C101" s="485"/>
      <c r="D101" s="71"/>
      <c r="E101" s="481"/>
      <c r="F101" s="481"/>
      <c r="G101" s="481"/>
      <c r="H101" s="481"/>
      <c r="I101" s="481"/>
      <c r="J101" s="481"/>
      <c r="K101" s="481"/>
      <c r="L101" s="481"/>
      <c r="M101" s="481"/>
      <c r="N101" s="481"/>
      <c r="O101" s="486"/>
    </row>
    <row r="102" spans="1:15" s="64" customFormat="1" hidden="1">
      <c r="A102" s="62"/>
      <c r="B102" s="599">
        <f>'1.  LRAMVA Summary'!B41</f>
        <v>0</v>
      </c>
      <c r="C102" s="973">
        <f>'2. LRAMVA Threshold'!P43</f>
        <v>0</v>
      </c>
      <c r="D102" s="46"/>
      <c r="E102" s="46"/>
      <c r="F102" s="46"/>
      <c r="G102" s="46"/>
      <c r="H102" s="46"/>
      <c r="I102" s="46"/>
      <c r="J102" s="46"/>
      <c r="K102" s="46"/>
      <c r="L102" s="46"/>
      <c r="M102" s="46"/>
      <c r="N102" s="46"/>
      <c r="O102" s="69"/>
    </row>
    <row r="103" spans="1:15" s="18" customFormat="1" hidden="1" outlineLevel="1">
      <c r="A103" s="4"/>
      <c r="B103" s="532" t="s">
        <v>510</v>
      </c>
      <c r="C103" s="974"/>
      <c r="D103" s="46"/>
      <c r="E103" s="46"/>
      <c r="F103" s="46"/>
      <c r="G103" s="46"/>
      <c r="H103" s="46"/>
      <c r="I103" s="46"/>
      <c r="J103" s="46"/>
      <c r="K103" s="46"/>
      <c r="L103" s="46"/>
      <c r="M103" s="46"/>
      <c r="N103" s="46"/>
      <c r="O103" s="69"/>
    </row>
    <row r="104" spans="1:15" s="18" customFormat="1" hidden="1" outlineLevel="1">
      <c r="A104" s="4"/>
      <c r="B104" s="532" t="s">
        <v>511</v>
      </c>
      <c r="C104" s="974"/>
      <c r="D104" s="46"/>
      <c r="E104" s="46"/>
      <c r="F104" s="46"/>
      <c r="G104" s="46"/>
      <c r="H104" s="46"/>
      <c r="I104" s="46"/>
      <c r="J104" s="46"/>
      <c r="K104" s="46"/>
      <c r="L104" s="46"/>
      <c r="M104" s="46"/>
      <c r="N104" s="46"/>
      <c r="O104" s="69"/>
    </row>
    <row r="105" spans="1:15" s="18" customFormat="1" hidden="1" outlineLevel="1">
      <c r="A105" s="4"/>
      <c r="B105" s="532" t="s">
        <v>489</v>
      </c>
      <c r="C105" s="974"/>
      <c r="D105" s="46"/>
      <c r="E105" s="46"/>
      <c r="F105" s="46"/>
      <c r="G105" s="46"/>
      <c r="H105" s="46"/>
      <c r="I105" s="46"/>
      <c r="J105" s="46"/>
      <c r="K105" s="46"/>
      <c r="L105" s="46"/>
      <c r="M105" s="46"/>
      <c r="N105" s="46"/>
      <c r="O105" s="69"/>
    </row>
    <row r="106" spans="1:15" s="18" customFormat="1" hidden="1" collapsed="1">
      <c r="A106" s="4"/>
      <c r="B106" s="532" t="s">
        <v>512</v>
      </c>
      <c r="C106" s="975"/>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6"/>
    </row>
    <row r="107" spans="1:15" s="14" customFormat="1" hidden="1">
      <c r="A107" s="72"/>
      <c r="B107" s="489" t="s">
        <v>513</v>
      </c>
      <c r="C107" s="485"/>
      <c r="D107" s="71"/>
      <c r="E107" s="481">
        <f t="shared" ref="E107:N107" si="28">ROUND(SUM(D106*E16+E106*E17)/12,4)</f>
        <v>0</v>
      </c>
      <c r="F107" s="481">
        <f t="shared" si="28"/>
        <v>0</v>
      </c>
      <c r="G107" s="481">
        <f t="shared" si="28"/>
        <v>0</v>
      </c>
      <c r="H107" s="481">
        <f t="shared" si="28"/>
        <v>0</v>
      </c>
      <c r="I107" s="481">
        <f t="shared" si="28"/>
        <v>0</v>
      </c>
      <c r="J107" s="481">
        <f t="shared" si="28"/>
        <v>0</v>
      </c>
      <c r="K107" s="481">
        <f t="shared" si="28"/>
        <v>0</v>
      </c>
      <c r="L107" s="481">
        <f t="shared" si="28"/>
        <v>0</v>
      </c>
      <c r="M107" s="481">
        <f t="shared" si="28"/>
        <v>0</v>
      </c>
      <c r="N107" s="481">
        <f t="shared" si="28"/>
        <v>0</v>
      </c>
      <c r="O107" s="486"/>
    </row>
    <row r="108" spans="1:15" s="14" customFormat="1" hidden="1">
      <c r="A108" s="72"/>
      <c r="B108" s="478"/>
      <c r="C108" s="485"/>
      <c r="D108" s="71"/>
      <c r="E108" s="481"/>
      <c r="F108" s="481"/>
      <c r="G108" s="481"/>
      <c r="H108" s="481"/>
      <c r="I108" s="481"/>
      <c r="J108" s="481"/>
      <c r="K108" s="481"/>
      <c r="L108" s="481"/>
      <c r="M108" s="481"/>
      <c r="N108" s="481"/>
      <c r="O108" s="486"/>
    </row>
    <row r="109" spans="1:15" s="64" customFormat="1" hidden="1">
      <c r="A109" s="62"/>
      <c r="B109" s="599">
        <f>'1.  LRAMVA Summary'!B42</f>
        <v>0</v>
      </c>
      <c r="C109" s="973">
        <f>'2. LRAMVA Threshold'!Q43</f>
        <v>0</v>
      </c>
      <c r="D109" s="46"/>
      <c r="E109" s="46"/>
      <c r="F109" s="46"/>
      <c r="G109" s="46"/>
      <c r="H109" s="46"/>
      <c r="I109" s="46"/>
      <c r="J109" s="46"/>
      <c r="K109" s="46"/>
      <c r="L109" s="46"/>
      <c r="M109" s="46"/>
      <c r="N109" s="46"/>
      <c r="O109" s="69"/>
    </row>
    <row r="110" spans="1:15" s="18" customFormat="1" hidden="1" outlineLevel="1">
      <c r="A110" s="4"/>
      <c r="B110" s="532" t="s">
        <v>510</v>
      </c>
      <c r="C110" s="974"/>
      <c r="D110" s="46"/>
      <c r="E110" s="46"/>
      <c r="F110" s="46"/>
      <c r="G110" s="46"/>
      <c r="H110" s="46"/>
      <c r="I110" s="46"/>
      <c r="J110" s="46"/>
      <c r="K110" s="46"/>
      <c r="L110" s="46"/>
      <c r="M110" s="46"/>
      <c r="N110" s="46"/>
      <c r="O110" s="69"/>
    </row>
    <row r="111" spans="1:15" s="18" customFormat="1" hidden="1" outlineLevel="1">
      <c r="A111" s="4"/>
      <c r="B111" s="532" t="s">
        <v>511</v>
      </c>
      <c r="C111" s="974"/>
      <c r="D111" s="46"/>
      <c r="E111" s="46"/>
      <c r="F111" s="46"/>
      <c r="G111" s="46"/>
      <c r="H111" s="46"/>
      <c r="I111" s="46"/>
      <c r="J111" s="46"/>
      <c r="K111" s="46"/>
      <c r="L111" s="46"/>
      <c r="M111" s="46"/>
      <c r="N111" s="46"/>
      <c r="O111" s="69"/>
    </row>
    <row r="112" spans="1:15" s="18" customFormat="1" hidden="1" outlineLevel="1">
      <c r="A112" s="4"/>
      <c r="B112" s="532" t="s">
        <v>489</v>
      </c>
      <c r="C112" s="974"/>
      <c r="D112" s="46"/>
      <c r="E112" s="46"/>
      <c r="F112" s="46"/>
      <c r="G112" s="46"/>
      <c r="H112" s="46"/>
      <c r="I112" s="46"/>
      <c r="J112" s="46"/>
      <c r="K112" s="46"/>
      <c r="L112" s="46"/>
      <c r="M112" s="46"/>
      <c r="N112" s="46"/>
      <c r="O112" s="69"/>
    </row>
    <row r="113" spans="1:17" s="18" customFormat="1" hidden="1" collapsed="1">
      <c r="A113" s="4"/>
      <c r="B113" s="532" t="s">
        <v>512</v>
      </c>
      <c r="C113" s="975"/>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6"/>
    </row>
    <row r="114" spans="1:17" s="14" customFormat="1" hidden="1">
      <c r="A114" s="72"/>
      <c r="B114" s="489" t="s">
        <v>513</v>
      </c>
      <c r="C114" s="485"/>
      <c r="D114" s="71"/>
      <c r="E114" s="481">
        <f t="shared" ref="E114:N114" si="30">ROUND(SUM(D113*E16+E113*E17)/12,4)</f>
        <v>0</v>
      </c>
      <c r="F114" s="481">
        <f t="shared" si="30"/>
        <v>0</v>
      </c>
      <c r="G114" s="481">
        <f t="shared" si="30"/>
        <v>0</v>
      </c>
      <c r="H114" s="481">
        <f t="shared" si="30"/>
        <v>0</v>
      </c>
      <c r="I114" s="481">
        <f t="shared" si="30"/>
        <v>0</v>
      </c>
      <c r="J114" s="481">
        <f t="shared" si="30"/>
        <v>0</v>
      </c>
      <c r="K114" s="481">
        <f t="shared" si="30"/>
        <v>0</v>
      </c>
      <c r="L114" s="481">
        <f t="shared" si="30"/>
        <v>0</v>
      </c>
      <c r="M114" s="481">
        <f t="shared" si="30"/>
        <v>0</v>
      </c>
      <c r="N114" s="481">
        <f t="shared" si="30"/>
        <v>0</v>
      </c>
      <c r="O114" s="486"/>
    </row>
    <row r="115" spans="1:17" s="70" customFormat="1" ht="14.25" hidden="1">
      <c r="A115" s="72"/>
      <c r="B115" s="761"/>
      <c r="C115" s="80"/>
      <c r="D115" s="74"/>
      <c r="E115" s="74"/>
      <c r="F115" s="74"/>
      <c r="G115" s="74"/>
      <c r="H115" s="74"/>
      <c r="I115" s="74"/>
      <c r="J115" s="74"/>
      <c r="K115" s="492"/>
      <c r="L115" s="493"/>
      <c r="M115" s="493"/>
      <c r="N115" s="493"/>
      <c r="O115" s="762"/>
    </row>
    <row r="116" spans="1:17" s="3" customFormat="1" ht="21" customHeight="1">
      <c r="A116" s="4"/>
      <c r="B116" s="494" t="s">
        <v>615</v>
      </c>
      <c r="C116" s="97"/>
      <c r="D116" s="495"/>
      <c r="E116" s="495"/>
      <c r="F116" s="495"/>
      <c r="G116" s="495"/>
      <c r="H116" s="495"/>
      <c r="I116" s="495"/>
      <c r="J116" s="495"/>
      <c r="K116" s="495"/>
      <c r="L116" s="495"/>
      <c r="M116" s="495"/>
      <c r="N116" s="495"/>
      <c r="O116" s="495"/>
    </row>
    <row r="119" spans="1:17" ht="15.75">
      <c r="B119" s="117" t="s">
        <v>483</v>
      </c>
      <c r="J119" s="18"/>
    </row>
    <row r="120" spans="1:17" s="14" customFormat="1" ht="75.599999999999994" customHeight="1">
      <c r="A120" s="72"/>
      <c r="B120" s="977" t="s">
        <v>676</v>
      </c>
      <c r="C120" s="977"/>
      <c r="D120" s="977"/>
      <c r="E120" s="977"/>
      <c r="F120" s="977"/>
      <c r="G120" s="977"/>
      <c r="H120" s="977"/>
      <c r="I120" s="977"/>
      <c r="J120" s="977"/>
      <c r="K120" s="977"/>
      <c r="L120" s="977"/>
      <c r="M120" s="977"/>
      <c r="N120" s="977"/>
      <c r="O120" s="977"/>
      <c r="P120" s="977"/>
    </row>
    <row r="121" spans="1:17" s="18" customFormat="1" ht="9" customHeight="1">
      <c r="A121" s="4"/>
      <c r="B121" s="117"/>
      <c r="C121" s="77"/>
    </row>
    <row r="122" spans="1:17" ht="63.75" customHeight="1">
      <c r="B122" s="243" t="s">
        <v>234</v>
      </c>
      <c r="C122" s="243" t="str">
        <f>'1.  LRAMVA Summary'!D52</f>
        <v>Residential</v>
      </c>
      <c r="D122" s="243" t="str">
        <f>'1.  LRAMVA Summary'!E52</f>
        <v>GS&lt;50 kW</v>
      </c>
      <c r="E122" s="243" t="str">
        <f>'1.  LRAMVA Summary'!F52</f>
        <v>GS&gt;50 kW</v>
      </c>
      <c r="F122" s="243" t="str">
        <f>'1.  LRAMVA Summary'!G52</f>
        <v>Streetlight</v>
      </c>
      <c r="G122" s="243" t="str">
        <f>'1.  LRAMVA Summary'!H52</f>
        <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0"/>
      <c r="B123" s="580"/>
      <c r="C123" s="581" t="str">
        <f>'1.  LRAMVA Summary'!D53</f>
        <v>kWh</v>
      </c>
      <c r="D123" s="581" t="str">
        <f>'1.  LRAMVA Summary'!E53</f>
        <v>kWh</v>
      </c>
      <c r="E123" s="581" t="str">
        <f>'1.  LRAMVA Summary'!F53</f>
        <v>kW</v>
      </c>
      <c r="F123" s="581" t="str">
        <f>'1.  LRAMVA Summary'!G53</f>
        <v>kW</v>
      </c>
      <c r="G123" s="581">
        <f>'1.  LRAMVA Summary'!H53</f>
        <v>0</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6">
        <v>2011</v>
      </c>
      <c r="C124" s="676">
        <f t="shared" ref="C124:C129" si="31">HLOOKUP(B124,$E$15:$O$114,9,FALSE)</f>
        <v>0</v>
      </c>
      <c r="D124" s="677">
        <f>HLOOKUP(B124,$E$15:$O$114,16,FALSE)</f>
        <v>0</v>
      </c>
      <c r="E124" s="678">
        <f>HLOOKUP(B124,$E$15:$O$114,23,FALSE)</f>
        <v>0</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7">
        <v>2012</v>
      </c>
      <c r="C125" s="679">
        <f t="shared" si="31"/>
        <v>0</v>
      </c>
      <c r="D125" s="680">
        <f>HLOOKUP(B125,$E$15:$O$114,16,FALSE)</f>
        <v>0</v>
      </c>
      <c r="E125" s="681">
        <f>HLOOKUP(B125,$E$15:$O$114,23,FALSE)</f>
        <v>0</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2">HLOOKUP(B125,$E$15:$O$114,100,FALSE)</f>
        <v>0</v>
      </c>
    </row>
    <row r="126" spans="1:17">
      <c r="B126" s="497">
        <v>2013</v>
      </c>
      <c r="C126" s="679">
        <f t="shared" si="31"/>
        <v>0</v>
      </c>
      <c r="D126" s="680">
        <f t="shared" ref="D126:D133" si="33">HLOOKUP(B126,$E$15:$O$114,16,FALSE)</f>
        <v>0</v>
      </c>
      <c r="E126" s="681">
        <f t="shared" ref="E126:E133" si="34">HLOOKUP(B126,$E$15:$O$114,23,FALSE)</f>
        <v>0</v>
      </c>
      <c r="F126" s="680">
        <f t="shared" ref="F126:F133" si="35">HLOOKUP(B126,$E$15:$O$114,30,FALSE)</f>
        <v>0</v>
      </c>
      <c r="G126" s="681">
        <f t="shared" ref="G126:G132" si="36">HLOOKUP(B126,$E$15:$O$114,37,FALSE)</f>
        <v>0</v>
      </c>
      <c r="H126" s="680">
        <f t="shared" ref="H126:H133" si="37">HLOOKUP(B126,$E$15:$O$114,44,FALSE)</f>
        <v>0</v>
      </c>
      <c r="I126" s="681">
        <f t="shared" ref="I126:I133" si="38">HLOOKUP(B126,$E$15:$O$114,51,FALSE)</f>
        <v>0</v>
      </c>
      <c r="J126" s="681">
        <f t="shared" ref="J126:J133" si="39">HLOOKUP(B126,$E$15:$O$114,58,FALSE)</f>
        <v>0</v>
      </c>
      <c r="K126" s="681">
        <f t="shared" ref="K126:K133" si="40">HLOOKUP(B126,$E$15:$O$114,65,FALSE)</f>
        <v>0</v>
      </c>
      <c r="L126" s="681">
        <f>HLOOKUP(B126,$E$15:$O$114,72,FALSE)</f>
        <v>0</v>
      </c>
      <c r="M126" s="681">
        <f t="shared" ref="M126:M133" si="41">HLOOKUP(B126,$E$15:$O$114,79,FALSE)</f>
        <v>0</v>
      </c>
      <c r="N126" s="681">
        <f t="shared" ref="N126:N133" si="42">HLOOKUP(B126,$E$15:$O$114,86,FALSE)</f>
        <v>0</v>
      </c>
      <c r="O126" s="681">
        <f t="shared" ref="O126:O133" si="43">HLOOKUP(B126,$E$15:$O$114,93,FALSE)</f>
        <v>0</v>
      </c>
      <c r="P126" s="681">
        <f t="shared" si="32"/>
        <v>0</v>
      </c>
    </row>
    <row r="127" spans="1:17">
      <c r="B127" s="497">
        <v>2014</v>
      </c>
      <c r="C127" s="679">
        <f t="shared" si="31"/>
        <v>9.4999999999999998E-3</v>
      </c>
      <c r="D127" s="680">
        <f>HLOOKUP(B127,$E$15:$O$114,16,FALSE)</f>
        <v>8.9999999999999993E-3</v>
      </c>
      <c r="E127" s="681">
        <f>HLOOKUP(B127,$E$15:$O$114,23,FALSE)</f>
        <v>3.0916999999999999</v>
      </c>
      <c r="F127" s="680">
        <f>HLOOKUP(B127,$E$15:$O$114,30,FALSE)</f>
        <v>0.57730000000000004</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7">
        <v>2015</v>
      </c>
      <c r="C128" s="679">
        <f t="shared" si="31"/>
        <v>1.43E-2</v>
      </c>
      <c r="D128" s="680">
        <f t="shared" si="33"/>
        <v>1.3599999999999999E-2</v>
      </c>
      <c r="E128" s="681">
        <f t="shared" si="34"/>
        <v>4.6871</v>
      </c>
      <c r="F128" s="680">
        <f t="shared" si="35"/>
        <v>0.87519999999999998</v>
      </c>
      <c r="G128" s="681">
        <f t="shared" si="36"/>
        <v>0</v>
      </c>
      <c r="H128" s="680">
        <f t="shared" si="37"/>
        <v>0</v>
      </c>
      <c r="I128" s="681">
        <f t="shared" si="38"/>
        <v>0</v>
      </c>
      <c r="J128" s="681">
        <f t="shared" si="39"/>
        <v>0</v>
      </c>
      <c r="K128" s="681">
        <f t="shared" si="40"/>
        <v>0</v>
      </c>
      <c r="L128" s="681">
        <f t="shared" ref="L128:L133" si="44">HLOOKUP(B128,$E$15:$O$114,72,FALSE)</f>
        <v>0</v>
      </c>
      <c r="M128" s="681">
        <f t="shared" si="41"/>
        <v>0</v>
      </c>
      <c r="N128" s="681">
        <f t="shared" si="42"/>
        <v>0</v>
      </c>
      <c r="O128" s="681">
        <f t="shared" si="43"/>
        <v>0</v>
      </c>
      <c r="P128" s="681">
        <f t="shared" si="32"/>
        <v>0</v>
      </c>
    </row>
    <row r="129" spans="2:16">
      <c r="B129" s="497">
        <v>2016</v>
      </c>
      <c r="C129" s="679">
        <f t="shared" si="31"/>
        <v>1.2699999999999999E-2</v>
      </c>
      <c r="D129" s="680">
        <f t="shared" si="33"/>
        <v>1.4500000000000001E-2</v>
      </c>
      <c r="E129" s="681">
        <f t="shared" si="34"/>
        <v>4.9676999999999998</v>
      </c>
      <c r="F129" s="680">
        <f t="shared" si="35"/>
        <v>0.9214</v>
      </c>
      <c r="G129" s="681">
        <f t="shared" si="36"/>
        <v>0</v>
      </c>
      <c r="H129" s="680">
        <f t="shared" si="37"/>
        <v>0</v>
      </c>
      <c r="I129" s="681">
        <f t="shared" si="38"/>
        <v>0</v>
      </c>
      <c r="J129" s="681">
        <f t="shared" si="39"/>
        <v>0</v>
      </c>
      <c r="K129" s="681">
        <f t="shared" si="40"/>
        <v>0</v>
      </c>
      <c r="L129" s="681">
        <f t="shared" si="44"/>
        <v>0</v>
      </c>
      <c r="M129" s="681">
        <f t="shared" si="41"/>
        <v>0</v>
      </c>
      <c r="N129" s="681">
        <f t="shared" si="42"/>
        <v>0</v>
      </c>
      <c r="O129" s="681">
        <f t="shared" si="43"/>
        <v>0</v>
      </c>
      <c r="P129" s="681">
        <f t="shared" si="32"/>
        <v>0</v>
      </c>
    </row>
    <row r="130" spans="2:16">
      <c r="B130" s="497">
        <v>2017</v>
      </c>
      <c r="C130" s="679">
        <f>HLOOKUP(B130,$E$15:$O$114,9,FALSE)</f>
        <v>9.2999999999999992E-3</v>
      </c>
      <c r="D130" s="680">
        <f t="shared" si="33"/>
        <v>1.5100000000000001E-2</v>
      </c>
      <c r="E130" s="681">
        <f t="shared" si="34"/>
        <v>5.1600999999999999</v>
      </c>
      <c r="F130" s="680">
        <f t="shared" si="35"/>
        <v>0.95409999999999995</v>
      </c>
      <c r="G130" s="681">
        <f t="shared" si="36"/>
        <v>0</v>
      </c>
      <c r="H130" s="680">
        <f t="shared" si="37"/>
        <v>0</v>
      </c>
      <c r="I130" s="681">
        <f t="shared" si="38"/>
        <v>0</v>
      </c>
      <c r="J130" s="681">
        <f t="shared" si="39"/>
        <v>0</v>
      </c>
      <c r="K130" s="681">
        <f t="shared" si="40"/>
        <v>0</v>
      </c>
      <c r="L130" s="681">
        <f t="shared" si="44"/>
        <v>0</v>
      </c>
      <c r="M130" s="681">
        <f t="shared" si="41"/>
        <v>0</v>
      </c>
      <c r="N130" s="681">
        <f t="shared" si="42"/>
        <v>0</v>
      </c>
      <c r="O130" s="681">
        <f t="shared" si="43"/>
        <v>0</v>
      </c>
      <c r="P130" s="681">
        <f t="shared" si="32"/>
        <v>0</v>
      </c>
    </row>
    <row r="131" spans="2:16">
      <c r="B131" s="497">
        <v>2018</v>
      </c>
      <c r="C131" s="679">
        <f t="shared" ref="C131:C133" si="45">HLOOKUP(B131,$E$15:$O$114,9,FALSE)</f>
        <v>5.4000000000000003E-3</v>
      </c>
      <c r="D131" s="680">
        <f t="shared" si="33"/>
        <v>1.5299999999999999E-2</v>
      </c>
      <c r="E131" s="681">
        <f t="shared" si="34"/>
        <v>5.2339000000000002</v>
      </c>
      <c r="F131" s="680">
        <f t="shared" si="35"/>
        <v>0.96779999999999999</v>
      </c>
      <c r="G131" s="681">
        <f t="shared" si="36"/>
        <v>0</v>
      </c>
      <c r="H131" s="680">
        <f t="shared" si="37"/>
        <v>0</v>
      </c>
      <c r="I131" s="681">
        <f t="shared" si="38"/>
        <v>0</v>
      </c>
      <c r="J131" s="681">
        <f t="shared" si="39"/>
        <v>0</v>
      </c>
      <c r="K131" s="681">
        <f t="shared" si="40"/>
        <v>0</v>
      </c>
      <c r="L131" s="681">
        <f t="shared" si="44"/>
        <v>0</v>
      </c>
      <c r="M131" s="681">
        <f t="shared" si="41"/>
        <v>0</v>
      </c>
      <c r="N131" s="681">
        <f t="shared" si="42"/>
        <v>0</v>
      </c>
      <c r="O131" s="681">
        <f t="shared" si="43"/>
        <v>0</v>
      </c>
      <c r="P131" s="681">
        <f t="shared" si="32"/>
        <v>0</v>
      </c>
    </row>
    <row r="132" spans="2:16" hidden="1">
      <c r="B132" s="497">
        <v>2019</v>
      </c>
      <c r="C132" s="679">
        <f t="shared" si="45"/>
        <v>1.4E-3</v>
      </c>
      <c r="D132" s="680">
        <f t="shared" si="33"/>
        <v>1.55E-2</v>
      </c>
      <c r="E132" s="681">
        <f t="shared" si="34"/>
        <v>5.3082000000000003</v>
      </c>
      <c r="F132" s="680">
        <f t="shared" si="35"/>
        <v>0.98129999999999995</v>
      </c>
      <c r="G132" s="681">
        <f t="shared" si="36"/>
        <v>0</v>
      </c>
      <c r="H132" s="680">
        <f t="shared" si="37"/>
        <v>0</v>
      </c>
      <c r="I132" s="681">
        <f t="shared" si="38"/>
        <v>0</v>
      </c>
      <c r="J132" s="681">
        <f t="shared" si="39"/>
        <v>0</v>
      </c>
      <c r="K132" s="681">
        <f t="shared" si="40"/>
        <v>0</v>
      </c>
      <c r="L132" s="681">
        <f t="shared" si="44"/>
        <v>0</v>
      </c>
      <c r="M132" s="681">
        <f t="shared" si="41"/>
        <v>0</v>
      </c>
      <c r="N132" s="681">
        <f t="shared" si="42"/>
        <v>0</v>
      </c>
      <c r="O132" s="681">
        <f t="shared" si="43"/>
        <v>0</v>
      </c>
      <c r="P132" s="681">
        <f t="shared" si="32"/>
        <v>0</v>
      </c>
    </row>
    <row r="133" spans="2:16" hidden="1">
      <c r="B133" s="498">
        <v>2020</v>
      </c>
      <c r="C133" s="682">
        <f t="shared" si="45"/>
        <v>0</v>
      </c>
      <c r="D133" s="683">
        <f t="shared" si="33"/>
        <v>1.5800000000000002E-2</v>
      </c>
      <c r="E133" s="684">
        <f t="shared" si="34"/>
        <v>5.415</v>
      </c>
      <c r="F133" s="683">
        <f t="shared" si="35"/>
        <v>1.0009999999999999</v>
      </c>
      <c r="G133" s="684">
        <f>HLOOKUP(B133,$E$15:$O$114,37,FALSE)</f>
        <v>0</v>
      </c>
      <c r="H133" s="683">
        <f t="shared" si="37"/>
        <v>0</v>
      </c>
      <c r="I133" s="684">
        <f t="shared" si="38"/>
        <v>0</v>
      </c>
      <c r="J133" s="684">
        <f t="shared" si="39"/>
        <v>0</v>
      </c>
      <c r="K133" s="684">
        <f t="shared" si="40"/>
        <v>0</v>
      </c>
      <c r="L133" s="684">
        <f t="shared" si="44"/>
        <v>0</v>
      </c>
      <c r="M133" s="684">
        <f t="shared" si="41"/>
        <v>0</v>
      </c>
      <c r="N133" s="684">
        <f t="shared" si="42"/>
        <v>0</v>
      </c>
      <c r="O133" s="684">
        <f t="shared" si="43"/>
        <v>0</v>
      </c>
      <c r="P133" s="684">
        <f t="shared" si="32"/>
        <v>0</v>
      </c>
    </row>
    <row r="134" spans="2:16" ht="18.75" customHeight="1">
      <c r="B134" s="494" t="s">
        <v>632</v>
      </c>
      <c r="C134" s="593"/>
      <c r="D134" s="594"/>
      <c r="E134" s="595"/>
      <c r="F134" s="594"/>
      <c r="G134" s="594"/>
      <c r="H134" s="594"/>
      <c r="I134" s="594"/>
      <c r="J134" s="594"/>
      <c r="K134" s="594"/>
      <c r="L134" s="594"/>
      <c r="M134" s="594"/>
      <c r="N134" s="594"/>
      <c r="O134" s="594"/>
      <c r="P134" s="594"/>
    </row>
    <row r="136" spans="2:16">
      <c r="B136" s="587"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W147"/>
  <sheetViews>
    <sheetView topLeftCell="A82" zoomScale="90" zoomScaleNormal="90" workbookViewId="0">
      <selection activeCell="A18" sqref="A18"/>
    </sheetView>
  </sheetViews>
  <sheetFormatPr defaultColWidth="9.140625" defaultRowHeight="15"/>
  <cols>
    <col min="1" max="1" width="24.5703125" style="89" bestFit="1" customWidth="1"/>
    <col min="2" max="2" width="26" style="89" bestFit="1" customWidth="1"/>
    <col min="3" max="3" width="40.42578125" style="89" customWidth="1"/>
    <col min="4" max="4" width="22" style="89" customWidth="1"/>
    <col min="5" max="5" width="22.140625" style="89" customWidth="1"/>
    <col min="6" max="6" width="22" style="89" bestFit="1" customWidth="1"/>
    <col min="7" max="7" width="13.7109375" style="89" customWidth="1"/>
    <col min="8" max="8" width="20.42578125" style="89" customWidth="1"/>
    <col min="9" max="9" width="30.28515625" style="89" bestFit="1" customWidth="1"/>
    <col min="10" max="16384" width="9.140625" style="89"/>
  </cols>
  <sheetData>
    <row r="14" spans="2:23" ht="15.75">
      <c r="B14" s="583" t="s">
        <v>504</v>
      </c>
    </row>
    <row r="15" spans="2:23" ht="15.75">
      <c r="B15" s="583"/>
    </row>
    <row r="16" spans="2:23" s="175" customFormat="1" ht="28.5" customHeight="1">
      <c r="B16" s="983" t="s">
        <v>635</v>
      </c>
      <c r="C16" s="983"/>
      <c r="D16" s="983"/>
      <c r="E16" s="983"/>
      <c r="F16" s="983"/>
      <c r="G16" s="983"/>
      <c r="H16" s="983"/>
      <c r="I16" s="983"/>
      <c r="J16" s="983"/>
      <c r="K16" s="983"/>
      <c r="L16" s="983"/>
      <c r="M16" s="983"/>
      <c r="N16" s="983"/>
      <c r="O16" s="983"/>
      <c r="P16" s="983"/>
      <c r="Q16" s="983"/>
      <c r="R16" s="983"/>
      <c r="S16" s="983"/>
      <c r="T16" s="983"/>
      <c r="U16" s="983"/>
      <c r="V16" s="983"/>
      <c r="W16" s="983"/>
    </row>
    <row r="17" spans="1:9" ht="15.75" thickBot="1">
      <c r="A17" s="872"/>
      <c r="B17" s="872"/>
      <c r="C17" s="872"/>
      <c r="D17" s="872"/>
      <c r="E17" s="872"/>
      <c r="F17" s="872"/>
      <c r="G17" s="872"/>
      <c r="H17" s="872"/>
      <c r="I17" s="872"/>
    </row>
    <row r="18" spans="1:9" ht="16.5" thickBot="1">
      <c r="A18" s="871" t="s">
        <v>782</v>
      </c>
      <c r="B18" s="872"/>
      <c r="C18" s="872"/>
      <c r="D18" s="872"/>
      <c r="E18" s="872"/>
      <c r="F18" s="872"/>
      <c r="G18" s="872"/>
      <c r="H18" s="872"/>
      <c r="I18" s="872"/>
    </row>
    <row r="20" spans="1:9" ht="31.5">
      <c r="A20" s="842" t="s">
        <v>784</v>
      </c>
      <c r="B20" s="842" t="s">
        <v>239</v>
      </c>
      <c r="C20" s="842" t="s">
        <v>768</v>
      </c>
      <c r="D20" s="842" t="s">
        <v>769</v>
      </c>
      <c r="E20" s="842" t="s">
        <v>473</v>
      </c>
      <c r="F20" s="842" t="s">
        <v>770</v>
      </c>
      <c r="G20" s="842" t="s">
        <v>794</v>
      </c>
      <c r="H20" s="842" t="s">
        <v>795</v>
      </c>
      <c r="I20" s="842" t="s">
        <v>771</v>
      </c>
    </row>
    <row r="21" spans="1:9">
      <c r="A21" s="843">
        <v>134914</v>
      </c>
      <c r="B21" s="843" t="s">
        <v>689</v>
      </c>
      <c r="C21" s="843">
        <v>2015</v>
      </c>
      <c r="D21" s="844">
        <v>2015</v>
      </c>
      <c r="E21" s="845" t="s">
        <v>22</v>
      </c>
      <c r="F21" s="846" t="s">
        <v>772</v>
      </c>
      <c r="G21" s="847">
        <v>1.4206168944263866</v>
      </c>
      <c r="H21" s="848">
        <v>5349.3969253240884</v>
      </c>
      <c r="I21" s="849" t="s">
        <v>773</v>
      </c>
    </row>
    <row r="22" spans="1:9">
      <c r="A22" s="843">
        <v>138183</v>
      </c>
      <c r="B22" s="843" t="s">
        <v>689</v>
      </c>
      <c r="C22" s="843">
        <v>2015</v>
      </c>
      <c r="D22" s="844">
        <v>2015</v>
      </c>
      <c r="E22" s="845" t="s">
        <v>22</v>
      </c>
      <c r="F22" s="846" t="s">
        <v>772</v>
      </c>
      <c r="G22" s="847">
        <v>1.0147263531617048</v>
      </c>
      <c r="H22" s="848">
        <v>10570.515542131099</v>
      </c>
      <c r="I22" s="849" t="s">
        <v>774</v>
      </c>
    </row>
    <row r="23" spans="1:9">
      <c r="A23" s="843">
        <v>137330</v>
      </c>
      <c r="B23" s="843" t="s">
        <v>689</v>
      </c>
      <c r="C23" s="843">
        <v>2015</v>
      </c>
      <c r="D23" s="844">
        <v>2015</v>
      </c>
      <c r="E23" s="845" t="s">
        <v>22</v>
      </c>
      <c r="F23" s="846" t="s">
        <v>775</v>
      </c>
      <c r="G23" s="847">
        <v>0</v>
      </c>
      <c r="H23" s="848">
        <v>1152.3761148449391</v>
      </c>
      <c r="I23" s="849" t="s">
        <v>773</v>
      </c>
    </row>
    <row r="24" spans="1:9">
      <c r="A24" s="843">
        <v>137330</v>
      </c>
      <c r="B24" s="843" t="s">
        <v>689</v>
      </c>
      <c r="C24" s="843">
        <v>2015</v>
      </c>
      <c r="D24" s="844">
        <v>2015</v>
      </c>
      <c r="E24" s="845" t="s">
        <v>22</v>
      </c>
      <c r="F24" s="846" t="s">
        <v>775</v>
      </c>
      <c r="G24" s="847">
        <v>2.6944266571347999</v>
      </c>
      <c r="H24" s="848">
        <v>6546.0342333358676</v>
      </c>
      <c r="I24" s="849" t="s">
        <v>773</v>
      </c>
    </row>
    <row r="25" spans="1:9">
      <c r="A25" s="843">
        <v>131199</v>
      </c>
      <c r="B25" s="843" t="s">
        <v>689</v>
      </c>
      <c r="C25" s="843">
        <v>2015</v>
      </c>
      <c r="D25" s="844">
        <v>2015</v>
      </c>
      <c r="E25" s="845" t="s">
        <v>22</v>
      </c>
      <c r="F25" s="846" t="s">
        <v>776</v>
      </c>
      <c r="G25" s="847">
        <v>1.5877999167488952</v>
      </c>
      <c r="H25" s="848">
        <v>5077.1319869260788</v>
      </c>
      <c r="I25" s="849" t="s">
        <v>774</v>
      </c>
    </row>
    <row r="26" spans="1:9">
      <c r="A26" s="843">
        <v>140553</v>
      </c>
      <c r="B26" s="843" t="s">
        <v>689</v>
      </c>
      <c r="C26" s="843">
        <v>2015</v>
      </c>
      <c r="D26" s="844">
        <v>2015</v>
      </c>
      <c r="E26" s="845" t="s">
        <v>22</v>
      </c>
      <c r="F26" s="846" t="s">
        <v>776</v>
      </c>
      <c r="G26" s="847">
        <v>0.57541068411593366</v>
      </c>
      <c r="H26" s="848">
        <v>1839.9270330772029</v>
      </c>
      <c r="I26" s="849" t="s">
        <v>773</v>
      </c>
    </row>
    <row r="27" spans="1:9">
      <c r="A27" s="843">
        <v>142893</v>
      </c>
      <c r="B27" s="843" t="s">
        <v>689</v>
      </c>
      <c r="C27" s="843">
        <v>2015</v>
      </c>
      <c r="D27" s="844">
        <v>2015</v>
      </c>
      <c r="E27" s="845" t="s">
        <v>22</v>
      </c>
      <c r="F27" s="846" t="s">
        <v>772</v>
      </c>
      <c r="G27" s="847">
        <v>6.7309872626804061</v>
      </c>
      <c r="H27" s="848">
        <v>60276.26358452814</v>
      </c>
      <c r="I27" s="849" t="s">
        <v>774</v>
      </c>
    </row>
    <row r="28" spans="1:9">
      <c r="A28" s="843">
        <v>139648</v>
      </c>
      <c r="B28" s="843" t="s">
        <v>689</v>
      </c>
      <c r="C28" s="843">
        <v>2015</v>
      </c>
      <c r="D28" s="844">
        <v>2015</v>
      </c>
      <c r="E28" s="845" t="s">
        <v>22</v>
      </c>
      <c r="F28" s="846" t="s">
        <v>772</v>
      </c>
      <c r="G28" s="847">
        <v>0</v>
      </c>
      <c r="H28" s="848">
        <v>0</v>
      </c>
      <c r="I28" s="849" t="s">
        <v>773</v>
      </c>
    </row>
    <row r="29" spans="1:9">
      <c r="A29" s="843">
        <v>139648</v>
      </c>
      <c r="B29" s="843" t="s">
        <v>689</v>
      </c>
      <c r="C29" s="843">
        <v>2015</v>
      </c>
      <c r="D29" s="844">
        <v>2015</v>
      </c>
      <c r="E29" s="845" t="s">
        <v>22</v>
      </c>
      <c r="F29" s="846" t="s">
        <v>772</v>
      </c>
      <c r="G29" s="847">
        <v>5.0330427116820564</v>
      </c>
      <c r="H29" s="848">
        <v>25147.813623801212</v>
      </c>
      <c r="I29" s="849" t="s">
        <v>773</v>
      </c>
    </row>
    <row r="30" spans="1:9">
      <c r="A30" s="843">
        <v>144212</v>
      </c>
      <c r="B30" s="843" t="s">
        <v>689</v>
      </c>
      <c r="C30" s="843">
        <v>2015</v>
      </c>
      <c r="D30" s="844">
        <v>2015</v>
      </c>
      <c r="E30" s="845" t="s">
        <v>22</v>
      </c>
      <c r="F30" s="846" t="s">
        <v>772</v>
      </c>
      <c r="G30" s="847">
        <v>3.6530148713821369</v>
      </c>
      <c r="H30" s="848">
        <v>30482.851036977863</v>
      </c>
      <c r="I30" s="849" t="s">
        <v>773</v>
      </c>
    </row>
    <row r="31" spans="1:9">
      <c r="A31" s="843">
        <v>144173</v>
      </c>
      <c r="B31" s="843" t="s">
        <v>689</v>
      </c>
      <c r="C31" s="843">
        <v>2015</v>
      </c>
      <c r="D31" s="844">
        <v>2015</v>
      </c>
      <c r="E31" s="845" t="s">
        <v>22</v>
      </c>
      <c r="F31" s="846" t="s">
        <v>772</v>
      </c>
      <c r="G31" s="847">
        <v>4.3024397374056278</v>
      </c>
      <c r="H31" s="848">
        <v>27596.110444938713</v>
      </c>
      <c r="I31" s="849" t="s">
        <v>774</v>
      </c>
    </row>
    <row r="32" spans="1:9">
      <c r="A32" s="843">
        <v>144443</v>
      </c>
      <c r="B32" s="843" t="s">
        <v>689</v>
      </c>
      <c r="C32" s="843">
        <v>2015</v>
      </c>
      <c r="D32" s="844">
        <v>2015</v>
      </c>
      <c r="E32" s="845" t="s">
        <v>22</v>
      </c>
      <c r="F32" s="846" t="s">
        <v>772</v>
      </c>
      <c r="G32" s="847">
        <v>0.25888412548770795</v>
      </c>
      <c r="H32" s="848">
        <v>859.10471776360441</v>
      </c>
      <c r="I32" s="849" t="s">
        <v>773</v>
      </c>
    </row>
    <row r="33" spans="1:9">
      <c r="A33" s="843">
        <v>144547</v>
      </c>
      <c r="B33" s="843" t="s">
        <v>689</v>
      </c>
      <c r="C33" s="843">
        <v>2015</v>
      </c>
      <c r="D33" s="844">
        <v>2015</v>
      </c>
      <c r="E33" s="845" t="s">
        <v>22</v>
      </c>
      <c r="F33" s="846" t="s">
        <v>775</v>
      </c>
      <c r="G33" s="847">
        <v>0</v>
      </c>
      <c r="H33" s="848">
        <v>12002.793837066987</v>
      </c>
      <c r="I33" s="849" t="s">
        <v>773</v>
      </c>
    </row>
    <row r="34" spans="1:9">
      <c r="A34" s="843">
        <v>145812</v>
      </c>
      <c r="B34" s="843" t="s">
        <v>689</v>
      </c>
      <c r="C34" s="843">
        <v>2015</v>
      </c>
      <c r="D34" s="844">
        <v>2015</v>
      </c>
      <c r="E34" s="845" t="s">
        <v>22</v>
      </c>
      <c r="F34" s="846" t="s">
        <v>775</v>
      </c>
      <c r="G34" s="847">
        <v>0</v>
      </c>
      <c r="H34" s="848">
        <v>12821.99854168481</v>
      </c>
      <c r="I34" s="849" t="s">
        <v>773</v>
      </c>
    </row>
    <row r="35" spans="1:9">
      <c r="A35" s="843">
        <v>137524</v>
      </c>
      <c r="B35" s="843" t="s">
        <v>689</v>
      </c>
      <c r="C35" s="843">
        <v>2015</v>
      </c>
      <c r="D35" s="844">
        <v>2015</v>
      </c>
      <c r="E35" s="845" t="s">
        <v>22</v>
      </c>
      <c r="F35" s="846" t="s">
        <v>776</v>
      </c>
      <c r="G35" s="847">
        <v>6.3295175252752713</v>
      </c>
      <c r="H35" s="848">
        <v>37451.097666336289</v>
      </c>
      <c r="I35" s="849" t="s">
        <v>774</v>
      </c>
    </row>
    <row r="36" spans="1:9">
      <c r="A36" s="843">
        <v>150239</v>
      </c>
      <c r="B36" s="843" t="s">
        <v>689</v>
      </c>
      <c r="C36" s="843">
        <v>2015</v>
      </c>
      <c r="D36" s="844">
        <v>2015</v>
      </c>
      <c r="E36" s="845" t="s">
        <v>22</v>
      </c>
      <c r="F36" s="846" t="s">
        <v>772</v>
      </c>
      <c r="G36" s="847">
        <v>29.059743085995212</v>
      </c>
      <c r="H36" s="848">
        <v>203178.26575109246</v>
      </c>
      <c r="I36" s="849" t="s">
        <v>774</v>
      </c>
    </row>
    <row r="37" spans="1:9">
      <c r="A37" s="843">
        <v>139344</v>
      </c>
      <c r="B37" s="843" t="s">
        <v>689</v>
      </c>
      <c r="C37" s="843">
        <v>2015</v>
      </c>
      <c r="D37" s="844">
        <v>2015</v>
      </c>
      <c r="E37" s="845" t="s">
        <v>22</v>
      </c>
      <c r="F37" s="846" t="s">
        <v>772</v>
      </c>
      <c r="G37" s="847">
        <v>0.25888412548770795</v>
      </c>
      <c r="H37" s="848">
        <v>2569.2600465617797</v>
      </c>
      <c r="I37" s="849" t="s">
        <v>774</v>
      </c>
    </row>
    <row r="38" spans="1:9">
      <c r="A38" s="843">
        <v>139344</v>
      </c>
      <c r="B38" s="843" t="s">
        <v>689</v>
      </c>
      <c r="C38" s="843">
        <v>2015</v>
      </c>
      <c r="D38" s="844">
        <v>2015</v>
      </c>
      <c r="E38" s="845" t="s">
        <v>22</v>
      </c>
      <c r="F38" s="846" t="s">
        <v>772</v>
      </c>
      <c r="G38" s="847">
        <v>1.1649785646946857</v>
      </c>
      <c r="H38" s="848">
        <v>6878.8783221556105</v>
      </c>
      <c r="I38" s="849" t="s">
        <v>774</v>
      </c>
    </row>
    <row r="39" spans="1:9">
      <c r="A39" s="843">
        <v>150396</v>
      </c>
      <c r="B39" s="843" t="s">
        <v>689</v>
      </c>
      <c r="C39" s="843">
        <v>2015</v>
      </c>
      <c r="D39" s="844">
        <v>2015</v>
      </c>
      <c r="E39" s="845" t="s">
        <v>22</v>
      </c>
      <c r="F39" s="846" t="s">
        <v>776</v>
      </c>
      <c r="G39" s="847">
        <v>0</v>
      </c>
      <c r="H39" s="848">
        <v>4114.0511550764268</v>
      </c>
      <c r="I39" s="849" t="s">
        <v>774</v>
      </c>
    </row>
    <row r="40" spans="1:9">
      <c r="A40" s="843">
        <v>148861</v>
      </c>
      <c r="B40" s="843" t="s">
        <v>689</v>
      </c>
      <c r="C40" s="843">
        <v>2015</v>
      </c>
      <c r="D40" s="844">
        <v>2015</v>
      </c>
      <c r="E40" s="845" t="s">
        <v>22</v>
      </c>
      <c r="F40" s="846" t="s">
        <v>772</v>
      </c>
      <c r="G40" s="847">
        <v>0</v>
      </c>
      <c r="H40" s="848">
        <v>0</v>
      </c>
      <c r="I40" s="849" t="s">
        <v>777</v>
      </c>
    </row>
    <row r="41" spans="1:9">
      <c r="A41" s="843">
        <v>148861</v>
      </c>
      <c r="B41" s="843" t="s">
        <v>689</v>
      </c>
      <c r="C41" s="843">
        <v>2015</v>
      </c>
      <c r="D41" s="844">
        <v>2015</v>
      </c>
      <c r="E41" s="845" t="s">
        <v>22</v>
      </c>
      <c r="F41" s="846" t="s">
        <v>772</v>
      </c>
      <c r="G41" s="847">
        <v>0</v>
      </c>
      <c r="H41" s="848">
        <v>140771.69093673487</v>
      </c>
      <c r="I41" s="849" t="s">
        <v>777</v>
      </c>
    </row>
    <row r="42" spans="1:9">
      <c r="A42" s="843">
        <v>148861</v>
      </c>
      <c r="B42" s="843" t="s">
        <v>689</v>
      </c>
      <c r="C42" s="843">
        <v>2015</v>
      </c>
      <c r="D42" s="844">
        <v>2015</v>
      </c>
      <c r="E42" s="845" t="s">
        <v>22</v>
      </c>
      <c r="F42" s="846" t="s">
        <v>776</v>
      </c>
      <c r="G42" s="847">
        <v>0</v>
      </c>
      <c r="H42" s="848">
        <v>205522.99649169063</v>
      </c>
      <c r="I42" s="849" t="s">
        <v>777</v>
      </c>
    </row>
    <row r="43" spans="1:9">
      <c r="A43" s="843">
        <v>148861</v>
      </c>
      <c r="B43" s="843" t="s">
        <v>689</v>
      </c>
      <c r="C43" s="843">
        <v>2015</v>
      </c>
      <c r="D43" s="844">
        <v>2015</v>
      </c>
      <c r="E43" s="845" t="s">
        <v>22</v>
      </c>
      <c r="F43" s="846" t="s">
        <v>776</v>
      </c>
      <c r="G43" s="847">
        <v>0</v>
      </c>
      <c r="H43" s="848">
        <v>798792.30489575956</v>
      </c>
      <c r="I43" s="849" t="s">
        <v>777</v>
      </c>
    </row>
    <row r="44" spans="1:9">
      <c r="A44" s="843">
        <v>137518</v>
      </c>
      <c r="B44" s="843" t="s">
        <v>689</v>
      </c>
      <c r="C44" s="843">
        <v>2015</v>
      </c>
      <c r="D44" s="844">
        <v>2015</v>
      </c>
      <c r="E44" s="845" t="s">
        <v>22</v>
      </c>
      <c r="F44" s="846" t="s">
        <v>775</v>
      </c>
      <c r="G44" s="847">
        <v>40.071694631850022</v>
      </c>
      <c r="H44" s="848">
        <v>374892.71145563922</v>
      </c>
      <c r="I44" s="849" t="s">
        <v>774</v>
      </c>
    </row>
    <row r="45" spans="1:9">
      <c r="A45" s="892" t="s">
        <v>804</v>
      </c>
      <c r="B45" s="892"/>
      <c r="C45" s="892"/>
      <c r="D45" s="893"/>
      <c r="E45" s="892"/>
      <c r="F45" s="892"/>
      <c r="G45" s="894">
        <f>SUM(G21:G44)</f>
        <v>104.15616714752856</v>
      </c>
      <c r="H45" s="894">
        <f>SUM(H21:H44)</f>
        <v>1973893.5743434473</v>
      </c>
      <c r="I45" s="895"/>
    </row>
    <row r="46" spans="1:9">
      <c r="A46" s="785"/>
      <c r="B46" s="785"/>
      <c r="C46" s="785"/>
      <c r="D46" s="899"/>
      <c r="E46" s="785"/>
      <c r="F46" s="785"/>
      <c r="G46" s="900"/>
      <c r="H46" s="900"/>
      <c r="I46" s="901"/>
    </row>
    <row r="47" spans="1:9">
      <c r="A47" s="843">
        <v>136144</v>
      </c>
      <c r="B47" s="843" t="s">
        <v>689</v>
      </c>
      <c r="C47" s="843">
        <v>2015</v>
      </c>
      <c r="D47" s="844">
        <v>2015</v>
      </c>
      <c r="E47" s="845" t="s">
        <v>22</v>
      </c>
      <c r="F47" s="886" t="s">
        <v>797</v>
      </c>
      <c r="G47" s="890">
        <v>0</v>
      </c>
      <c r="H47" s="890">
        <v>135826.74615862631</v>
      </c>
      <c r="I47" s="849" t="s">
        <v>774</v>
      </c>
    </row>
    <row r="48" spans="1:9">
      <c r="A48" s="843">
        <v>136145</v>
      </c>
      <c r="B48" s="843" t="s">
        <v>689</v>
      </c>
      <c r="C48" s="843">
        <v>2015</v>
      </c>
      <c r="D48" s="844">
        <v>2015</v>
      </c>
      <c r="E48" s="845" t="s">
        <v>22</v>
      </c>
      <c r="F48" s="886" t="s">
        <v>797</v>
      </c>
      <c r="G48" s="890">
        <v>0.59962961515116231</v>
      </c>
      <c r="H48" s="890">
        <v>474.69567341532922</v>
      </c>
      <c r="I48" s="849" t="s">
        <v>773</v>
      </c>
    </row>
    <row r="49" spans="1:9">
      <c r="A49" s="843">
        <v>136146</v>
      </c>
      <c r="B49" s="843" t="s">
        <v>689</v>
      </c>
      <c r="C49" s="843">
        <v>2015</v>
      </c>
      <c r="D49" s="844">
        <v>2015</v>
      </c>
      <c r="E49" s="845" t="s">
        <v>22</v>
      </c>
      <c r="F49" s="886" t="s">
        <v>806</v>
      </c>
      <c r="G49" s="890">
        <v>-1.6390698426321511</v>
      </c>
      <c r="H49" s="890">
        <v>-8803.1871712575721</v>
      </c>
      <c r="I49" s="888" t="s">
        <v>796</v>
      </c>
    </row>
    <row r="50" spans="1:9">
      <c r="A50" s="892" t="s">
        <v>805</v>
      </c>
      <c r="B50" s="892"/>
      <c r="C50" s="892"/>
      <c r="D50" s="893"/>
      <c r="E50" s="892"/>
      <c r="F50" s="892"/>
      <c r="G50" s="894">
        <f>SUM(G47:G49)</f>
        <v>-1.0394402274809886</v>
      </c>
      <c r="H50" s="894">
        <f>SUM(H47:H49)</f>
        <v>127498.25466078406</v>
      </c>
      <c r="I50" s="895"/>
    </row>
    <row r="51" spans="1:9">
      <c r="A51" s="850"/>
      <c r="B51" s="851"/>
      <c r="C51" s="852"/>
      <c r="D51" s="853"/>
      <c r="E51" s="854"/>
      <c r="F51" s="850"/>
      <c r="G51" s="855"/>
      <c r="H51" s="855"/>
      <c r="I51" s="856"/>
    </row>
    <row r="52" spans="1:9">
      <c r="A52" s="892" t="s">
        <v>26</v>
      </c>
      <c r="B52" s="892"/>
      <c r="C52" s="892"/>
      <c r="D52" s="893"/>
      <c r="E52" s="892"/>
      <c r="F52" s="892"/>
      <c r="G52" s="894">
        <f>+G45+G50</f>
        <v>103.11672692004757</v>
      </c>
      <c r="H52" s="894">
        <f>+H45+H50</f>
        <v>2101391.8290042314</v>
      </c>
      <c r="I52" s="895"/>
    </row>
    <row r="53" spans="1:9">
      <c r="A53" s="850"/>
      <c r="B53" s="851"/>
      <c r="C53" s="852"/>
      <c r="D53" s="853"/>
      <c r="E53" s="854"/>
      <c r="F53" s="850"/>
      <c r="G53" s="855"/>
      <c r="H53" s="855"/>
      <c r="I53" s="856"/>
    </row>
    <row r="54" spans="1:9">
      <c r="A54" s="858" t="s">
        <v>783</v>
      </c>
      <c r="B54" s="858" t="s">
        <v>778</v>
      </c>
      <c r="C54" s="858" t="s">
        <v>779</v>
      </c>
      <c r="D54" s="858" t="s">
        <v>780</v>
      </c>
      <c r="E54" s="858" t="s">
        <v>781</v>
      </c>
      <c r="F54" s="824"/>
      <c r="G54" s="824"/>
      <c r="H54" s="824"/>
      <c r="I54" s="824"/>
    </row>
    <row r="55" spans="1:9">
      <c r="A55" s="858" t="s">
        <v>773</v>
      </c>
      <c r="B55" s="859">
        <f>SUMIF(I21:I50,A55,G21:G50)</f>
        <v>14.235025559380183</v>
      </c>
      <c r="C55" s="859">
        <f>SUMIF(I21:I50,A55,H21:H50)</f>
        <v>96676.991737291915</v>
      </c>
      <c r="D55" s="860">
        <f>+B55/B58</f>
        <v>0.13588771217719905</v>
      </c>
      <c r="E55" s="896">
        <f>+C55/C58</f>
        <v>4.5814245127215304E-2</v>
      </c>
      <c r="F55" s="824"/>
      <c r="G55" s="824"/>
      <c r="H55" s="824"/>
      <c r="I55" s="824"/>
    </row>
    <row r="56" spans="1:9">
      <c r="A56" s="858" t="s">
        <v>774</v>
      </c>
      <c r="B56" s="859">
        <f>SUMIF(I21:I50,A56,G21:G50)</f>
        <v>90.520771203299546</v>
      </c>
      <c r="C56" s="859">
        <f>SUMIF(I21:I49,A56,H21:H49)</f>
        <v>868431.03211401205</v>
      </c>
      <c r="D56" s="896">
        <f>+B56/B58</f>
        <v>0.86411228782280103</v>
      </c>
      <c r="E56" s="860">
        <f>+C56/C58</f>
        <v>0.4115406516730164</v>
      </c>
      <c r="F56" s="824"/>
      <c r="G56" s="824"/>
      <c r="H56" s="824"/>
      <c r="I56" s="824"/>
    </row>
    <row r="57" spans="1:9">
      <c r="A57" s="858" t="s">
        <v>777</v>
      </c>
      <c r="B57" s="859">
        <v>0</v>
      </c>
      <c r="C57" s="859">
        <f>SUMIF(I21:I45,A57,H21:H45)</f>
        <v>1145086.9923241851</v>
      </c>
      <c r="D57" s="896">
        <v>0</v>
      </c>
      <c r="E57" s="860">
        <f>+C57/C58</f>
        <v>0.54264510319976833</v>
      </c>
      <c r="F57" s="824"/>
      <c r="G57" s="824"/>
      <c r="H57" s="824"/>
      <c r="I57" s="824"/>
    </row>
    <row r="58" spans="1:9">
      <c r="A58" s="861"/>
      <c r="B58" s="891">
        <f>SUM(B55:B57)</f>
        <v>104.75579676267972</v>
      </c>
      <c r="C58" s="891">
        <f>SUM(C55:C57)</f>
        <v>2110195.0161754889</v>
      </c>
      <c r="D58" s="860">
        <f>SUM(D55:D57)</f>
        <v>1</v>
      </c>
      <c r="E58" s="860">
        <f>SUM(E55:E57)</f>
        <v>1</v>
      </c>
      <c r="F58" s="824"/>
      <c r="G58" s="824"/>
      <c r="H58" s="824"/>
      <c r="I58" s="856"/>
    </row>
    <row r="59" spans="1:9" ht="15.75" thickBot="1">
      <c r="A59" s="788"/>
      <c r="B59" s="788"/>
      <c r="C59" s="788"/>
      <c r="D59" s="874"/>
      <c r="E59" s="788"/>
      <c r="F59" s="788"/>
      <c r="G59" s="788"/>
      <c r="H59" s="788"/>
      <c r="I59" s="873"/>
    </row>
    <row r="60" spans="1:9" ht="16.5" thickBot="1">
      <c r="A60" s="871" t="s">
        <v>798</v>
      </c>
      <c r="B60" s="871"/>
      <c r="C60" s="871"/>
      <c r="D60" s="871"/>
      <c r="E60" s="876"/>
      <c r="F60" s="876"/>
      <c r="G60" s="876"/>
      <c r="H60" s="876"/>
      <c r="I60" s="877"/>
    </row>
    <row r="61" spans="1:9">
      <c r="A61" s="824"/>
      <c r="B61" s="824"/>
      <c r="C61" s="824"/>
      <c r="D61" s="857"/>
      <c r="E61" s="824"/>
      <c r="F61" s="824"/>
      <c r="G61" s="824"/>
      <c r="H61" s="824"/>
      <c r="I61" s="856"/>
    </row>
    <row r="62" spans="1:9" ht="31.5">
      <c r="A62" s="842" t="s">
        <v>784</v>
      </c>
      <c r="B62" s="842" t="s">
        <v>239</v>
      </c>
      <c r="C62" s="842" t="s">
        <v>768</v>
      </c>
      <c r="D62" s="842" t="s">
        <v>769</v>
      </c>
      <c r="E62" s="842" t="s">
        <v>473</v>
      </c>
      <c r="F62" s="842" t="s">
        <v>770</v>
      </c>
      <c r="G62" s="842" t="s">
        <v>794</v>
      </c>
      <c r="H62" s="842" t="s">
        <v>795</v>
      </c>
      <c r="I62" s="842" t="s">
        <v>771</v>
      </c>
    </row>
    <row r="63" spans="1:9">
      <c r="A63" s="880">
        <v>130812</v>
      </c>
      <c r="B63" s="862" t="s">
        <v>689</v>
      </c>
      <c r="C63" s="862" t="s">
        <v>787</v>
      </c>
      <c r="D63" s="863">
        <v>2016</v>
      </c>
      <c r="E63" s="845" t="s">
        <v>22</v>
      </c>
      <c r="F63" s="881" t="s">
        <v>785</v>
      </c>
      <c r="G63" s="882">
        <v>22.01452150207632</v>
      </c>
      <c r="H63" s="882">
        <v>125697.54131351438</v>
      </c>
      <c r="I63" s="858" t="s">
        <v>774</v>
      </c>
    </row>
    <row r="64" spans="1:9">
      <c r="A64" s="880">
        <v>130813</v>
      </c>
      <c r="B64" s="862" t="s">
        <v>689</v>
      </c>
      <c r="C64" s="862" t="s">
        <v>788</v>
      </c>
      <c r="D64" s="863">
        <v>2016</v>
      </c>
      <c r="E64" s="845" t="s">
        <v>22</v>
      </c>
      <c r="F64" s="881" t="s">
        <v>785</v>
      </c>
      <c r="G64" s="882">
        <v>4.4804065422287387</v>
      </c>
      <c r="H64" s="882">
        <v>13497.880088591228</v>
      </c>
      <c r="I64" s="858" t="s">
        <v>773</v>
      </c>
    </row>
    <row r="65" spans="1:10">
      <c r="A65" s="880">
        <v>130814</v>
      </c>
      <c r="B65" s="862" t="s">
        <v>689</v>
      </c>
      <c r="C65" s="862" t="s">
        <v>789</v>
      </c>
      <c r="D65" s="863">
        <v>2016</v>
      </c>
      <c r="E65" s="845" t="s">
        <v>22</v>
      </c>
      <c r="F65" s="881" t="s">
        <v>786</v>
      </c>
      <c r="G65" s="882">
        <v>0.11974316319350307</v>
      </c>
      <c r="H65" s="882">
        <v>5659.2586548408453</v>
      </c>
      <c r="I65" s="858" t="s">
        <v>773</v>
      </c>
    </row>
    <row r="66" spans="1:10">
      <c r="A66" s="880">
        <v>130815</v>
      </c>
      <c r="B66" s="862" t="s">
        <v>689</v>
      </c>
      <c r="C66" s="862" t="s">
        <v>790</v>
      </c>
      <c r="D66" s="863">
        <v>2016</v>
      </c>
      <c r="E66" s="845" t="s">
        <v>22</v>
      </c>
      <c r="F66" s="881" t="s">
        <v>785</v>
      </c>
      <c r="G66" s="882">
        <v>1.2445573728413162</v>
      </c>
      <c r="H66" s="882">
        <v>4958.8092293680711</v>
      </c>
      <c r="I66" s="858" t="s">
        <v>773</v>
      </c>
    </row>
    <row r="67" spans="1:10">
      <c r="A67" s="880">
        <v>130816</v>
      </c>
      <c r="B67" s="862" t="s">
        <v>689</v>
      </c>
      <c r="C67" s="862" t="s">
        <v>791</v>
      </c>
      <c r="D67" s="863">
        <v>2016</v>
      </c>
      <c r="E67" s="845" t="s">
        <v>22</v>
      </c>
      <c r="F67" s="881" t="s">
        <v>786</v>
      </c>
      <c r="G67" s="882">
        <v>0</v>
      </c>
      <c r="H67" s="882">
        <v>74785.469909624269</v>
      </c>
      <c r="I67" s="858" t="s">
        <v>774</v>
      </c>
      <c r="J67" s="89" t="s">
        <v>801</v>
      </c>
    </row>
    <row r="68" spans="1:10">
      <c r="A68" s="880">
        <v>130817</v>
      </c>
      <c r="B68" s="862" t="s">
        <v>689</v>
      </c>
      <c r="C68" s="862" t="s">
        <v>792</v>
      </c>
      <c r="D68" s="863">
        <v>2016</v>
      </c>
      <c r="E68" s="845" t="s">
        <v>22</v>
      </c>
      <c r="F68" s="881" t="s">
        <v>786</v>
      </c>
      <c r="G68" s="882">
        <v>0.2273219415546503</v>
      </c>
      <c r="H68" s="882">
        <v>3496.8923274139966</v>
      </c>
      <c r="I68" s="858" t="s">
        <v>774</v>
      </c>
    </row>
    <row r="69" spans="1:10">
      <c r="A69" s="892" t="s">
        <v>804</v>
      </c>
      <c r="B69" s="892"/>
      <c r="C69" s="892"/>
      <c r="D69" s="893"/>
      <c r="E69" s="892"/>
      <c r="F69" s="892"/>
      <c r="G69" s="894">
        <f>SUM(G63:G68)</f>
        <v>28.08655052189453</v>
      </c>
      <c r="H69" s="894">
        <f>SUM(H63:H68)</f>
        <v>228095.85152335279</v>
      </c>
      <c r="I69" s="895"/>
    </row>
    <row r="70" spans="1:10">
      <c r="A70" s="813"/>
      <c r="B70" s="813"/>
      <c r="C70" s="813"/>
      <c r="D70" s="864"/>
      <c r="E70" s="813"/>
      <c r="F70" s="813"/>
      <c r="G70" s="865"/>
      <c r="H70" s="865"/>
      <c r="I70" s="866"/>
    </row>
    <row r="71" spans="1:10">
      <c r="A71" s="883">
        <v>136371</v>
      </c>
      <c r="B71" s="884" t="s">
        <v>689</v>
      </c>
      <c r="C71" s="884" t="s">
        <v>793</v>
      </c>
      <c r="D71" s="884">
        <v>2016</v>
      </c>
      <c r="E71" s="885" t="s">
        <v>22</v>
      </c>
      <c r="F71" s="886" t="s">
        <v>797</v>
      </c>
      <c r="G71" s="887">
        <v>0</v>
      </c>
      <c r="H71" s="887">
        <v>266750.01737069088</v>
      </c>
      <c r="I71" s="858" t="s">
        <v>777</v>
      </c>
    </row>
    <row r="72" spans="1:10">
      <c r="A72" s="883">
        <v>136372</v>
      </c>
      <c r="B72" s="884" t="s">
        <v>689</v>
      </c>
      <c r="C72" s="884" t="s">
        <v>793</v>
      </c>
      <c r="D72" s="884">
        <v>2016</v>
      </c>
      <c r="E72" s="885" t="s">
        <v>22</v>
      </c>
      <c r="F72" s="861" t="s">
        <v>797</v>
      </c>
      <c r="G72" s="887">
        <v>1.3014847858347485</v>
      </c>
      <c r="H72" s="887">
        <v>7135.8677279524245</v>
      </c>
      <c r="I72" s="858" t="s">
        <v>774</v>
      </c>
    </row>
    <row r="73" spans="1:10">
      <c r="A73" s="883">
        <v>136373</v>
      </c>
      <c r="B73" s="884" t="s">
        <v>689</v>
      </c>
      <c r="C73" s="884" t="s">
        <v>793</v>
      </c>
      <c r="D73" s="884">
        <v>2016</v>
      </c>
      <c r="E73" s="885" t="s">
        <v>22</v>
      </c>
      <c r="F73" s="861" t="s">
        <v>797</v>
      </c>
      <c r="G73" s="887">
        <v>1.3665590251264859</v>
      </c>
      <c r="H73" s="887">
        <v>8048.8358885614143</v>
      </c>
      <c r="I73" s="858" t="s">
        <v>773</v>
      </c>
    </row>
    <row r="74" spans="1:10">
      <c r="A74" s="883">
        <v>136374</v>
      </c>
      <c r="B74" s="884" t="s">
        <v>689</v>
      </c>
      <c r="C74" s="884" t="s">
        <v>793</v>
      </c>
      <c r="D74" s="884">
        <v>2016</v>
      </c>
      <c r="E74" s="885" t="s">
        <v>22</v>
      </c>
      <c r="F74" s="861" t="s">
        <v>797</v>
      </c>
      <c r="G74" s="887">
        <v>0</v>
      </c>
      <c r="H74" s="887">
        <v>3207.6769703551349</v>
      </c>
      <c r="I74" s="858" t="s">
        <v>773</v>
      </c>
    </row>
    <row r="75" spans="1:10">
      <c r="A75" s="883">
        <v>136375</v>
      </c>
      <c r="B75" s="884" t="s">
        <v>689</v>
      </c>
      <c r="C75" s="884" t="s">
        <v>793</v>
      </c>
      <c r="D75" s="884">
        <v>2016</v>
      </c>
      <c r="E75" s="885" t="s">
        <v>22</v>
      </c>
      <c r="F75" s="886" t="s">
        <v>806</v>
      </c>
      <c r="G75" s="887">
        <v>1.2168274659354474</v>
      </c>
      <c r="H75" s="887">
        <v>6249.6872247781812</v>
      </c>
      <c r="I75" s="898" t="s">
        <v>796</v>
      </c>
    </row>
    <row r="76" spans="1:10">
      <c r="A76" s="892" t="s">
        <v>805</v>
      </c>
      <c r="B76" s="892"/>
      <c r="C76" s="892"/>
      <c r="D76" s="893"/>
      <c r="E76" s="892"/>
      <c r="F76" s="892"/>
      <c r="G76" s="894">
        <f>SUM(G71:G75)</f>
        <v>3.8848712768966815</v>
      </c>
      <c r="H76" s="894">
        <f>SUM(H71:H75)</f>
        <v>291392.08518233802</v>
      </c>
      <c r="I76" s="895"/>
    </row>
    <row r="77" spans="1:10">
      <c r="A77" s="813"/>
      <c r="B77" s="813"/>
      <c r="C77" s="813"/>
      <c r="D77" s="864"/>
      <c r="E77" s="813"/>
      <c r="F77" s="813"/>
      <c r="G77" s="868"/>
      <c r="H77" s="868"/>
      <c r="I77" s="866"/>
    </row>
    <row r="78" spans="1:10">
      <c r="A78" s="892" t="s">
        <v>26</v>
      </c>
      <c r="B78" s="892"/>
      <c r="C78" s="892"/>
      <c r="D78" s="893"/>
      <c r="E78" s="892"/>
      <c r="F78" s="892"/>
      <c r="G78" s="894">
        <f>+G69+G76</f>
        <v>31.971421798791212</v>
      </c>
      <c r="H78" s="894">
        <f>+H69+H76</f>
        <v>519487.93670569081</v>
      </c>
      <c r="I78" s="895"/>
    </row>
    <row r="79" spans="1:10">
      <c r="A79" s="813"/>
      <c r="B79" s="813"/>
      <c r="C79" s="813"/>
      <c r="D79" s="864"/>
      <c r="E79" s="813"/>
      <c r="F79" s="813"/>
      <c r="G79" s="868"/>
      <c r="H79" s="868"/>
      <c r="I79" s="866"/>
    </row>
    <row r="80" spans="1:10">
      <c r="A80" s="858" t="s">
        <v>783</v>
      </c>
      <c r="B80" s="858" t="s">
        <v>778</v>
      </c>
      <c r="C80" s="858" t="s">
        <v>779</v>
      </c>
      <c r="D80" s="858" t="s">
        <v>780</v>
      </c>
      <c r="E80" s="858" t="s">
        <v>781</v>
      </c>
      <c r="F80" s="813"/>
      <c r="G80" s="868"/>
      <c r="H80" s="868"/>
      <c r="I80" s="866"/>
    </row>
    <row r="81" spans="1:9">
      <c r="A81" s="858" t="s">
        <v>773</v>
      </c>
      <c r="B81" s="859">
        <f>SUMIF(I63:I76,A81,G63:G76)</f>
        <v>7.2112661033900434</v>
      </c>
      <c r="C81" s="859">
        <f>SUMIF(I63:I76,A81,H63:H76)</f>
        <v>35372.460831716693</v>
      </c>
      <c r="D81" s="860">
        <f>+B81/B84</f>
        <v>0.2344776856863334</v>
      </c>
      <c r="E81" s="896">
        <f>+C81/C84</f>
        <v>6.8920157193062423E-2</v>
      </c>
      <c r="F81" s="813"/>
      <c r="G81" s="868"/>
      <c r="H81" s="868"/>
      <c r="I81" s="866"/>
    </row>
    <row r="82" spans="1:9">
      <c r="A82" s="858" t="s">
        <v>774</v>
      </c>
      <c r="B82" s="859">
        <f>SUMIF(I63:I76,A82,G63:G76)</f>
        <v>23.543328229465718</v>
      </c>
      <c r="C82" s="859">
        <f>SUMIF(I63:I76,A82,H63:H76)</f>
        <v>211115.7712785051</v>
      </c>
      <c r="D82" s="896">
        <f>+B82/B84</f>
        <v>0.76552231431366669</v>
      </c>
      <c r="E82" s="860">
        <f>+C82/C84</f>
        <v>0.41134068143211622</v>
      </c>
      <c r="F82" s="813"/>
      <c r="G82" s="868"/>
      <c r="H82" s="868"/>
      <c r="I82" s="866"/>
    </row>
    <row r="83" spans="1:9">
      <c r="A83" s="858" t="s">
        <v>777</v>
      </c>
      <c r="B83" s="859">
        <f>SUMIF(I63:I76,A83,G63:G76)</f>
        <v>0</v>
      </c>
      <c r="C83" s="859">
        <f>SUMIF(I63:I76,A83,H63:H76)</f>
        <v>266750.01737069088</v>
      </c>
      <c r="D83" s="896">
        <v>0</v>
      </c>
      <c r="E83" s="860">
        <f>+C83/C84</f>
        <v>0.51973916137482135</v>
      </c>
      <c r="F83" s="813"/>
      <c r="G83" s="868"/>
      <c r="H83" s="868"/>
      <c r="I83" s="866"/>
    </row>
    <row r="84" spans="1:9">
      <c r="A84" s="861"/>
      <c r="B84" s="891">
        <f>SUM(B81:B83)</f>
        <v>30.75459433285576</v>
      </c>
      <c r="C84" s="891">
        <f>SUM(C81:C83)</f>
        <v>513238.24948091269</v>
      </c>
      <c r="D84" s="860">
        <f t="shared" ref="D84:E84" si="0">SUM(D81:D83)</f>
        <v>1</v>
      </c>
      <c r="E84" s="860">
        <f t="shared" si="0"/>
        <v>1</v>
      </c>
      <c r="F84" s="813" t="s">
        <v>802</v>
      </c>
      <c r="G84" s="868"/>
      <c r="H84" s="868"/>
      <c r="I84" s="866"/>
    </row>
    <row r="85" spans="1:9" ht="15.75" thickBot="1">
      <c r="A85" s="788"/>
      <c r="B85" s="788"/>
      <c r="C85" s="788"/>
      <c r="D85" s="874"/>
      <c r="E85" s="788"/>
      <c r="F85" s="788"/>
      <c r="G85" s="875"/>
      <c r="H85" s="875"/>
      <c r="I85" s="873"/>
    </row>
    <row r="86" spans="1:9" ht="16.5" thickBot="1">
      <c r="A86" s="871" t="s">
        <v>799</v>
      </c>
      <c r="B86" s="876"/>
      <c r="C86" s="876"/>
      <c r="D86" s="878"/>
      <c r="E86" s="876"/>
      <c r="F86" s="876"/>
      <c r="G86" s="879"/>
      <c r="H86" s="879"/>
      <c r="I86" s="877"/>
    </row>
    <row r="87" spans="1:9">
      <c r="A87" s="824"/>
      <c r="B87" s="824"/>
      <c r="C87" s="824"/>
      <c r="D87" s="857"/>
      <c r="E87" s="824"/>
      <c r="F87" s="824"/>
      <c r="G87" s="867"/>
      <c r="H87" s="867"/>
      <c r="I87" s="856"/>
    </row>
    <row r="88" spans="1:9" ht="15.75" customHeight="1">
      <c r="A88" s="842" t="s">
        <v>784</v>
      </c>
      <c r="B88" s="842" t="s">
        <v>239</v>
      </c>
      <c r="C88" s="842" t="s">
        <v>768</v>
      </c>
      <c r="D88" s="842" t="s">
        <v>769</v>
      </c>
      <c r="E88" s="842" t="s">
        <v>473</v>
      </c>
      <c r="F88" s="842" t="s">
        <v>770</v>
      </c>
      <c r="G88" s="842" t="s">
        <v>794</v>
      </c>
      <c r="H88" s="842" t="s">
        <v>795</v>
      </c>
      <c r="I88" s="842" t="s">
        <v>771</v>
      </c>
    </row>
    <row r="89" spans="1:9">
      <c r="A89" s="861">
        <v>136376</v>
      </c>
      <c r="B89" s="869" t="s">
        <v>689</v>
      </c>
      <c r="C89" s="869" t="s">
        <v>793</v>
      </c>
      <c r="D89" s="869">
        <v>2017</v>
      </c>
      <c r="E89" s="845" t="s">
        <v>22</v>
      </c>
      <c r="F89" s="861" t="s">
        <v>797</v>
      </c>
      <c r="G89" s="870">
        <v>17.048114340136628</v>
      </c>
      <c r="H89" s="870">
        <v>97096.052684937371</v>
      </c>
      <c r="I89" s="849" t="s">
        <v>774</v>
      </c>
    </row>
    <row r="90" spans="1:9">
      <c r="A90" s="861">
        <v>136377</v>
      </c>
      <c r="B90" s="869" t="s">
        <v>689</v>
      </c>
      <c r="C90" s="869" t="s">
        <v>793</v>
      </c>
      <c r="D90" s="869">
        <v>2017</v>
      </c>
      <c r="E90" s="845" t="s">
        <v>22</v>
      </c>
      <c r="F90" s="861" t="s">
        <v>797</v>
      </c>
      <c r="G90" s="870">
        <v>6.270570791774392</v>
      </c>
      <c r="H90" s="870">
        <v>11730.951410080881</v>
      </c>
      <c r="I90" s="849" t="s">
        <v>773</v>
      </c>
    </row>
    <row r="91" spans="1:9">
      <c r="A91" s="861">
        <v>136378</v>
      </c>
      <c r="B91" s="869" t="s">
        <v>689</v>
      </c>
      <c r="C91" s="869" t="s">
        <v>793</v>
      </c>
      <c r="D91" s="869">
        <v>2017</v>
      </c>
      <c r="E91" s="845" t="s">
        <v>22</v>
      </c>
      <c r="F91" s="861" t="s">
        <v>797</v>
      </c>
      <c r="G91" s="870">
        <v>1.902732723082571</v>
      </c>
      <c r="H91" s="870">
        <v>15149.083438913558</v>
      </c>
      <c r="I91" s="849" t="s">
        <v>774</v>
      </c>
    </row>
    <row r="92" spans="1:9">
      <c r="A92" s="861">
        <v>136379</v>
      </c>
      <c r="B92" s="869" t="s">
        <v>689</v>
      </c>
      <c r="C92" s="869" t="s">
        <v>793</v>
      </c>
      <c r="D92" s="869">
        <v>2017</v>
      </c>
      <c r="E92" s="845" t="s">
        <v>22</v>
      </c>
      <c r="F92" s="861" t="s">
        <v>797</v>
      </c>
      <c r="G92" s="870">
        <v>0</v>
      </c>
      <c r="H92" s="870">
        <v>12584.983108638908</v>
      </c>
      <c r="I92" s="849" t="s">
        <v>773</v>
      </c>
    </row>
    <row r="93" spans="1:9">
      <c r="A93" s="861">
        <v>136380</v>
      </c>
      <c r="B93" s="869" t="s">
        <v>689</v>
      </c>
      <c r="C93" s="869" t="s">
        <v>793</v>
      </c>
      <c r="D93" s="869">
        <v>2017</v>
      </c>
      <c r="E93" s="845" t="s">
        <v>22</v>
      </c>
      <c r="F93" s="861" t="s">
        <v>797</v>
      </c>
      <c r="G93" s="870">
        <v>8.2791588032119883</v>
      </c>
      <c r="H93" s="870">
        <v>13121.695132090357</v>
      </c>
      <c r="I93" s="849" t="s">
        <v>773</v>
      </c>
    </row>
    <row r="94" spans="1:9">
      <c r="A94" s="861">
        <v>136381</v>
      </c>
      <c r="B94" s="869" t="s">
        <v>689</v>
      </c>
      <c r="C94" s="869" t="s">
        <v>793</v>
      </c>
      <c r="D94" s="869">
        <v>2017</v>
      </c>
      <c r="E94" s="845" t="s">
        <v>22</v>
      </c>
      <c r="F94" s="861" t="s">
        <v>797</v>
      </c>
      <c r="G94" s="870">
        <v>10.905577858480918</v>
      </c>
      <c r="H94" s="870">
        <v>63368.759713117295</v>
      </c>
      <c r="I94" s="849" t="s">
        <v>774</v>
      </c>
    </row>
    <row r="95" spans="1:9">
      <c r="A95" s="861">
        <v>136382</v>
      </c>
      <c r="B95" s="869" t="s">
        <v>689</v>
      </c>
      <c r="C95" s="869" t="s">
        <v>793</v>
      </c>
      <c r="D95" s="869">
        <v>2017</v>
      </c>
      <c r="E95" s="845" t="s">
        <v>22</v>
      </c>
      <c r="F95" s="861" t="s">
        <v>797</v>
      </c>
      <c r="G95" s="870">
        <v>11.757320234576987</v>
      </c>
      <c r="H95" s="870">
        <v>24342.265850061871</v>
      </c>
      <c r="I95" s="849" t="s">
        <v>773</v>
      </c>
    </row>
    <row r="96" spans="1:9">
      <c r="A96" s="892" t="s">
        <v>804</v>
      </c>
      <c r="B96" s="892"/>
      <c r="C96" s="892"/>
      <c r="D96" s="893"/>
      <c r="E96" s="892"/>
      <c r="F96" s="892"/>
      <c r="G96" s="894">
        <f>SUM(G89:G95)</f>
        <v>56.163474751263486</v>
      </c>
      <c r="H96" s="894">
        <f>SUM(H89:H95)</f>
        <v>237393.79133784026</v>
      </c>
      <c r="I96" s="895"/>
    </row>
    <row r="97" spans="1:10">
      <c r="A97" s="813"/>
      <c r="B97" s="813"/>
      <c r="C97" s="813"/>
      <c r="D97" s="864"/>
      <c r="E97" s="813"/>
      <c r="F97" s="813"/>
      <c r="G97" s="868"/>
      <c r="H97" s="868"/>
      <c r="I97" s="866"/>
    </row>
    <row r="98" spans="1:10">
      <c r="A98" s="858" t="s">
        <v>783</v>
      </c>
      <c r="B98" s="858" t="s">
        <v>778</v>
      </c>
      <c r="C98" s="858" t="s">
        <v>779</v>
      </c>
      <c r="D98" s="858" t="s">
        <v>780</v>
      </c>
      <c r="E98" s="858" t="s">
        <v>781</v>
      </c>
      <c r="F98" s="813"/>
      <c r="G98" s="868"/>
      <c r="H98" s="868"/>
      <c r="I98" s="866"/>
    </row>
    <row r="99" spans="1:10">
      <c r="A99" s="858" t="s">
        <v>773</v>
      </c>
      <c r="B99" s="859">
        <f>SUMIF(I89:I96,A99,G89:G96)</f>
        <v>26.307049829563368</v>
      </c>
      <c r="C99" s="859">
        <f>SUMIF(I89:I96,A99,H89:H96)</f>
        <v>61779.895500872022</v>
      </c>
      <c r="D99" s="860">
        <f ca="1">+B99/B102</f>
        <v>0.46840139336235692</v>
      </c>
      <c r="E99" s="896">
        <f>+C99/C102</f>
        <v>0.26024225466348327</v>
      </c>
      <c r="F99" s="813"/>
      <c r="G99" s="868"/>
      <c r="H99" s="868"/>
      <c r="I99" s="866"/>
    </row>
    <row r="100" spans="1:10">
      <c r="A100" s="858" t="s">
        <v>774</v>
      </c>
      <c r="B100" s="859">
        <f>SUMIF(I89:I96,A100,G89:G96)</f>
        <v>29.856424921700118</v>
      </c>
      <c r="C100" s="859">
        <f>SUMIF(I89:I96,A100,H89:H96)</f>
        <v>175613.89583696821</v>
      </c>
      <c r="D100" s="896">
        <f ca="1">+B100/B102</f>
        <v>0.53159860663764313</v>
      </c>
      <c r="E100" s="860">
        <f>+C100/C102</f>
        <v>0.73975774533651673</v>
      </c>
      <c r="F100" s="813"/>
      <c r="G100" s="868"/>
      <c r="H100" s="868"/>
      <c r="I100" s="866"/>
    </row>
    <row r="101" spans="1:10">
      <c r="A101" s="858" t="s">
        <v>777</v>
      </c>
      <c r="B101" s="859">
        <f ca="1">SUMIF(I89:I96,A101,G89:G95)</f>
        <v>0</v>
      </c>
      <c r="C101" s="859">
        <f>SUMIF(I89:I96,A101,H89:H96)</f>
        <v>0</v>
      </c>
      <c r="D101" s="889">
        <v>0</v>
      </c>
      <c r="E101" s="860">
        <f>+C101/C102</f>
        <v>0</v>
      </c>
      <c r="F101" s="813"/>
      <c r="G101" s="868"/>
      <c r="H101" s="868"/>
      <c r="I101" s="866"/>
    </row>
    <row r="102" spans="1:10" ht="15.75" customHeight="1">
      <c r="A102" s="861"/>
      <c r="B102" s="891">
        <f ca="1">SUM(B99:B101)</f>
        <v>56.163474751263486</v>
      </c>
      <c r="C102" s="891">
        <f>SUM(C99:C101)</f>
        <v>237393.79133784023</v>
      </c>
      <c r="D102" s="860">
        <f t="shared" ref="D102" ca="1" si="1">SUM(D99:D101)</f>
        <v>1</v>
      </c>
      <c r="E102" s="860">
        <f t="shared" ref="E102" si="2">SUM(E99:E101)</f>
        <v>1</v>
      </c>
      <c r="F102" s="813"/>
      <c r="G102" s="868"/>
      <c r="H102" s="868"/>
      <c r="I102" s="866"/>
    </row>
    <row r="103" spans="1:10" ht="15.75" customHeight="1">
      <c r="A103" s="813"/>
      <c r="B103" s="813"/>
      <c r="C103" s="813"/>
      <c r="D103" s="864"/>
      <c r="E103" s="813"/>
      <c r="F103" s="813"/>
      <c r="G103" s="868"/>
      <c r="H103" s="868"/>
      <c r="I103" s="866"/>
    </row>
    <row r="104" spans="1:10" ht="15.75" customHeight="1" thickBot="1">
      <c r="A104" s="788"/>
      <c r="B104" s="788"/>
      <c r="C104" s="788"/>
      <c r="D104" s="874"/>
      <c r="E104" s="788"/>
      <c r="F104" s="788"/>
      <c r="G104" s="875"/>
      <c r="H104" s="875"/>
      <c r="I104" s="873"/>
    </row>
    <row r="105" spans="1:10" ht="16.5" thickBot="1">
      <c r="A105" s="871" t="s">
        <v>800</v>
      </c>
      <c r="B105" s="876"/>
      <c r="C105" s="876"/>
      <c r="D105" s="878"/>
      <c r="E105" s="876"/>
      <c r="F105" s="876"/>
      <c r="G105" s="879"/>
      <c r="H105" s="879"/>
      <c r="I105" s="877"/>
    </row>
    <row r="106" spans="1:10">
      <c r="A106" s="824"/>
      <c r="B106" s="824"/>
      <c r="C106" s="824"/>
      <c r="D106" s="857"/>
      <c r="E106" s="824"/>
      <c r="F106" s="824"/>
      <c r="G106" s="867"/>
      <c r="H106" s="867"/>
      <c r="I106" s="856"/>
    </row>
    <row r="107" spans="1:10" ht="31.5">
      <c r="A107" s="842" t="s">
        <v>784</v>
      </c>
      <c r="B107" s="842" t="s">
        <v>239</v>
      </c>
      <c r="C107" s="842" t="s">
        <v>768</v>
      </c>
      <c r="D107" s="842" t="s">
        <v>769</v>
      </c>
      <c r="E107" s="842" t="s">
        <v>473</v>
      </c>
      <c r="F107" s="842" t="s">
        <v>770</v>
      </c>
      <c r="G107" s="842" t="s">
        <v>794</v>
      </c>
      <c r="H107" s="842" t="s">
        <v>795</v>
      </c>
      <c r="I107" s="842" t="s">
        <v>771</v>
      </c>
    </row>
    <row r="108" spans="1:10" ht="30" customHeight="1">
      <c r="A108" s="824"/>
      <c r="B108" s="824"/>
      <c r="C108" s="824"/>
      <c r="D108" s="857"/>
      <c r="E108" s="824"/>
      <c r="F108" s="824"/>
      <c r="G108" s="922" t="s">
        <v>821</v>
      </c>
      <c r="H108" s="923" t="s">
        <v>823</v>
      </c>
      <c r="I108" s="856"/>
    </row>
    <row r="109" spans="1:10">
      <c r="A109" s="861">
        <v>182310</v>
      </c>
      <c r="B109" s="869" t="s">
        <v>689</v>
      </c>
      <c r="C109" s="869" t="s">
        <v>793</v>
      </c>
      <c r="D109" s="869">
        <v>2017</v>
      </c>
      <c r="E109" s="845" t="s">
        <v>22</v>
      </c>
      <c r="F109" s="861" t="s">
        <v>797</v>
      </c>
      <c r="G109" s="927">
        <v>3.7</v>
      </c>
      <c r="H109" s="887">
        <v>11116</v>
      </c>
      <c r="I109" s="849" t="s">
        <v>773</v>
      </c>
      <c r="J109" s="89" t="s">
        <v>826</v>
      </c>
    </row>
    <row r="110" spans="1:10">
      <c r="A110" s="919">
        <v>185722</v>
      </c>
      <c r="B110" s="869" t="s">
        <v>689</v>
      </c>
      <c r="C110" s="869" t="s">
        <v>793</v>
      </c>
      <c r="D110" s="869">
        <v>2018</v>
      </c>
      <c r="E110" s="845" t="s">
        <v>22</v>
      </c>
      <c r="F110" s="861" t="s">
        <v>797</v>
      </c>
      <c r="G110" s="898">
        <v>5.87</v>
      </c>
      <c r="H110" s="887">
        <v>31993.31</v>
      </c>
      <c r="I110" s="849" t="s">
        <v>774</v>
      </c>
      <c r="J110" s="89" t="s">
        <v>827</v>
      </c>
    </row>
    <row r="111" spans="1:10">
      <c r="A111" s="849">
        <v>186470</v>
      </c>
      <c r="B111" s="869" t="s">
        <v>689</v>
      </c>
      <c r="C111" s="869" t="s">
        <v>793</v>
      </c>
      <c r="D111" s="869">
        <v>2018</v>
      </c>
      <c r="E111" s="845" t="s">
        <v>22</v>
      </c>
      <c r="F111" s="861" t="s">
        <v>797</v>
      </c>
      <c r="G111" s="927">
        <v>2.62</v>
      </c>
      <c r="H111" s="887">
        <v>27600.880000000001</v>
      </c>
      <c r="I111" s="849" t="s">
        <v>774</v>
      </c>
      <c r="J111" s="89" t="s">
        <v>827</v>
      </c>
    </row>
    <row r="112" spans="1:10">
      <c r="A112" s="824"/>
      <c r="B112" s="824"/>
      <c r="C112" s="824"/>
      <c r="D112" s="857"/>
      <c r="E112" s="824"/>
      <c r="F112" s="824"/>
      <c r="G112" s="921"/>
      <c r="H112" s="930"/>
      <c r="I112" s="856"/>
    </row>
    <row r="113" spans="1:10" ht="15.75">
      <c r="A113" s="740"/>
      <c r="B113" s="740"/>
      <c r="C113" s="740"/>
      <c r="D113" s="984" t="s">
        <v>822</v>
      </c>
      <c r="E113" s="985"/>
      <c r="F113" s="824"/>
      <c r="G113" s="921"/>
      <c r="H113" s="867"/>
      <c r="I113" s="856"/>
    </row>
    <row r="114" spans="1:10" ht="15.75">
      <c r="A114" s="908" t="s">
        <v>758</v>
      </c>
      <c r="B114" s="918" t="s">
        <v>817</v>
      </c>
      <c r="C114" s="916" t="s">
        <v>818</v>
      </c>
      <c r="D114" s="920" t="s">
        <v>819</v>
      </c>
      <c r="E114" s="920" t="s">
        <v>820</v>
      </c>
      <c r="F114" s="824"/>
      <c r="G114" s="921"/>
      <c r="H114" s="867"/>
      <c r="I114" s="856"/>
    </row>
    <row r="115" spans="1:10" ht="15.75">
      <c r="A115" s="741" t="s">
        <v>118</v>
      </c>
      <c r="B115" s="745">
        <v>0.89849100000000004</v>
      </c>
      <c r="C115" s="745">
        <v>1.1187744226776664</v>
      </c>
      <c r="D115" s="745">
        <v>1.1499999999999999</v>
      </c>
      <c r="E115" s="745">
        <v>1.19</v>
      </c>
      <c r="F115" s="915" t="s">
        <v>824</v>
      </c>
      <c r="G115" s="921"/>
      <c r="H115" s="867"/>
      <c r="I115" s="856"/>
    </row>
    <row r="116" spans="1:10">
      <c r="A116" s="824"/>
      <c r="B116" s="824"/>
      <c r="C116" s="824"/>
      <c r="D116" s="857"/>
      <c r="E116" s="824"/>
      <c r="F116" s="824"/>
      <c r="G116" s="921"/>
      <c r="H116" s="867"/>
      <c r="I116" s="856"/>
    </row>
    <row r="117" spans="1:10" ht="30">
      <c r="A117" s="824"/>
      <c r="B117" s="824"/>
      <c r="C117" s="824"/>
      <c r="D117" s="857"/>
      <c r="E117" s="824"/>
      <c r="F117" s="824"/>
      <c r="G117" s="922" t="s">
        <v>825</v>
      </c>
      <c r="H117" s="923" t="s">
        <v>823</v>
      </c>
      <c r="I117" s="856"/>
    </row>
    <row r="118" spans="1:10">
      <c r="A118" s="858">
        <v>182310</v>
      </c>
      <c r="B118" s="925" t="s">
        <v>689</v>
      </c>
      <c r="C118" s="925" t="s">
        <v>793</v>
      </c>
      <c r="D118" s="925">
        <v>2017</v>
      </c>
      <c r="E118" s="926" t="s">
        <v>22</v>
      </c>
      <c r="F118" s="858" t="s">
        <v>797</v>
      </c>
      <c r="G118" s="927">
        <f>+G109*C115*E115</f>
        <v>4.9259637830497649</v>
      </c>
      <c r="H118" s="927">
        <v>11116</v>
      </c>
      <c r="I118" s="858" t="s">
        <v>773</v>
      </c>
      <c r="J118" s="89" t="s">
        <v>826</v>
      </c>
    </row>
    <row r="119" spans="1:10">
      <c r="A119" s="924">
        <v>185722</v>
      </c>
      <c r="B119" s="925" t="s">
        <v>689</v>
      </c>
      <c r="C119" s="925" t="s">
        <v>793</v>
      </c>
      <c r="D119" s="925">
        <v>2018</v>
      </c>
      <c r="E119" s="926" t="s">
        <v>22</v>
      </c>
      <c r="F119" s="858" t="s">
        <v>797</v>
      </c>
      <c r="G119" s="927">
        <f>+G110*C115*E115</f>
        <v>7.814974974730303</v>
      </c>
      <c r="H119" s="927">
        <v>31993.31</v>
      </c>
      <c r="I119" s="858" t="s">
        <v>774</v>
      </c>
      <c r="J119" s="89" t="s">
        <v>827</v>
      </c>
    </row>
    <row r="120" spans="1:10">
      <c r="A120" s="858">
        <v>186470</v>
      </c>
      <c r="B120" s="925" t="s">
        <v>689</v>
      </c>
      <c r="C120" s="925" t="s">
        <v>793</v>
      </c>
      <c r="D120" s="925">
        <v>2018</v>
      </c>
      <c r="E120" s="926" t="s">
        <v>22</v>
      </c>
      <c r="F120" s="858" t="s">
        <v>797</v>
      </c>
      <c r="G120" s="927">
        <f>+G111*C115*E115</f>
        <v>3.4881148950244283</v>
      </c>
      <c r="H120" s="927">
        <v>27600.880000000001</v>
      </c>
      <c r="I120" s="858" t="s">
        <v>774</v>
      </c>
      <c r="J120" s="89" t="s">
        <v>827</v>
      </c>
    </row>
    <row r="121" spans="1:10">
      <c r="A121" s="824"/>
      <c r="B121" s="824"/>
      <c r="C121" s="824"/>
      <c r="D121" s="857"/>
      <c r="E121" s="824"/>
      <c r="F121" s="824"/>
      <c r="G121" s="929">
        <f>SUM(G118:G120)</f>
        <v>16.229053652804495</v>
      </c>
      <c r="H121" s="867"/>
      <c r="I121" s="856"/>
    </row>
    <row r="122" spans="1:10">
      <c r="A122" s="824"/>
      <c r="B122" s="824"/>
      <c r="C122" s="824"/>
      <c r="D122" s="857"/>
      <c r="E122" s="824"/>
      <c r="F122" s="824"/>
      <c r="G122" s="921"/>
      <c r="H122" s="867"/>
      <c r="I122" s="856"/>
    </row>
    <row r="123" spans="1:10">
      <c r="A123" s="858" t="s">
        <v>783</v>
      </c>
      <c r="B123" s="858" t="s">
        <v>778</v>
      </c>
      <c r="C123" s="858" t="s">
        <v>779</v>
      </c>
      <c r="D123" s="858" t="s">
        <v>780</v>
      </c>
      <c r="E123" s="858" t="s">
        <v>781</v>
      </c>
      <c r="F123" s="824"/>
      <c r="G123" s="921"/>
      <c r="H123" s="867"/>
      <c r="I123" s="856"/>
    </row>
    <row r="124" spans="1:10">
      <c r="A124" s="858" t="s">
        <v>773</v>
      </c>
      <c r="B124" s="859">
        <f>SUMIF(I118:I120,A124,G118:G120)</f>
        <v>4.9259637830497649</v>
      </c>
      <c r="C124" s="859">
        <f>SUMIF(I118:I120,A124,H118:H120)</f>
        <v>11116</v>
      </c>
      <c r="D124" s="860">
        <f>+B124/B126</f>
        <v>0.30352748154224773</v>
      </c>
      <c r="E124" s="896">
        <f>+C124/C126</f>
        <v>0.1572050647862776</v>
      </c>
      <c r="F124" s="824"/>
      <c r="G124" s="921"/>
      <c r="H124" s="867"/>
      <c r="I124" s="856"/>
    </row>
    <row r="125" spans="1:10">
      <c r="A125" s="858" t="s">
        <v>774</v>
      </c>
      <c r="B125" s="859">
        <f>SUMIF(I118:I120,A125,G118:G120)</f>
        <v>11.303089869754732</v>
      </c>
      <c r="C125" s="859">
        <f>SUMIF(I118:I120,A125,H118:H120)</f>
        <v>59594.19</v>
      </c>
      <c r="D125" s="896">
        <f>+B125/B126</f>
        <v>0.69647251845775238</v>
      </c>
      <c r="E125" s="860">
        <f>+C125/C126</f>
        <v>0.8427949352137224</v>
      </c>
      <c r="F125" s="824"/>
      <c r="G125" s="921"/>
      <c r="H125" s="867"/>
      <c r="I125" s="856"/>
    </row>
    <row r="126" spans="1:10">
      <c r="A126" s="861"/>
      <c r="B126" s="891">
        <f>SUM(B124:B125)</f>
        <v>16.229053652804495</v>
      </c>
      <c r="C126" s="891">
        <f>SUM(C124:C125)</f>
        <v>70710.19</v>
      </c>
      <c r="D126" s="860">
        <f>SUM(D124:D125)</f>
        <v>1</v>
      </c>
      <c r="E126" s="860">
        <f>SUM(E124:E125)</f>
        <v>1</v>
      </c>
      <c r="F126" s="824"/>
      <c r="G126" s="921"/>
      <c r="H126" s="867"/>
      <c r="I126" s="856"/>
    </row>
    <row r="127" spans="1:10">
      <c r="A127" s="824"/>
      <c r="B127" s="824"/>
      <c r="C127" s="824"/>
      <c r="D127" s="857"/>
      <c r="E127" s="824"/>
      <c r="F127" s="824"/>
      <c r="G127" s="824"/>
      <c r="H127" s="917"/>
      <c r="I127" s="856"/>
    </row>
    <row r="128" spans="1:10">
      <c r="A128" s="824"/>
      <c r="B128" s="824"/>
      <c r="C128" s="824"/>
      <c r="D128" s="857"/>
      <c r="E128" s="824"/>
      <c r="F128" s="824"/>
      <c r="G128" s="824"/>
      <c r="H128" s="824"/>
      <c r="I128" s="856"/>
    </row>
    <row r="129" spans="1:9">
      <c r="A129" s="824"/>
      <c r="B129" s="824"/>
      <c r="C129" s="824"/>
      <c r="D129" s="857"/>
      <c r="E129" s="824"/>
      <c r="F129" s="824"/>
      <c r="G129" s="824"/>
      <c r="H129" s="824"/>
      <c r="I129" s="856"/>
    </row>
    <row r="130" spans="1:9">
      <c r="A130" s="824"/>
      <c r="B130" s="824"/>
      <c r="C130" s="824"/>
      <c r="D130" s="857"/>
      <c r="E130" s="824"/>
      <c r="F130" s="824"/>
      <c r="G130" s="824"/>
      <c r="H130" s="824"/>
      <c r="I130" s="856"/>
    </row>
    <row r="131" spans="1:9">
      <c r="A131" s="824"/>
      <c r="B131" s="824"/>
      <c r="C131" s="824"/>
      <c r="D131" s="857"/>
      <c r="E131" s="824"/>
      <c r="F131" s="824"/>
      <c r="G131" s="824"/>
      <c r="H131" s="824"/>
      <c r="I131" s="856"/>
    </row>
    <row r="132" spans="1:9">
      <c r="A132" s="824"/>
      <c r="B132" s="824"/>
      <c r="C132" s="824"/>
      <c r="D132" s="857"/>
      <c r="E132" s="824"/>
      <c r="F132" s="824"/>
      <c r="G132" s="824"/>
      <c r="H132" s="824"/>
      <c r="I132" s="856"/>
    </row>
    <row r="133" spans="1:9">
      <c r="A133" s="824"/>
      <c r="B133" s="824"/>
      <c r="C133" s="824"/>
      <c r="D133" s="857"/>
      <c r="E133" s="824"/>
      <c r="F133" s="824"/>
      <c r="G133" s="824"/>
      <c r="H133" s="824"/>
      <c r="I133" s="856"/>
    </row>
    <row r="134" spans="1:9">
      <c r="A134" s="824"/>
      <c r="B134" s="824"/>
      <c r="C134" s="824"/>
      <c r="D134" s="857"/>
      <c r="E134" s="824"/>
      <c r="F134" s="824"/>
      <c r="G134" s="824"/>
      <c r="H134" s="824"/>
      <c r="I134" s="856"/>
    </row>
    <row r="135" spans="1:9">
      <c r="A135" s="824"/>
      <c r="B135" s="824"/>
      <c r="C135" s="824"/>
      <c r="D135" s="857"/>
      <c r="E135" s="824"/>
      <c r="F135" s="824"/>
      <c r="G135" s="824"/>
      <c r="H135" s="824"/>
      <c r="I135" s="856"/>
    </row>
    <row r="136" spans="1:9">
      <c r="A136" s="824"/>
      <c r="B136" s="824"/>
      <c r="C136" s="824"/>
      <c r="D136" s="857"/>
      <c r="E136" s="824"/>
      <c r="F136" s="824"/>
      <c r="G136" s="824"/>
      <c r="H136" s="824"/>
      <c r="I136" s="856"/>
    </row>
    <row r="137" spans="1:9">
      <c r="A137" s="824"/>
      <c r="B137" s="824"/>
      <c r="C137" s="824"/>
      <c r="D137" s="857"/>
      <c r="E137" s="824"/>
      <c r="F137" s="824"/>
      <c r="G137" s="824"/>
      <c r="H137" s="824"/>
      <c r="I137" s="856"/>
    </row>
    <row r="138" spans="1:9">
      <c r="A138" s="824"/>
      <c r="B138" s="824"/>
      <c r="C138" s="824"/>
      <c r="D138" s="857"/>
      <c r="E138" s="824"/>
      <c r="F138" s="824"/>
      <c r="G138" s="824"/>
      <c r="H138" s="824"/>
      <c r="I138" s="856"/>
    </row>
    <row r="139" spans="1:9">
      <c r="A139" s="824"/>
      <c r="B139" s="824"/>
      <c r="C139" s="824"/>
      <c r="D139" s="857"/>
      <c r="E139" s="824"/>
      <c r="F139" s="824"/>
      <c r="G139" s="824"/>
      <c r="H139" s="824"/>
      <c r="I139" s="856"/>
    </row>
    <row r="140" spans="1:9">
      <c r="A140" s="824"/>
      <c r="B140" s="824"/>
      <c r="C140" s="824"/>
      <c r="D140" s="857"/>
      <c r="E140" s="824"/>
      <c r="F140" s="824"/>
      <c r="G140" s="824"/>
      <c r="H140" s="824"/>
      <c r="I140" s="856"/>
    </row>
    <row r="141" spans="1:9">
      <c r="A141" s="824"/>
      <c r="B141" s="824"/>
      <c r="C141" s="824"/>
      <c r="D141" s="857"/>
      <c r="E141" s="824"/>
      <c r="F141" s="824"/>
      <c r="G141" s="824"/>
      <c r="H141" s="824"/>
      <c r="I141" s="856"/>
    </row>
    <row r="142" spans="1:9">
      <c r="A142" s="824"/>
      <c r="B142" s="824"/>
      <c r="C142" s="824"/>
      <c r="D142" s="857"/>
      <c r="E142" s="824"/>
      <c r="F142" s="824"/>
      <c r="G142" s="824"/>
      <c r="H142" s="824"/>
      <c r="I142" s="856"/>
    </row>
    <row r="143" spans="1:9">
      <c r="A143" s="824"/>
      <c r="B143" s="824"/>
      <c r="C143" s="824"/>
      <c r="D143" s="857"/>
      <c r="E143" s="824"/>
      <c r="F143" s="824"/>
      <c r="G143" s="824"/>
      <c r="H143" s="824"/>
      <c r="I143" s="856"/>
    </row>
    <row r="144" spans="1:9">
      <c r="A144" s="824"/>
      <c r="B144" s="824"/>
      <c r="C144" s="824"/>
      <c r="D144" s="857"/>
      <c r="E144" s="824"/>
      <c r="F144" s="824"/>
      <c r="G144" s="824"/>
      <c r="H144" s="824"/>
      <c r="I144" s="856"/>
    </row>
    <row r="145" spans="1:9">
      <c r="A145" s="824"/>
      <c r="B145" s="824"/>
      <c r="C145" s="824"/>
      <c r="D145" s="857"/>
      <c r="E145" s="824"/>
      <c r="F145" s="824"/>
      <c r="G145" s="824"/>
      <c r="H145" s="824"/>
      <c r="I145" s="856"/>
    </row>
    <row r="146" spans="1:9">
      <c r="A146" s="824"/>
      <c r="B146" s="824"/>
      <c r="C146" s="824"/>
      <c r="D146" s="857"/>
      <c r="E146" s="824"/>
      <c r="F146" s="824"/>
      <c r="G146" s="824"/>
      <c r="H146" s="824"/>
      <c r="I146" s="856"/>
    </row>
    <row r="147" spans="1:9">
      <c r="A147" s="824"/>
      <c r="B147" s="824"/>
      <c r="C147" s="824"/>
      <c r="D147" s="857"/>
      <c r="E147" s="824"/>
      <c r="F147" s="824"/>
      <c r="G147" s="824"/>
      <c r="H147" s="824"/>
      <c r="I147" s="856"/>
    </row>
  </sheetData>
  <mergeCells count="2">
    <mergeCell ref="B16:W16"/>
    <mergeCell ref="D113:E113"/>
  </mergeCells>
  <phoneticPr fontId="256" type="noConversion"/>
  <conditionalFormatting sqref="B63:B68 B111:D111">
    <cfRule type="cellIs" dxfId="56" priority="63" operator="equal">
      <formula>"n/a"</formula>
    </cfRule>
    <cfRule type="cellIs" dxfId="55" priority="64" operator="equal">
      <formula>0</formula>
    </cfRule>
  </conditionalFormatting>
  <conditionalFormatting sqref="C63:C68">
    <cfRule type="cellIs" dxfId="54" priority="61" operator="equal">
      <formula>"n/a"</formula>
    </cfRule>
    <cfRule type="cellIs" dxfId="53" priority="62" operator="equal">
      <formula>0</formula>
    </cfRule>
  </conditionalFormatting>
  <conditionalFormatting sqref="F63:F68">
    <cfRule type="cellIs" dxfId="52" priority="59" operator="equal">
      <formula>"n/a"</formula>
    </cfRule>
    <cfRule type="cellIs" dxfId="51" priority="60" operator="equal">
      <formula>0</formula>
    </cfRule>
  </conditionalFormatting>
  <conditionalFormatting sqref="A63:A68">
    <cfRule type="cellIs" dxfId="50" priority="57" operator="equal">
      <formula>"n/a"</formula>
    </cfRule>
    <cfRule type="cellIs" dxfId="49" priority="58" operator="equal">
      <formula>0</formula>
    </cfRule>
  </conditionalFormatting>
  <conditionalFormatting sqref="D63:D68">
    <cfRule type="cellIs" dxfId="48" priority="55" operator="equal">
      <formula>"n/a"</formula>
    </cfRule>
    <cfRule type="cellIs" dxfId="47" priority="56" operator="equal">
      <formula>0</formula>
    </cfRule>
  </conditionalFormatting>
  <conditionalFormatting sqref="H63:H68">
    <cfRule type="cellIs" dxfId="46" priority="53" operator="equal">
      <formula>"n/a"</formula>
    </cfRule>
    <cfRule type="cellIs" dxfId="45" priority="54" operator="equal">
      <formula>0</formula>
    </cfRule>
  </conditionalFormatting>
  <conditionalFormatting sqref="G63:G68">
    <cfRule type="cellIs" dxfId="44" priority="51" operator="equal">
      <formula>"n/a"</formula>
    </cfRule>
    <cfRule type="cellIs" dxfId="43" priority="52" operator="equal">
      <formula>0</formula>
    </cfRule>
  </conditionalFormatting>
  <conditionalFormatting sqref="D90:D95">
    <cfRule type="cellIs" dxfId="42" priority="37" operator="equal">
      <formula>"n/a"</formula>
    </cfRule>
    <cfRule type="cellIs" dxfId="41" priority="38" operator="equal">
      <formula>0</formula>
    </cfRule>
  </conditionalFormatting>
  <conditionalFormatting sqref="C71:C75">
    <cfRule type="cellIs" dxfId="40" priority="49" operator="equal">
      <formula>"n/a"</formula>
    </cfRule>
    <cfRule type="cellIs" dxfId="39" priority="50" operator="equal">
      <formula>0</formula>
    </cfRule>
  </conditionalFormatting>
  <conditionalFormatting sqref="C89:C95">
    <cfRule type="cellIs" dxfId="38" priority="47" operator="equal">
      <formula>"n/a"</formula>
    </cfRule>
    <cfRule type="cellIs" dxfId="37" priority="48" operator="equal">
      <formula>0</formula>
    </cfRule>
  </conditionalFormatting>
  <conditionalFormatting sqref="B71:B75">
    <cfRule type="cellIs" dxfId="36" priority="45" operator="equal">
      <formula>"n/a"</formula>
    </cfRule>
    <cfRule type="cellIs" dxfId="35" priority="46" operator="equal">
      <formula>0</formula>
    </cfRule>
  </conditionalFormatting>
  <conditionalFormatting sqref="B89:B95">
    <cfRule type="cellIs" dxfId="34" priority="43" operator="equal">
      <formula>"n/a"</formula>
    </cfRule>
    <cfRule type="cellIs" dxfId="33" priority="44" operator="equal">
      <formula>0</formula>
    </cfRule>
  </conditionalFormatting>
  <conditionalFormatting sqref="D71:D75">
    <cfRule type="cellIs" dxfId="32" priority="41" operator="equal">
      <formula>"n/a"</formula>
    </cfRule>
    <cfRule type="cellIs" dxfId="31" priority="42" operator="equal">
      <formula>0</formula>
    </cfRule>
  </conditionalFormatting>
  <conditionalFormatting sqref="D89">
    <cfRule type="cellIs" dxfId="30" priority="39" operator="equal">
      <formula>"n/a"</formula>
    </cfRule>
    <cfRule type="cellIs" dxfId="29" priority="40" operator="equal">
      <formula>0</formula>
    </cfRule>
  </conditionalFormatting>
  <conditionalFormatting sqref="C110">
    <cfRule type="cellIs" dxfId="28" priority="17" operator="equal">
      <formula>"n/a"</formula>
    </cfRule>
    <cfRule type="cellIs" dxfId="27" priority="18" operator="equal">
      <formula>0</formula>
    </cfRule>
  </conditionalFormatting>
  <conditionalFormatting sqref="B110">
    <cfRule type="cellIs" dxfId="26" priority="15" operator="equal">
      <formula>"n/a"</formula>
    </cfRule>
    <cfRule type="cellIs" dxfId="25" priority="16" operator="equal">
      <formula>0</formula>
    </cfRule>
  </conditionalFormatting>
  <conditionalFormatting sqref="D110">
    <cfRule type="cellIs" dxfId="24" priority="13" operator="equal">
      <formula>"n/a"</formula>
    </cfRule>
    <cfRule type="cellIs" dxfId="23" priority="14" operator="equal">
      <formula>0</formula>
    </cfRule>
  </conditionalFormatting>
  <conditionalFormatting sqref="B109:D109">
    <cfRule type="cellIs" dxfId="22" priority="11" operator="equal">
      <formula>"n/a"</formula>
    </cfRule>
    <cfRule type="cellIs" dxfId="21" priority="12" operator="equal">
      <formula>0</formula>
    </cfRule>
  </conditionalFormatting>
  <conditionalFormatting sqref="B120:D120">
    <cfRule type="cellIs" dxfId="20" priority="9" operator="equal">
      <formula>"n/a"</formula>
    </cfRule>
    <cfRule type="cellIs" dxfId="19" priority="10" operator="equal">
      <formula>0</formula>
    </cfRule>
  </conditionalFormatting>
  <conditionalFormatting sqref="C119">
    <cfRule type="cellIs" dxfId="18" priority="7" operator="equal">
      <formula>"n/a"</formula>
    </cfRule>
    <cfRule type="cellIs" dxfId="17" priority="8" operator="equal">
      <formula>0</formula>
    </cfRule>
  </conditionalFormatting>
  <conditionalFormatting sqref="B119">
    <cfRule type="cellIs" dxfId="16" priority="5" operator="equal">
      <formula>"n/a"</formula>
    </cfRule>
    <cfRule type="cellIs" dxfId="15" priority="6" operator="equal">
      <formula>0</formula>
    </cfRule>
  </conditionalFormatting>
  <conditionalFormatting sqref="D119">
    <cfRule type="cellIs" dxfId="14" priority="3" operator="equal">
      <formula>"n/a"</formula>
    </cfRule>
    <cfRule type="cellIs" dxfId="13" priority="4" operator="equal">
      <formula>0</formula>
    </cfRule>
  </conditionalFormatting>
  <conditionalFormatting sqref="B118:D118">
    <cfRule type="cellIs" dxfId="12" priority="1" operator="equal">
      <formula>"n/a"</formula>
    </cfRule>
    <cfRule type="cellIs" dxfId="11" priority="2"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2018 Persistence</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Vince Mazzone</cp:lastModifiedBy>
  <cp:lastPrinted>2017-05-24T00:43:43Z</cp:lastPrinted>
  <dcterms:created xsi:type="dcterms:W3CDTF">2012-03-05T18:56:04Z</dcterms:created>
  <dcterms:modified xsi:type="dcterms:W3CDTF">2020-03-11T20:52:46Z</dcterms:modified>
</cp:coreProperties>
</file>