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BoardSec\7 - Susi's Active Cases\today\"/>
    </mc:Choice>
  </mc:AlternateContent>
  <bookViews>
    <workbookView xWindow="0" yWindow="0" windowWidth="28800" windowHeight="11780" tabRatio="855" activeTab="4"/>
  </bookViews>
  <sheets>
    <sheet name="Contents" sheetId="62" r:id="rId1"/>
    <sheet name="Instructions" sheetId="87" state="hidden" r:id="rId2"/>
    <sheet name="LRAMVA Checklist Schematic" sheetId="63" state="hidden"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state="hidden"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listdata">'[1]4. Billing Det. for Def-Var'!#REF!</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s>
  <calcPr calcId="162913"/>
</workbook>
</file>

<file path=xl/calcChain.xml><?xml version="1.0" encoding="utf-8"?>
<calcChain xmlns="http://schemas.openxmlformats.org/spreadsheetml/2006/main">
  <c r="M17" i="45" l="1"/>
  <c r="P488" i="79" l="1"/>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F472" i="79" s="1"/>
  <c r="G472" i="79" s="1"/>
  <c r="H472" i="79" s="1"/>
  <c r="I472" i="79" s="1"/>
  <c r="J472" i="79" s="1"/>
  <c r="K472" i="79" s="1"/>
  <c r="L472" i="79" s="1"/>
  <c r="M472" i="79" s="1"/>
  <c r="AM657" i="79" l="1"/>
  <c r="AM221" i="79" l="1"/>
  <c r="Y222" i="79"/>
  <c r="Z222" i="79"/>
  <c r="AA222" i="79"/>
  <c r="AB222" i="79"/>
  <c r="AC222" i="79"/>
  <c r="AD222" i="79"/>
  <c r="AE222" i="79"/>
  <c r="AF222" i="79"/>
  <c r="AG222" i="79"/>
  <c r="AH222" i="79"/>
  <c r="AI222" i="79"/>
  <c r="AJ222" i="79"/>
  <c r="AK222" i="79"/>
  <c r="AL222" i="79"/>
  <c r="AM224" i="79"/>
  <c r="Y225" i="79"/>
  <c r="Z225" i="79"/>
  <c r="AA225" i="79"/>
  <c r="AB225" i="79"/>
  <c r="AC225" i="79"/>
  <c r="AD225" i="79"/>
  <c r="AE225" i="79"/>
  <c r="AF225" i="79"/>
  <c r="AG225" i="79"/>
  <c r="AH225" i="79"/>
  <c r="AI225" i="79"/>
  <c r="AJ225" i="79"/>
  <c r="AK225" i="79"/>
  <c r="AL225" i="79"/>
  <c r="AM227" i="79"/>
  <c r="Y228" i="79"/>
  <c r="Z228" i="79"/>
  <c r="AA228" i="79"/>
  <c r="AB228" i="79"/>
  <c r="AC228" i="79"/>
  <c r="AD228" i="79"/>
  <c r="AE228" i="79"/>
  <c r="AF228" i="79"/>
  <c r="AG228" i="79"/>
  <c r="AH228" i="79"/>
  <c r="AI228" i="79"/>
  <c r="AJ228" i="79"/>
  <c r="AK228" i="79"/>
  <c r="AL228" i="79"/>
  <c r="AM230" i="79"/>
  <c r="Y231" i="79"/>
  <c r="Z231" i="79"/>
  <c r="AA231" i="79"/>
  <c r="AB231" i="79"/>
  <c r="AC231" i="79"/>
  <c r="AD231" i="79"/>
  <c r="AE231" i="79"/>
  <c r="AF231" i="79"/>
  <c r="AG231" i="79"/>
  <c r="AH231" i="79"/>
  <c r="AI231" i="79"/>
  <c r="AJ231" i="79"/>
  <c r="AK231" i="79"/>
  <c r="AL231" i="79"/>
  <c r="AM233" i="79"/>
  <c r="Y234" i="79"/>
  <c r="Z234" i="79"/>
  <c r="AA234" i="79"/>
  <c r="AB234" i="79"/>
  <c r="AC234" i="79"/>
  <c r="AD234" i="79"/>
  <c r="AE234" i="79"/>
  <c r="AF234" i="79"/>
  <c r="AG234" i="79"/>
  <c r="AH234" i="79"/>
  <c r="AI234" i="79"/>
  <c r="AJ234" i="79"/>
  <c r="AK234" i="79"/>
  <c r="AL234" i="79"/>
  <c r="AM237" i="79"/>
  <c r="N238" i="79"/>
  <c r="Y238" i="79"/>
  <c r="Z238" i="79"/>
  <c r="AA238" i="79"/>
  <c r="AB238" i="79"/>
  <c r="AC238" i="79"/>
  <c r="AD238" i="79"/>
  <c r="AE238" i="79"/>
  <c r="AF238" i="79"/>
  <c r="AG238" i="79"/>
  <c r="AH238" i="79"/>
  <c r="AI238" i="79"/>
  <c r="AJ238" i="79"/>
  <c r="AK238" i="79"/>
  <c r="AL238" i="79"/>
  <c r="AM240" i="79"/>
  <c r="N241" i="79"/>
  <c r="Y241" i="79"/>
  <c r="Z241" i="79"/>
  <c r="AA241" i="79"/>
  <c r="AB241" i="79"/>
  <c r="AC241" i="79"/>
  <c r="AD241" i="79"/>
  <c r="AE241" i="79"/>
  <c r="AF241" i="79"/>
  <c r="AG241" i="79"/>
  <c r="AH241" i="79"/>
  <c r="AI241" i="79"/>
  <c r="AJ241" i="79"/>
  <c r="AK241" i="79"/>
  <c r="AL241" i="79"/>
  <c r="AM243" i="79"/>
  <c r="N244" i="79"/>
  <c r="Y244" i="79"/>
  <c r="Z244" i="79"/>
  <c r="AA244" i="79"/>
  <c r="AB244" i="79"/>
  <c r="AC244" i="79"/>
  <c r="AD244" i="79"/>
  <c r="AE244" i="79"/>
  <c r="AF244" i="79"/>
  <c r="AG244" i="79"/>
  <c r="AH244" i="79"/>
  <c r="AI244" i="79"/>
  <c r="AJ244" i="79"/>
  <c r="AK244" i="79"/>
  <c r="AL244" i="79"/>
  <c r="AM246" i="79"/>
  <c r="N247" i="79"/>
  <c r="Y247" i="79"/>
  <c r="Z247" i="79"/>
  <c r="AA247" i="79"/>
  <c r="AB247" i="79"/>
  <c r="AC247" i="79"/>
  <c r="AD247" i="79"/>
  <c r="AE247" i="79"/>
  <c r="AF247" i="79"/>
  <c r="AG247" i="79"/>
  <c r="AH247" i="79"/>
  <c r="AI247" i="79"/>
  <c r="AJ247" i="79"/>
  <c r="AK247" i="79"/>
  <c r="AL247" i="79"/>
  <c r="AM249" i="79"/>
  <c r="N250" i="79"/>
  <c r="Y250" i="79"/>
  <c r="Z250" i="79"/>
  <c r="AA250" i="79"/>
  <c r="AB250" i="79"/>
  <c r="AC250" i="79"/>
  <c r="AD250" i="79"/>
  <c r="AE250" i="79"/>
  <c r="AF250" i="79"/>
  <c r="AG250" i="79"/>
  <c r="AH250" i="79"/>
  <c r="AI250" i="79"/>
  <c r="AJ250" i="79"/>
  <c r="AK250" i="79"/>
  <c r="AL250" i="79"/>
  <c r="AM253" i="79"/>
  <c r="N254" i="79"/>
  <c r="Y254" i="79"/>
  <c r="Z254" i="79"/>
  <c r="AA254" i="79"/>
  <c r="AB254" i="79"/>
  <c r="AC254" i="79"/>
  <c r="AD254" i="79"/>
  <c r="AE254" i="79"/>
  <c r="AF254" i="79"/>
  <c r="AG254" i="79"/>
  <c r="AH254" i="79"/>
  <c r="AI254" i="79"/>
  <c r="AJ254" i="79"/>
  <c r="AK254" i="79"/>
  <c r="AL254" i="79"/>
  <c r="AM256" i="79"/>
  <c r="N257" i="79"/>
  <c r="Y257" i="79"/>
  <c r="Z257" i="79"/>
  <c r="AA257" i="79"/>
  <c r="AB257" i="79"/>
  <c r="AC257" i="79"/>
  <c r="AD257" i="79"/>
  <c r="AE257" i="79"/>
  <c r="AF257" i="79"/>
  <c r="AG257" i="79"/>
  <c r="AH257" i="79"/>
  <c r="AI257" i="79"/>
  <c r="AJ257" i="79"/>
  <c r="AK257" i="79"/>
  <c r="AL257" i="79"/>
  <c r="AM259" i="79"/>
  <c r="N260" i="79"/>
  <c r="Y260" i="79"/>
  <c r="Z260" i="79"/>
  <c r="AA260" i="79"/>
  <c r="AB260" i="79"/>
  <c r="AC260" i="79"/>
  <c r="AD260" i="79"/>
  <c r="AE260" i="79"/>
  <c r="AF260" i="79"/>
  <c r="AG260" i="79"/>
  <c r="AH260" i="79"/>
  <c r="AI260" i="79"/>
  <c r="AJ260" i="79"/>
  <c r="AK260" i="79"/>
  <c r="AL260" i="79"/>
  <c r="AM263" i="79"/>
  <c r="N264" i="79"/>
  <c r="Y264" i="79"/>
  <c r="Z264" i="79"/>
  <c r="AA264" i="79"/>
  <c r="AB264" i="79"/>
  <c r="AC264" i="79"/>
  <c r="AD264" i="79"/>
  <c r="AE264" i="79"/>
  <c r="AF264" i="79"/>
  <c r="AG264" i="79"/>
  <c r="AH264" i="79"/>
  <c r="AI264" i="79"/>
  <c r="AJ264" i="79"/>
  <c r="AK264" i="79"/>
  <c r="AL264" i="79"/>
  <c r="AM267" i="79"/>
  <c r="N268" i="79"/>
  <c r="Y268" i="79"/>
  <c r="Z268" i="79"/>
  <c r="AA268" i="79"/>
  <c r="AB268" i="79"/>
  <c r="AC268" i="79"/>
  <c r="AD268" i="79"/>
  <c r="AE268" i="79"/>
  <c r="AF268" i="79"/>
  <c r="AG268" i="79"/>
  <c r="AH268" i="79"/>
  <c r="AI268" i="79"/>
  <c r="AJ268" i="79"/>
  <c r="AK268" i="79"/>
  <c r="AL268" i="79"/>
  <c r="AM270" i="79"/>
  <c r="N271" i="79"/>
  <c r="Y271" i="79"/>
  <c r="Z271" i="79"/>
  <c r="AA271" i="79"/>
  <c r="AB271" i="79"/>
  <c r="AC271" i="79"/>
  <c r="AD271" i="79"/>
  <c r="AE271" i="79"/>
  <c r="AF271" i="79"/>
  <c r="AG271" i="79"/>
  <c r="AH271" i="79"/>
  <c r="AI271" i="79"/>
  <c r="AJ271" i="79"/>
  <c r="AK271" i="79"/>
  <c r="AL271" i="79"/>
  <c r="AM274" i="79"/>
  <c r="N275" i="79"/>
  <c r="Y275" i="79"/>
  <c r="Z275" i="79"/>
  <c r="AA275" i="79"/>
  <c r="AB275" i="79"/>
  <c r="AC275" i="79"/>
  <c r="AD275" i="79"/>
  <c r="AE275" i="79"/>
  <c r="AF275" i="79"/>
  <c r="AG275" i="79"/>
  <c r="AH275" i="79"/>
  <c r="AI275" i="79"/>
  <c r="AJ275" i="79"/>
  <c r="AK275" i="79"/>
  <c r="AL275" i="79"/>
  <c r="AM277" i="79"/>
  <c r="N278" i="79"/>
  <c r="Y278" i="79"/>
  <c r="Z278" i="79"/>
  <c r="AA278" i="79"/>
  <c r="AB278" i="79"/>
  <c r="AC278" i="79"/>
  <c r="AD278" i="79"/>
  <c r="AE278" i="79"/>
  <c r="AF278" i="79"/>
  <c r="AG278" i="79"/>
  <c r="AH278" i="79"/>
  <c r="AI278" i="79"/>
  <c r="AJ278" i="79"/>
  <c r="AK278" i="79"/>
  <c r="AL278" i="79"/>
  <c r="AM280" i="79"/>
  <c r="N281" i="79"/>
  <c r="Y281" i="79"/>
  <c r="Z281" i="79"/>
  <c r="AA281" i="79"/>
  <c r="AB281" i="79"/>
  <c r="AC281" i="79"/>
  <c r="AD281" i="79"/>
  <c r="AE281" i="79"/>
  <c r="AF281" i="79"/>
  <c r="AG281" i="79"/>
  <c r="AH281" i="79"/>
  <c r="AI281" i="79"/>
  <c r="AJ281" i="79"/>
  <c r="AK281" i="79"/>
  <c r="AL281" i="79"/>
  <c r="AM283" i="79"/>
  <c r="N284" i="79"/>
  <c r="Y284" i="79"/>
  <c r="Z284" i="79"/>
  <c r="AA284" i="79"/>
  <c r="AB284" i="79"/>
  <c r="AC284" i="79"/>
  <c r="AD284" i="79"/>
  <c r="AE284" i="79"/>
  <c r="AF284" i="79"/>
  <c r="AG284" i="79"/>
  <c r="AH284" i="79"/>
  <c r="AI284" i="79"/>
  <c r="AJ284" i="79"/>
  <c r="AK284" i="79"/>
  <c r="AL284" i="79"/>
  <c r="AM286" i="79"/>
  <c r="N287" i="79"/>
  <c r="Y287" i="79"/>
  <c r="Z287" i="79"/>
  <c r="AA287" i="79"/>
  <c r="AB287" i="79"/>
  <c r="AC287" i="79"/>
  <c r="AD287" i="79"/>
  <c r="AE287" i="79"/>
  <c r="AF287" i="79"/>
  <c r="AG287" i="79"/>
  <c r="AH287" i="79"/>
  <c r="AI287" i="79"/>
  <c r="AJ287" i="79"/>
  <c r="AK287" i="79"/>
  <c r="AL287" i="79"/>
  <c r="AM291" i="79"/>
  <c r="Y292" i="79"/>
  <c r="Z292" i="79"/>
  <c r="AA292" i="79"/>
  <c r="AB292" i="79"/>
  <c r="AC292" i="79"/>
  <c r="AD292" i="79"/>
  <c r="AE292" i="79"/>
  <c r="AF292" i="79"/>
  <c r="AG292" i="79"/>
  <c r="AH292" i="79"/>
  <c r="AI292" i="79"/>
  <c r="AJ292" i="79"/>
  <c r="AK292" i="79"/>
  <c r="AL292" i="79"/>
  <c r="AM294" i="79"/>
  <c r="Y295" i="79"/>
  <c r="Z295" i="79"/>
  <c r="AA295" i="79"/>
  <c r="AB295" i="79"/>
  <c r="AC295" i="79"/>
  <c r="AD295" i="79"/>
  <c r="AE295" i="79"/>
  <c r="AF295" i="79"/>
  <c r="AG295" i="79"/>
  <c r="AH295" i="79"/>
  <c r="AI295" i="79"/>
  <c r="AJ295" i="79"/>
  <c r="AK295" i="79"/>
  <c r="AL295" i="79"/>
  <c r="AM297" i="79"/>
  <c r="Y298" i="79"/>
  <c r="Z298" i="79"/>
  <c r="AA298" i="79"/>
  <c r="AB298" i="79"/>
  <c r="AC298" i="79"/>
  <c r="AD298" i="79"/>
  <c r="AE298" i="79"/>
  <c r="AF298" i="79"/>
  <c r="AG298" i="79"/>
  <c r="AH298" i="79"/>
  <c r="AI298" i="79"/>
  <c r="AJ298" i="79"/>
  <c r="AK298" i="79"/>
  <c r="AL298" i="79"/>
  <c r="AM300" i="79"/>
  <c r="Y301" i="79"/>
  <c r="Z301" i="79"/>
  <c r="AA301" i="79"/>
  <c r="AB301" i="79"/>
  <c r="AC301" i="79"/>
  <c r="AD301" i="79"/>
  <c r="AE301" i="79"/>
  <c r="AF301" i="79"/>
  <c r="AG301" i="79"/>
  <c r="AH301" i="79"/>
  <c r="AI301" i="79"/>
  <c r="AJ301" i="79"/>
  <c r="AK301" i="79"/>
  <c r="AL301" i="79"/>
  <c r="AM304" i="79"/>
  <c r="N305" i="79"/>
  <c r="Y305" i="79"/>
  <c r="Z305" i="79"/>
  <c r="AA305" i="79"/>
  <c r="AB305" i="79"/>
  <c r="AC305" i="79"/>
  <c r="AD305" i="79"/>
  <c r="AE305" i="79"/>
  <c r="AF305" i="79"/>
  <c r="AG305" i="79"/>
  <c r="AH305" i="79"/>
  <c r="AI305" i="79"/>
  <c r="AJ305" i="79"/>
  <c r="AK305" i="79"/>
  <c r="AL305" i="79"/>
  <c r="AM307" i="79"/>
  <c r="N308" i="79"/>
  <c r="Y308" i="79"/>
  <c r="Z308" i="79"/>
  <c r="AA308" i="79"/>
  <c r="AB308" i="79"/>
  <c r="AC308" i="79"/>
  <c r="AD308" i="79"/>
  <c r="AE308" i="79"/>
  <c r="AF308" i="79"/>
  <c r="AG308" i="79"/>
  <c r="AH308" i="79"/>
  <c r="AI308" i="79"/>
  <c r="AJ308" i="79"/>
  <c r="AK308" i="79"/>
  <c r="AL308" i="79"/>
  <c r="AM310" i="79"/>
  <c r="N311" i="79"/>
  <c r="Y311" i="79"/>
  <c r="Z311" i="79"/>
  <c r="AA311" i="79"/>
  <c r="AB311" i="79"/>
  <c r="AC311" i="79"/>
  <c r="AD311" i="79"/>
  <c r="AE311" i="79"/>
  <c r="AF311" i="79"/>
  <c r="AG311" i="79"/>
  <c r="AH311" i="79"/>
  <c r="AI311" i="79"/>
  <c r="AJ311" i="79"/>
  <c r="AK311" i="79"/>
  <c r="AL311" i="79"/>
  <c r="AM313" i="79"/>
  <c r="N314" i="79"/>
  <c r="Y314" i="79"/>
  <c r="Z314" i="79"/>
  <c r="AA314" i="79"/>
  <c r="AB314" i="79"/>
  <c r="AC314" i="79"/>
  <c r="AD314" i="79"/>
  <c r="AE314" i="79"/>
  <c r="AF314" i="79"/>
  <c r="AG314" i="79"/>
  <c r="AH314" i="79"/>
  <c r="AI314" i="79"/>
  <c r="AJ314" i="79"/>
  <c r="AK314" i="79"/>
  <c r="AL314" i="79"/>
  <c r="AM316" i="79"/>
  <c r="N317" i="79"/>
  <c r="Y317" i="79"/>
  <c r="Z317" i="79"/>
  <c r="AA317" i="79"/>
  <c r="AB317" i="79"/>
  <c r="AC317" i="79"/>
  <c r="AD317" i="79"/>
  <c r="AE317" i="79"/>
  <c r="AF317" i="79"/>
  <c r="AG317" i="79"/>
  <c r="AH317" i="79"/>
  <c r="AI317" i="79"/>
  <c r="AJ317" i="79"/>
  <c r="AK317" i="79"/>
  <c r="AL317" i="79"/>
  <c r="AM319" i="79"/>
  <c r="N320" i="79"/>
  <c r="Y320" i="79"/>
  <c r="Z320" i="79"/>
  <c r="AA320" i="79"/>
  <c r="AB320" i="79"/>
  <c r="AC320" i="79"/>
  <c r="AD320" i="79"/>
  <c r="AE320" i="79"/>
  <c r="AF320" i="79"/>
  <c r="AG320" i="79"/>
  <c r="AH320" i="79"/>
  <c r="AI320" i="79"/>
  <c r="AJ320" i="79"/>
  <c r="AK320" i="79"/>
  <c r="AL320" i="79"/>
  <c r="AM322" i="79"/>
  <c r="N323" i="79"/>
  <c r="Y323" i="79"/>
  <c r="Z323" i="79"/>
  <c r="AA323" i="79"/>
  <c r="AB323" i="79"/>
  <c r="AC323" i="79"/>
  <c r="AD323" i="79"/>
  <c r="AE323" i="79"/>
  <c r="AF323" i="79"/>
  <c r="AG323" i="79"/>
  <c r="AH323" i="79"/>
  <c r="AI323" i="79"/>
  <c r="AJ323" i="79"/>
  <c r="AK323" i="79"/>
  <c r="AL323" i="79"/>
  <c r="AM325" i="79"/>
  <c r="N326" i="79"/>
  <c r="Y326" i="79"/>
  <c r="Z326" i="79"/>
  <c r="AA326" i="79"/>
  <c r="AB326" i="79"/>
  <c r="AC326" i="79"/>
  <c r="AD326" i="79"/>
  <c r="AE326" i="79"/>
  <c r="AF326" i="79"/>
  <c r="AG326" i="79"/>
  <c r="AH326" i="79"/>
  <c r="AI326" i="79"/>
  <c r="AJ326" i="79"/>
  <c r="AK326" i="79"/>
  <c r="AL326" i="79"/>
  <c r="AM329" i="79"/>
  <c r="N330" i="79"/>
  <c r="Y330" i="79"/>
  <c r="Z330" i="79"/>
  <c r="AA330" i="79"/>
  <c r="AB330" i="79"/>
  <c r="AC330" i="79"/>
  <c r="AD330" i="79"/>
  <c r="AE330" i="79"/>
  <c r="AF330" i="79"/>
  <c r="AG330" i="79"/>
  <c r="AH330" i="79"/>
  <c r="AI330" i="79"/>
  <c r="AJ330" i="79"/>
  <c r="AK330" i="79"/>
  <c r="AL330" i="79"/>
  <c r="AM332" i="79"/>
  <c r="N333" i="79"/>
  <c r="Y333" i="79"/>
  <c r="Z333" i="79"/>
  <c r="AA333" i="79"/>
  <c r="AB333" i="79"/>
  <c r="AC333" i="79"/>
  <c r="AD333" i="79"/>
  <c r="AE333" i="79"/>
  <c r="AF333" i="79"/>
  <c r="AG333" i="79"/>
  <c r="AH333" i="79"/>
  <c r="AI333" i="79"/>
  <c r="AJ333" i="79"/>
  <c r="AK333" i="79"/>
  <c r="AL333" i="79"/>
  <c r="AM335" i="79"/>
  <c r="N336" i="79"/>
  <c r="Y336" i="79"/>
  <c r="Y337" i="79" s="1"/>
  <c r="Z336" i="79"/>
  <c r="Z337" i="79" s="1"/>
  <c r="AA336" i="79"/>
  <c r="AA337" i="79" s="1"/>
  <c r="AB336" i="79"/>
  <c r="AC336" i="79"/>
  <c r="AC337" i="79" s="1"/>
  <c r="AD336" i="79"/>
  <c r="AD337" i="79" s="1"/>
  <c r="AE336" i="79"/>
  <c r="AE337" i="79" s="1"/>
  <c r="AF336" i="79"/>
  <c r="AF337" i="79" s="1"/>
  <c r="AG336" i="79"/>
  <c r="AG337" i="79" s="1"/>
  <c r="AH336" i="79"/>
  <c r="AH337" i="79" s="1"/>
  <c r="AI336" i="79"/>
  <c r="AI337" i="79" s="1"/>
  <c r="AJ336" i="79"/>
  <c r="AJ337" i="79" s="1"/>
  <c r="AK336" i="79"/>
  <c r="AK337" i="79" s="1"/>
  <c r="AL336" i="79"/>
  <c r="AL337" i="79" s="1"/>
  <c r="N337" i="79"/>
  <c r="AB337" i="79"/>
  <c r="AM339" i="79"/>
  <c r="N340" i="79"/>
  <c r="Y340" i="79"/>
  <c r="Z340" i="79"/>
  <c r="AA340" i="79"/>
  <c r="AB340" i="79"/>
  <c r="AC340" i="79"/>
  <c r="AD340" i="79"/>
  <c r="AE340" i="79"/>
  <c r="AF340" i="79"/>
  <c r="AG340" i="79"/>
  <c r="AH340" i="79"/>
  <c r="AI340" i="79"/>
  <c r="AJ340" i="79"/>
  <c r="AK340" i="79"/>
  <c r="AL340" i="79"/>
  <c r="AM342" i="79"/>
  <c r="N343" i="79"/>
  <c r="Y343" i="79"/>
  <c r="Z343" i="79"/>
  <c r="AA343" i="79"/>
  <c r="AB343" i="79"/>
  <c r="AC343" i="79"/>
  <c r="AD343" i="79"/>
  <c r="AE343" i="79"/>
  <c r="AF343" i="79"/>
  <c r="AG343" i="79"/>
  <c r="AH343" i="79"/>
  <c r="AI343" i="79"/>
  <c r="AJ343" i="79"/>
  <c r="AK343" i="79"/>
  <c r="AL343" i="79"/>
  <c r="AM345" i="79"/>
  <c r="N346" i="79"/>
  <c r="Y346" i="79"/>
  <c r="Z346" i="79"/>
  <c r="AA346" i="79"/>
  <c r="AB346" i="79"/>
  <c r="AC346" i="79"/>
  <c r="AD346" i="79"/>
  <c r="AE346" i="79"/>
  <c r="AF346" i="79"/>
  <c r="AG346" i="79"/>
  <c r="AH346" i="79"/>
  <c r="AI346" i="79"/>
  <c r="AJ346" i="79"/>
  <c r="AK346" i="79"/>
  <c r="AL346" i="79"/>
  <c r="AM348" i="79"/>
  <c r="N349" i="79"/>
  <c r="Y349" i="79"/>
  <c r="Z349" i="79"/>
  <c r="AA349" i="79"/>
  <c r="AB349" i="79"/>
  <c r="AC349" i="79"/>
  <c r="AD349" i="79"/>
  <c r="AE349" i="79"/>
  <c r="AF349" i="79"/>
  <c r="AG349" i="79"/>
  <c r="AH349" i="79"/>
  <c r="AI349" i="79"/>
  <c r="AJ349" i="79"/>
  <c r="AK349" i="79"/>
  <c r="AL349" i="79"/>
  <c r="AM351" i="79"/>
  <c r="N352" i="79"/>
  <c r="Y352" i="79"/>
  <c r="Z352" i="79"/>
  <c r="AA352" i="79"/>
  <c r="AB352" i="79"/>
  <c r="AC352" i="79"/>
  <c r="AD352" i="79"/>
  <c r="AE352" i="79"/>
  <c r="AF352" i="79"/>
  <c r="AG352" i="79"/>
  <c r="AH352" i="79"/>
  <c r="AI352" i="79"/>
  <c r="AJ352" i="79"/>
  <c r="AK352" i="79"/>
  <c r="AL352" i="79"/>
  <c r="AM354" i="79"/>
  <c r="Y355" i="79"/>
  <c r="Z355" i="79"/>
  <c r="AA355" i="79"/>
  <c r="AB355" i="79"/>
  <c r="AC355" i="79"/>
  <c r="AD355" i="79"/>
  <c r="AE355" i="79"/>
  <c r="AF355" i="79"/>
  <c r="AG355" i="79"/>
  <c r="AH355" i="79"/>
  <c r="AI355" i="79"/>
  <c r="AJ355" i="79"/>
  <c r="AK355" i="79"/>
  <c r="AL355" i="79"/>
  <c r="AM357" i="79"/>
  <c r="N358" i="79"/>
  <c r="Y358" i="79"/>
  <c r="Z358" i="79"/>
  <c r="AA358" i="79"/>
  <c r="AB358" i="79"/>
  <c r="AC358" i="79"/>
  <c r="AD358" i="79"/>
  <c r="AE358" i="79"/>
  <c r="AF358" i="79"/>
  <c r="AG358" i="79"/>
  <c r="AH358" i="79"/>
  <c r="AI358" i="79"/>
  <c r="AJ358" i="79"/>
  <c r="AK358" i="79"/>
  <c r="AL358" i="79"/>
  <c r="AM360" i="79"/>
  <c r="N361" i="79"/>
  <c r="Y361" i="79"/>
  <c r="Z361" i="79"/>
  <c r="AA361" i="79"/>
  <c r="AB361" i="79"/>
  <c r="AC361" i="79"/>
  <c r="AD361" i="79"/>
  <c r="AE361" i="79"/>
  <c r="AF361" i="79"/>
  <c r="AG361" i="79"/>
  <c r="AH361" i="79"/>
  <c r="AI361" i="79"/>
  <c r="AJ361" i="79"/>
  <c r="AK361" i="79"/>
  <c r="AL361" i="79"/>
  <c r="AM363" i="79"/>
  <c r="N364" i="79"/>
  <c r="Y364" i="79"/>
  <c r="Z364" i="79"/>
  <c r="AA364" i="79"/>
  <c r="AB364" i="79"/>
  <c r="AC364" i="79"/>
  <c r="AD364" i="79"/>
  <c r="AE364" i="79"/>
  <c r="AF364" i="79"/>
  <c r="AG364" i="79"/>
  <c r="AH364" i="79"/>
  <c r="AI364" i="79"/>
  <c r="AJ364" i="79"/>
  <c r="AK364" i="79"/>
  <c r="AL364" i="79"/>
  <c r="AM366" i="79"/>
  <c r="N367" i="79"/>
  <c r="Y367" i="79"/>
  <c r="Z367" i="79"/>
  <c r="AA367" i="79"/>
  <c r="AB367" i="79"/>
  <c r="AC367" i="79"/>
  <c r="AD367" i="79"/>
  <c r="AE367" i="79"/>
  <c r="AF367" i="79"/>
  <c r="AG367" i="79"/>
  <c r="AH367" i="79"/>
  <c r="AI367" i="79"/>
  <c r="AJ367" i="79"/>
  <c r="AK367" i="79"/>
  <c r="AL367" i="79"/>
  <c r="AM369" i="79"/>
  <c r="N370" i="79"/>
  <c r="Y370" i="79"/>
  <c r="Z370" i="79"/>
  <c r="AA370" i="79"/>
  <c r="AB370" i="79"/>
  <c r="AC370" i="79"/>
  <c r="AD370" i="79"/>
  <c r="AE370" i="79"/>
  <c r="AF370" i="79"/>
  <c r="AG370" i="79"/>
  <c r="AH370" i="79"/>
  <c r="AI370" i="79"/>
  <c r="AJ370" i="79"/>
  <c r="AK370" i="79"/>
  <c r="AL370" i="79"/>
  <c r="AM372" i="79"/>
  <c r="N373" i="79"/>
  <c r="Y373" i="79"/>
  <c r="Z373" i="79"/>
  <c r="AA373" i="79"/>
  <c r="AB373" i="79"/>
  <c r="AC373" i="79"/>
  <c r="AD373" i="79"/>
  <c r="AE373" i="79"/>
  <c r="AF373" i="79"/>
  <c r="AG373" i="79"/>
  <c r="AH373" i="79"/>
  <c r="AI373" i="79"/>
  <c r="AJ373" i="79"/>
  <c r="AK373" i="79"/>
  <c r="AL373" i="79"/>
  <c r="AM375" i="79"/>
  <c r="N376" i="79"/>
  <c r="Y376" i="79"/>
  <c r="Z376" i="79"/>
  <c r="AA376" i="79"/>
  <c r="AB376" i="79"/>
  <c r="AC376" i="79"/>
  <c r="AD376" i="79"/>
  <c r="AE376" i="79"/>
  <c r="AF376" i="79"/>
  <c r="AG376" i="79"/>
  <c r="AH376" i="79"/>
  <c r="AI376" i="79"/>
  <c r="AJ376" i="79"/>
  <c r="AK376" i="79"/>
  <c r="AL376" i="79"/>
  <c r="D378" i="79"/>
  <c r="O378" i="79"/>
  <c r="AG378" i="79" l="1"/>
  <c r="AK378" i="79"/>
  <c r="AC378" i="79"/>
  <c r="Y378" i="79"/>
  <c r="AB378" i="79"/>
  <c r="AF378" i="79"/>
  <c r="AJ378" i="79"/>
  <c r="AI378" i="79"/>
  <c r="AE378" i="79"/>
  <c r="Z378" i="79"/>
  <c r="AH378" i="79"/>
  <c r="AL378" i="79"/>
  <c r="AD378" i="79"/>
  <c r="AA378" i="79"/>
  <c r="AC219" i="79" l="1"/>
  <c r="AB219" i="79"/>
  <c r="AA219" i="79"/>
  <c r="Z219" i="79"/>
  <c r="Y219" i="79"/>
  <c r="AC36" i="79"/>
  <c r="AB36" i="79"/>
  <c r="AA36" i="79"/>
  <c r="Z36" i="79"/>
  <c r="Y36" i="79"/>
  <c r="AC125" i="46"/>
  <c r="AB125" i="46"/>
  <c r="AA125" i="46"/>
  <c r="Z125" i="46"/>
  <c r="Y125" i="46"/>
  <c r="N125" i="46"/>
  <c r="AC122" i="46"/>
  <c r="AB122" i="46"/>
  <c r="AA122" i="46"/>
  <c r="Z122" i="46"/>
  <c r="Y122" i="46"/>
  <c r="N122" i="46"/>
  <c r="AC119" i="46"/>
  <c r="AB119" i="46"/>
  <c r="AA119" i="46"/>
  <c r="Z119" i="46"/>
  <c r="Y119" i="46"/>
  <c r="N119" i="46"/>
  <c r="AC115" i="46"/>
  <c r="AB115" i="46"/>
  <c r="AA115" i="46"/>
  <c r="Z115" i="46"/>
  <c r="Y115" i="46"/>
  <c r="N115" i="46"/>
  <c r="AC112" i="46"/>
  <c r="AB112" i="46"/>
  <c r="AA112" i="46"/>
  <c r="Z112" i="46"/>
  <c r="Y112" i="46"/>
  <c r="N112" i="46"/>
  <c r="AC109" i="46"/>
  <c r="AB109" i="46"/>
  <c r="AA109" i="46"/>
  <c r="Z109" i="46"/>
  <c r="Y109" i="46"/>
  <c r="N109" i="46"/>
  <c r="AC106" i="46"/>
  <c r="AB106" i="46"/>
  <c r="AA106" i="46"/>
  <c r="Z106" i="46"/>
  <c r="Y106" i="46"/>
  <c r="N106" i="46"/>
  <c r="AC103" i="46"/>
  <c r="AB103" i="46"/>
  <c r="AA103" i="46"/>
  <c r="Z103" i="46"/>
  <c r="Y103" i="46"/>
  <c r="N103" i="46"/>
  <c r="AC99" i="46"/>
  <c r="AB99" i="46"/>
  <c r="AA99" i="46"/>
  <c r="Z99" i="46"/>
  <c r="Y99" i="46"/>
  <c r="N99" i="46"/>
  <c r="AC96" i="46"/>
  <c r="AB96" i="46"/>
  <c r="AA96" i="46"/>
  <c r="Z96" i="46"/>
  <c r="Y96" i="46"/>
  <c r="AC92" i="46"/>
  <c r="AB92" i="46"/>
  <c r="AA92" i="46"/>
  <c r="Z92" i="46"/>
  <c r="Y92" i="46"/>
  <c r="AC88" i="46"/>
  <c r="AB88" i="46"/>
  <c r="AA88" i="46"/>
  <c r="Z88" i="46"/>
  <c r="Y88" i="46"/>
  <c r="AC85" i="46"/>
  <c r="AB85" i="46"/>
  <c r="AA85" i="46"/>
  <c r="Z85" i="46"/>
  <c r="Y85" i="46"/>
  <c r="N85" i="46"/>
  <c r="AC82" i="46"/>
  <c r="AB82" i="46"/>
  <c r="AA82" i="46"/>
  <c r="Z82" i="46"/>
  <c r="Y82" i="46"/>
  <c r="N82" i="46"/>
  <c r="AC79" i="46"/>
  <c r="AB79" i="46"/>
  <c r="AA79" i="46"/>
  <c r="Z79" i="46"/>
  <c r="Y79" i="46"/>
  <c r="N79" i="46"/>
  <c r="AC76" i="46"/>
  <c r="AB76" i="46"/>
  <c r="AA76" i="46"/>
  <c r="Z76" i="46"/>
  <c r="Y76" i="46"/>
  <c r="N76" i="46"/>
  <c r="AC72" i="46"/>
  <c r="AB72" i="46"/>
  <c r="AA72" i="46"/>
  <c r="Z72" i="46"/>
  <c r="Y72" i="46"/>
  <c r="AC69" i="46"/>
  <c r="AB69" i="46"/>
  <c r="AA69" i="46"/>
  <c r="Z69" i="46"/>
  <c r="Y69" i="46"/>
  <c r="AC66" i="46"/>
  <c r="AB66" i="46"/>
  <c r="AA66" i="46"/>
  <c r="Z66" i="46"/>
  <c r="Y66" i="46"/>
  <c r="AC63" i="46"/>
  <c r="AB63" i="46"/>
  <c r="AA63" i="46"/>
  <c r="Z63" i="46"/>
  <c r="Y63" i="46"/>
  <c r="N63" i="46"/>
  <c r="AC60" i="46"/>
  <c r="AB60" i="46"/>
  <c r="AA60" i="46"/>
  <c r="Z60" i="46"/>
  <c r="Y60" i="46"/>
  <c r="N60" i="46"/>
  <c r="AC57" i="46"/>
  <c r="AB57" i="46"/>
  <c r="AA57" i="46"/>
  <c r="Z57" i="46"/>
  <c r="Y57" i="46"/>
  <c r="N57" i="46"/>
  <c r="AC54" i="46"/>
  <c r="AB54" i="46"/>
  <c r="AA54" i="46"/>
  <c r="Z54" i="46"/>
  <c r="Y54" i="46"/>
  <c r="N54" i="46"/>
  <c r="AC51" i="46"/>
  <c r="AB51" i="46"/>
  <c r="AA51" i="46"/>
  <c r="Z51" i="46"/>
  <c r="Y51" i="46"/>
  <c r="N51" i="46"/>
  <c r="AC47" i="46"/>
  <c r="AB47" i="46"/>
  <c r="AA47" i="46"/>
  <c r="Z47" i="46"/>
  <c r="Y47" i="46"/>
  <c r="AC44" i="46"/>
  <c r="AB44" i="46"/>
  <c r="AA44" i="46"/>
  <c r="Z44" i="46"/>
  <c r="Y44" i="46"/>
  <c r="AC41" i="46"/>
  <c r="AB41" i="46"/>
  <c r="AA41" i="46"/>
  <c r="Z41" i="46"/>
  <c r="Y41" i="46"/>
  <c r="AC38" i="46"/>
  <c r="AB38" i="46"/>
  <c r="AA38" i="46"/>
  <c r="Z38" i="46"/>
  <c r="Y38" i="46"/>
  <c r="AC35" i="46"/>
  <c r="AB35" i="46"/>
  <c r="AA35" i="46"/>
  <c r="Z35" i="46"/>
  <c r="Y35" i="46"/>
  <c r="AC32" i="46"/>
  <c r="AB32" i="46"/>
  <c r="AA32" i="46"/>
  <c r="Z32" i="46"/>
  <c r="Y32" i="46"/>
  <c r="AC29" i="46"/>
  <c r="AB29" i="46"/>
  <c r="AA29" i="46"/>
  <c r="Z29" i="46"/>
  <c r="Y29" i="46"/>
  <c r="AC26" i="46"/>
  <c r="AB26" i="46"/>
  <c r="AA26" i="46"/>
  <c r="Z26" i="46"/>
  <c r="Y26" i="46"/>
  <c r="AC23" i="46"/>
  <c r="AB23" i="46"/>
  <c r="AA23" i="46"/>
  <c r="Z23" i="46"/>
  <c r="Y23" i="46"/>
  <c r="O127" i="46" l="1"/>
  <c r="D127" i="46"/>
  <c r="AL407" i="46"/>
  <c r="AK407" i="46"/>
  <c r="AJ407" i="46"/>
  <c r="AI407" i="46"/>
  <c r="AH407" i="46"/>
  <c r="AG407" i="46"/>
  <c r="AF407" i="46"/>
  <c r="AE407" i="46"/>
  <c r="AD407" i="46"/>
  <c r="AC407" i="46"/>
  <c r="AB407" i="46"/>
  <c r="AA407" i="46"/>
  <c r="Z407" i="46"/>
  <c r="Y407" i="46"/>
  <c r="AM406" i="46"/>
  <c r="AL406" i="46"/>
  <c r="AK406" i="46"/>
  <c r="AJ406" i="46"/>
  <c r="AI406" i="46"/>
  <c r="AH406" i="46"/>
  <c r="AG406" i="46"/>
  <c r="AF406" i="46"/>
  <c r="AE406" i="46"/>
  <c r="AD406" i="46"/>
  <c r="AC406" i="46"/>
  <c r="AB406" i="46"/>
  <c r="AA406" i="46"/>
  <c r="Z406" i="46"/>
  <c r="Y406" i="46"/>
  <c r="AL278" i="46"/>
  <c r="AK278" i="46"/>
  <c r="AJ278" i="46"/>
  <c r="AI278" i="46"/>
  <c r="AH278" i="46"/>
  <c r="AG278" i="46"/>
  <c r="AF278" i="46"/>
  <c r="AE278" i="46"/>
  <c r="AD278" i="46"/>
  <c r="AC278" i="46"/>
  <c r="AB278" i="46"/>
  <c r="AA278" i="46"/>
  <c r="Z278" i="46"/>
  <c r="Y278" i="46"/>
  <c r="AM277" i="46"/>
  <c r="AL277" i="46"/>
  <c r="AK277" i="46"/>
  <c r="AJ277" i="46"/>
  <c r="AI277" i="46"/>
  <c r="AH277" i="46"/>
  <c r="AG277" i="46"/>
  <c r="AF277" i="46"/>
  <c r="AE277" i="46"/>
  <c r="AD277" i="46"/>
  <c r="AC277" i="46"/>
  <c r="AB277" i="46"/>
  <c r="AA277" i="46"/>
  <c r="Z277" i="46"/>
  <c r="Y277" i="46"/>
  <c r="AL149" i="46"/>
  <c r="AK149" i="46"/>
  <c r="AJ149" i="46"/>
  <c r="AI149" i="46"/>
  <c r="AH149" i="46"/>
  <c r="AG149" i="46"/>
  <c r="AF149" i="46"/>
  <c r="AE149" i="46"/>
  <c r="AD149" i="46"/>
  <c r="AC149" i="46"/>
  <c r="AB149" i="46"/>
  <c r="AA149" i="46"/>
  <c r="Z149" i="46"/>
  <c r="Y149" i="46"/>
  <c r="AM148" i="46"/>
  <c r="AL148" i="46"/>
  <c r="AK148" i="46"/>
  <c r="AJ148" i="46"/>
  <c r="AI148" i="46"/>
  <c r="AH148" i="46"/>
  <c r="AG148" i="46"/>
  <c r="AF148" i="46"/>
  <c r="AE148" i="46"/>
  <c r="AD148" i="46"/>
  <c r="AC148" i="46"/>
  <c r="AB148" i="46"/>
  <c r="AA148" i="46"/>
  <c r="Z148" i="46"/>
  <c r="Y148" i="46"/>
  <c r="AL21" i="46"/>
  <c r="AK21" i="46"/>
  <c r="AJ21" i="46"/>
  <c r="AI21" i="46"/>
  <c r="AH21" i="46"/>
  <c r="AG21" i="46"/>
  <c r="AF21" i="46"/>
  <c r="AE21" i="46"/>
  <c r="AD21" i="46"/>
  <c r="AC21" i="46"/>
  <c r="AB21" i="46"/>
  <c r="AA21" i="46"/>
  <c r="Z21" i="46"/>
  <c r="Y21" i="46"/>
  <c r="AM20" i="46"/>
  <c r="AL20" i="46"/>
  <c r="AK20" i="46"/>
  <c r="AJ20" i="46"/>
  <c r="AI20" i="46"/>
  <c r="AH20" i="46"/>
  <c r="AG20" i="46"/>
  <c r="AF20" i="46"/>
  <c r="AE20" i="46"/>
  <c r="AD20" i="46"/>
  <c r="AC20" i="46"/>
  <c r="AB20" i="46"/>
  <c r="AA20" i="46"/>
  <c r="Z20" i="46"/>
  <c r="Y20" i="46"/>
  <c r="O513" i="46"/>
  <c r="D513" i="46"/>
  <c r="AG513" i="46"/>
  <c r="AC513" i="46"/>
  <c r="AK513" i="46"/>
  <c r="O384" i="46"/>
  <c r="D384" i="46"/>
  <c r="O255" i="46"/>
  <c r="D255" i="46"/>
  <c r="Y255" i="46"/>
  <c r="AJ268" i="46"/>
  <c r="AF266" i="46"/>
  <c r="AI270" i="46"/>
  <c r="AE266" i="46"/>
  <c r="AL267" i="46"/>
  <c r="AH265" i="46"/>
  <c r="AD267" i="46"/>
  <c r="AL125" i="46"/>
  <c r="AK125" i="46"/>
  <c r="AJ125" i="46"/>
  <c r="AI125" i="46"/>
  <c r="AH125" i="46"/>
  <c r="AG125" i="46"/>
  <c r="AF125" i="46"/>
  <c r="AE125" i="46"/>
  <c r="AD125" i="46"/>
  <c r="AM124" i="46"/>
  <c r="AL122" i="46"/>
  <c r="AK122" i="46"/>
  <c r="AJ122" i="46"/>
  <c r="AI122" i="46"/>
  <c r="AH122" i="46"/>
  <c r="AG122" i="46"/>
  <c r="AF122" i="46"/>
  <c r="AE122" i="46"/>
  <c r="AD122" i="46"/>
  <c r="AM121" i="46"/>
  <c r="AL119" i="46"/>
  <c r="AK119" i="46"/>
  <c r="AJ119" i="46"/>
  <c r="AI119" i="46"/>
  <c r="AH119" i="46"/>
  <c r="AG119" i="46"/>
  <c r="AF119" i="46"/>
  <c r="AE119" i="46"/>
  <c r="AD119" i="46"/>
  <c r="AM118" i="46"/>
  <c r="AL115" i="46"/>
  <c r="AK115" i="46"/>
  <c r="AJ115" i="46"/>
  <c r="AI115" i="46"/>
  <c r="AH115" i="46"/>
  <c r="AG115" i="46"/>
  <c r="AF115" i="46"/>
  <c r="AE115" i="46"/>
  <c r="AD115" i="46"/>
  <c r="AM114" i="46"/>
  <c r="AL112" i="46"/>
  <c r="AK112" i="46"/>
  <c r="AJ112" i="46"/>
  <c r="AI112" i="46"/>
  <c r="AH112" i="46"/>
  <c r="AG112" i="46"/>
  <c r="AF112" i="46"/>
  <c r="AE112" i="46"/>
  <c r="AD112" i="46"/>
  <c r="AM111" i="46"/>
  <c r="AL109" i="46"/>
  <c r="AK109" i="46"/>
  <c r="AJ109" i="46"/>
  <c r="AI109" i="46"/>
  <c r="AH109" i="46"/>
  <c r="AG109" i="46"/>
  <c r="AF109" i="46"/>
  <c r="AE109" i="46"/>
  <c r="AD109" i="46"/>
  <c r="AM108" i="46"/>
  <c r="AL106" i="46"/>
  <c r="AK106" i="46"/>
  <c r="AJ106" i="46"/>
  <c r="AI106" i="46"/>
  <c r="AH106" i="46"/>
  <c r="AG106" i="46"/>
  <c r="AF106" i="46"/>
  <c r="AE106" i="46"/>
  <c r="AD106" i="46"/>
  <c r="AM105" i="46"/>
  <c r="AL103" i="46"/>
  <c r="AK103" i="46"/>
  <c r="AJ103" i="46"/>
  <c r="AI103" i="46"/>
  <c r="AH103" i="46"/>
  <c r="AG103" i="46"/>
  <c r="AF103" i="46"/>
  <c r="AE103" i="46"/>
  <c r="AD103" i="46"/>
  <c r="AM102" i="46"/>
  <c r="AL99" i="46"/>
  <c r="AK99" i="46"/>
  <c r="AJ99" i="46"/>
  <c r="AI99" i="46"/>
  <c r="AH99" i="46"/>
  <c r="AG99" i="46"/>
  <c r="AF99" i="46"/>
  <c r="AE99" i="46"/>
  <c r="AD99" i="46"/>
  <c r="AM98" i="46"/>
  <c r="AL96" i="46"/>
  <c r="AK96" i="46"/>
  <c r="AJ96" i="46"/>
  <c r="AI96" i="46"/>
  <c r="AH96" i="46"/>
  <c r="AG96" i="46"/>
  <c r="AF96" i="46"/>
  <c r="AE96" i="46"/>
  <c r="AD96" i="46"/>
  <c r="AM95" i="46"/>
  <c r="AL92" i="46"/>
  <c r="AK92" i="46"/>
  <c r="AJ92" i="46"/>
  <c r="AI92" i="46"/>
  <c r="AH92" i="46"/>
  <c r="AG92" i="46"/>
  <c r="AF92" i="46"/>
  <c r="AE92" i="46"/>
  <c r="AD92" i="46"/>
  <c r="AM91" i="46"/>
  <c r="AL88" i="46"/>
  <c r="AK88" i="46"/>
  <c r="AJ88" i="46"/>
  <c r="AI88" i="46"/>
  <c r="AH88" i="46"/>
  <c r="AG88" i="46"/>
  <c r="AF88" i="46"/>
  <c r="AE88" i="46"/>
  <c r="AD88" i="46"/>
  <c r="AM87" i="46"/>
  <c r="AL85" i="46"/>
  <c r="AK85" i="46"/>
  <c r="AJ85" i="46"/>
  <c r="AI85" i="46"/>
  <c r="AH85" i="46"/>
  <c r="AG85" i="46"/>
  <c r="AF85" i="46"/>
  <c r="AE85" i="46"/>
  <c r="AD85" i="46"/>
  <c r="AM84" i="46"/>
  <c r="AL82" i="46"/>
  <c r="AK82" i="46"/>
  <c r="AJ82" i="46"/>
  <c r="AI82" i="46"/>
  <c r="AH82" i="46"/>
  <c r="AG82" i="46"/>
  <c r="AF82" i="46"/>
  <c r="AE82" i="46"/>
  <c r="AD82" i="46"/>
  <c r="AM81" i="46"/>
  <c r="AL79" i="46"/>
  <c r="AK79" i="46"/>
  <c r="AJ79" i="46"/>
  <c r="AI79" i="46"/>
  <c r="AH79" i="46"/>
  <c r="AG79" i="46"/>
  <c r="AF79" i="46"/>
  <c r="AE79" i="46"/>
  <c r="AD79" i="46"/>
  <c r="AM78" i="46"/>
  <c r="AL76" i="46"/>
  <c r="AK76" i="46"/>
  <c r="AJ76" i="46"/>
  <c r="AI76" i="46"/>
  <c r="AH76" i="46"/>
  <c r="AG76" i="46"/>
  <c r="AF76" i="46"/>
  <c r="AE76" i="46"/>
  <c r="AD76" i="46"/>
  <c r="AM75" i="46"/>
  <c r="AL72" i="46"/>
  <c r="AK72" i="46"/>
  <c r="AJ72" i="46"/>
  <c r="AI72" i="46"/>
  <c r="AH72" i="46"/>
  <c r="AG72" i="46"/>
  <c r="AF72" i="46"/>
  <c r="AE72" i="46"/>
  <c r="AD72" i="46"/>
  <c r="AM71" i="46"/>
  <c r="AL69" i="46"/>
  <c r="AK69" i="46"/>
  <c r="AJ69" i="46"/>
  <c r="AI69" i="46"/>
  <c r="AH69" i="46"/>
  <c r="AG69" i="46"/>
  <c r="AF69" i="46"/>
  <c r="AE69" i="46"/>
  <c r="AD69" i="46"/>
  <c r="AM68" i="46"/>
  <c r="AL66" i="46"/>
  <c r="AK66" i="46"/>
  <c r="AJ66" i="46"/>
  <c r="AI66" i="46"/>
  <c r="AH66" i="46"/>
  <c r="AG66" i="46"/>
  <c r="AF66" i="46"/>
  <c r="AE66" i="46"/>
  <c r="AD66" i="46"/>
  <c r="AM65" i="46"/>
  <c r="AL63" i="46"/>
  <c r="AK63" i="46"/>
  <c r="AJ63" i="46"/>
  <c r="AI63" i="46"/>
  <c r="AH63" i="46"/>
  <c r="AG63" i="46"/>
  <c r="AF63" i="46"/>
  <c r="AE63" i="46"/>
  <c r="AD63" i="46"/>
  <c r="AM62" i="46"/>
  <c r="AL60" i="46"/>
  <c r="AK60" i="46"/>
  <c r="AJ60" i="46"/>
  <c r="AI60" i="46"/>
  <c r="AH60" i="46"/>
  <c r="AG60" i="46"/>
  <c r="AF60" i="46"/>
  <c r="AE60" i="46"/>
  <c r="AD60" i="46"/>
  <c r="AM59" i="46"/>
  <c r="AL57" i="46"/>
  <c r="AK57" i="46"/>
  <c r="AJ57" i="46"/>
  <c r="AI57" i="46"/>
  <c r="AH57" i="46"/>
  <c r="AG57" i="46"/>
  <c r="AF57" i="46"/>
  <c r="AE57" i="46"/>
  <c r="AD57" i="46"/>
  <c r="AM56" i="46"/>
  <c r="AL54" i="46"/>
  <c r="AK54" i="46"/>
  <c r="AJ54" i="46"/>
  <c r="AI54" i="46"/>
  <c r="AH54" i="46"/>
  <c r="AG54" i="46"/>
  <c r="AF54" i="46"/>
  <c r="AE54" i="46"/>
  <c r="AD54" i="46"/>
  <c r="AM53" i="46"/>
  <c r="AL51" i="46"/>
  <c r="AK51" i="46"/>
  <c r="AJ51" i="46"/>
  <c r="AI51" i="46"/>
  <c r="AH51" i="46"/>
  <c r="AG51" i="46"/>
  <c r="AF51" i="46"/>
  <c r="AE51" i="46"/>
  <c r="AD51" i="46"/>
  <c r="AM50" i="46"/>
  <c r="AL47" i="46"/>
  <c r="AK47" i="46"/>
  <c r="AJ47" i="46"/>
  <c r="AI47" i="46"/>
  <c r="AH47" i="46"/>
  <c r="AG47" i="46"/>
  <c r="AF47" i="46"/>
  <c r="AE47" i="46"/>
  <c r="AD47" i="46"/>
  <c r="AM46" i="46"/>
  <c r="AL44" i="46"/>
  <c r="AK44" i="46"/>
  <c r="AJ44" i="46"/>
  <c r="AI44" i="46"/>
  <c r="AH44" i="46"/>
  <c r="AG44" i="46"/>
  <c r="AF44" i="46"/>
  <c r="AE44" i="46"/>
  <c r="AD44" i="46"/>
  <c r="AM43" i="46"/>
  <c r="AL41" i="46"/>
  <c r="AK41" i="46"/>
  <c r="AJ41" i="46"/>
  <c r="AI41" i="46"/>
  <c r="AH41" i="46"/>
  <c r="AG41" i="46"/>
  <c r="AF41" i="46"/>
  <c r="AE41" i="46"/>
  <c r="AD41" i="46"/>
  <c r="AM40" i="46"/>
  <c r="AL38" i="46"/>
  <c r="AK38" i="46"/>
  <c r="AJ38" i="46"/>
  <c r="AI38" i="46"/>
  <c r="AH38" i="46"/>
  <c r="AG38" i="46"/>
  <c r="AF38" i="46"/>
  <c r="AE38" i="46"/>
  <c r="AD38" i="46"/>
  <c r="AM37" i="46"/>
  <c r="AL35" i="46"/>
  <c r="AK35" i="46"/>
  <c r="AJ35" i="46"/>
  <c r="AI35" i="46"/>
  <c r="AH35" i="46"/>
  <c r="AG35" i="46"/>
  <c r="AF35" i="46"/>
  <c r="AE35" i="46"/>
  <c r="AD35" i="46"/>
  <c r="AM34" i="46"/>
  <c r="AL32" i="46"/>
  <c r="AK32" i="46"/>
  <c r="AJ32" i="46"/>
  <c r="AI32" i="46"/>
  <c r="AH32" i="46"/>
  <c r="AG32" i="46"/>
  <c r="AF32" i="46"/>
  <c r="AE32" i="46"/>
  <c r="AD32" i="46"/>
  <c r="AM31" i="46"/>
  <c r="AL29" i="46"/>
  <c r="AK29" i="46"/>
  <c r="AJ29" i="46"/>
  <c r="AI29" i="46"/>
  <c r="AH29" i="46"/>
  <c r="AG29" i="46"/>
  <c r="AF29" i="46"/>
  <c r="AE29" i="46"/>
  <c r="AD29" i="46"/>
  <c r="AM28" i="46"/>
  <c r="AL26" i="46"/>
  <c r="AK26" i="46"/>
  <c r="AJ26" i="46"/>
  <c r="AI26" i="46"/>
  <c r="AH26" i="46"/>
  <c r="AG26" i="46"/>
  <c r="AF26" i="46"/>
  <c r="AE26" i="46"/>
  <c r="AD26" i="46"/>
  <c r="AM25" i="46"/>
  <c r="AL23" i="46"/>
  <c r="AK23" i="46"/>
  <c r="AJ23" i="46"/>
  <c r="AI23" i="46"/>
  <c r="AH23" i="46"/>
  <c r="AG23" i="46"/>
  <c r="AF23" i="46"/>
  <c r="AE23" i="46"/>
  <c r="AD23" i="46"/>
  <c r="AM22" i="46"/>
  <c r="Y513" i="46" l="1"/>
  <c r="AI384" i="46"/>
  <c r="AB268" i="46"/>
  <c r="AF136" i="46"/>
  <c r="Y138" i="46"/>
  <c r="AK138" i="46"/>
  <c r="AA384" i="46"/>
  <c r="AE384" i="46"/>
  <c r="Z384" i="46"/>
  <c r="AE142" i="46"/>
  <c r="AI127" i="46"/>
  <c r="AJ136" i="46"/>
  <c r="AC136" i="46"/>
  <c r="AG138" i="46"/>
  <c r="Z531" i="46"/>
  <c r="AD531" i="46"/>
  <c r="AH531" i="46"/>
  <c r="AL531" i="46"/>
  <c r="AE530" i="46"/>
  <c r="AI530" i="46"/>
  <c r="AF530" i="46"/>
  <c r="AJ530" i="46"/>
  <c r="AB530" i="46"/>
  <c r="AF142" i="46"/>
  <c r="Y127" i="46"/>
  <c r="AC140" i="46"/>
  <c r="AG140" i="46"/>
  <c r="AB142" i="46"/>
  <c r="AJ142" i="46"/>
  <c r="Y143" i="46"/>
  <c r="AC143" i="46"/>
  <c r="AG143" i="46"/>
  <c r="AK143" i="46"/>
  <c r="Z143" i="46"/>
  <c r="AD143" i="46"/>
  <c r="AH143" i="46"/>
  <c r="AL143" i="46"/>
  <c r="AE127" i="46"/>
  <c r="AB136" i="46"/>
  <c r="AA127" i="46"/>
  <c r="AB127" i="46"/>
  <c r="AJ127" i="46"/>
  <c r="Y136" i="46"/>
  <c r="AK136" i="46"/>
  <c r="AI137" i="46"/>
  <c r="AC138" i="46"/>
  <c r="AA139" i="46"/>
  <c r="AE139" i="46"/>
  <c r="AI139" i="46"/>
  <c r="Y140" i="46"/>
  <c r="AK140" i="46"/>
  <c r="AA141" i="46"/>
  <c r="AE141" i="46"/>
  <c r="AI141" i="46"/>
  <c r="Y142" i="46"/>
  <c r="AC142" i="46"/>
  <c r="AG142" i="46"/>
  <c r="AK142" i="46"/>
  <c r="AA143" i="46"/>
  <c r="AE143" i="46"/>
  <c r="AI143" i="46"/>
  <c r="AF127" i="46"/>
  <c r="AE135" i="46"/>
  <c r="AA137" i="46"/>
  <c r="AC127" i="46"/>
  <c r="AG127" i="46"/>
  <c r="AK127" i="46"/>
  <c r="AB135" i="46"/>
  <c r="AF135" i="46"/>
  <c r="AJ135" i="46"/>
  <c r="Z136" i="46"/>
  <c r="AD136" i="46"/>
  <c r="AH136" i="46"/>
  <c r="AL136" i="46"/>
  <c r="AB137" i="46"/>
  <c r="AF137" i="46"/>
  <c r="AJ137" i="46"/>
  <c r="Z138" i="46"/>
  <c r="AD138" i="46"/>
  <c r="AH138" i="46"/>
  <c r="AL138" i="46"/>
  <c r="AB139" i="46"/>
  <c r="AF139" i="46"/>
  <c r="AJ139" i="46"/>
  <c r="Z140" i="46"/>
  <c r="AD140" i="46"/>
  <c r="AH140" i="46"/>
  <c r="AL140" i="46"/>
  <c r="AB141" i="46"/>
  <c r="AF141" i="46"/>
  <c r="AJ141" i="46"/>
  <c r="Z142" i="46"/>
  <c r="AD142" i="46"/>
  <c r="AH142" i="46"/>
  <c r="AL142" i="46"/>
  <c r="AB143" i="46"/>
  <c r="AF143" i="46"/>
  <c r="AJ143" i="46"/>
  <c r="AA135" i="46"/>
  <c r="AI135" i="46"/>
  <c r="AG136" i="46"/>
  <c r="AE137" i="46"/>
  <c r="Z127" i="46"/>
  <c r="AD127" i="46"/>
  <c r="AH127" i="46"/>
  <c r="AL127" i="46"/>
  <c r="Y135" i="46"/>
  <c r="AC135" i="46"/>
  <c r="AG135" i="46"/>
  <c r="AK135" i="46"/>
  <c r="AA136" i="46"/>
  <c r="AE136" i="46"/>
  <c r="AI136" i="46"/>
  <c r="Y137" i="46"/>
  <c r="AC137" i="46"/>
  <c r="AG137" i="46"/>
  <c r="AK137" i="46"/>
  <c r="AA138" i="46"/>
  <c r="AE138" i="46"/>
  <c r="AI138" i="46"/>
  <c r="Y139" i="46"/>
  <c r="AC139" i="46"/>
  <c r="AG139" i="46"/>
  <c r="AK139" i="46"/>
  <c r="AA140" i="46"/>
  <c r="AE140" i="46"/>
  <c r="AI140" i="46"/>
  <c r="Y141" i="46"/>
  <c r="AC141" i="46"/>
  <c r="AG141" i="46"/>
  <c r="AK141" i="46"/>
  <c r="AA142" i="46"/>
  <c r="AI142" i="46"/>
  <c r="Z135" i="46"/>
  <c r="AD135" i="46"/>
  <c r="AH135" i="46"/>
  <c r="AL135" i="46"/>
  <c r="Z137" i="46"/>
  <c r="AD137" i="46"/>
  <c r="AH137" i="46"/>
  <c r="AL137" i="46"/>
  <c r="AB138" i="46"/>
  <c r="AF138" i="46"/>
  <c r="AJ138" i="46"/>
  <c r="Z139" i="46"/>
  <c r="AD139" i="46"/>
  <c r="AH139" i="46"/>
  <c r="AL139" i="46"/>
  <c r="AB140" i="46"/>
  <c r="AF140" i="46"/>
  <c r="AJ140" i="46"/>
  <c r="Z141" i="46"/>
  <c r="AD141" i="46"/>
  <c r="AH141" i="46"/>
  <c r="AL141" i="46"/>
  <c r="AA268" i="46"/>
  <c r="Y384" i="46"/>
  <c r="AC384" i="46"/>
  <c r="AG384" i="46"/>
  <c r="AK384" i="46"/>
  <c r="Z513" i="46"/>
  <c r="AA530" i="46"/>
  <c r="Y267" i="46"/>
  <c r="AC267" i="46"/>
  <c r="AG265" i="46"/>
  <c r="AK267" i="46"/>
  <c r="Z267" i="46"/>
  <c r="AD265" i="46"/>
  <c r="AH267" i="46"/>
  <c r="AL265" i="46"/>
  <c r="Y531" i="46"/>
  <c r="AC271" i="46"/>
  <c r="AC272" i="46"/>
  <c r="AC270" i="46"/>
  <c r="AC268" i="46"/>
  <c r="AC266" i="46"/>
  <c r="AG271" i="46"/>
  <c r="AG272" i="46"/>
  <c r="AG270" i="46"/>
  <c r="AG268" i="46"/>
  <c r="AG266" i="46"/>
  <c r="AK271" i="46"/>
  <c r="AK272" i="46"/>
  <c r="AK270" i="46"/>
  <c r="AK268" i="46"/>
  <c r="AK266" i="46"/>
  <c r="Z271" i="46"/>
  <c r="Z269" i="46"/>
  <c r="Z272" i="46"/>
  <c r="Z270" i="46"/>
  <c r="Z268" i="46"/>
  <c r="Z266" i="46"/>
  <c r="AB255" i="46"/>
  <c r="AG255" i="46"/>
  <c r="Z265" i="46"/>
  <c r="AB266" i="46"/>
  <c r="AJ266" i="46"/>
  <c r="AF268" i="46"/>
  <c r="AC269" i="46"/>
  <c r="AE270" i="46"/>
  <c r="AD271" i="46"/>
  <c r="AD269" i="46"/>
  <c r="AD272" i="46"/>
  <c r="AD270" i="46"/>
  <c r="AD268" i="46"/>
  <c r="AD266" i="46"/>
  <c r="AD255" i="46"/>
  <c r="AH271" i="46"/>
  <c r="AH269" i="46"/>
  <c r="AH272" i="46"/>
  <c r="AH270" i="46"/>
  <c r="AH268" i="46"/>
  <c r="AH266" i="46"/>
  <c r="AH255" i="46"/>
  <c r="AL271" i="46"/>
  <c r="AL269" i="46"/>
  <c r="AL272" i="46"/>
  <c r="AL270" i="46"/>
  <c r="AL268" i="46"/>
  <c r="AL266" i="46"/>
  <c r="AL255" i="46"/>
  <c r="AC255" i="46"/>
  <c r="AJ255" i="46"/>
  <c r="AC265" i="46"/>
  <c r="AK265" i="46"/>
  <c r="AG267" i="46"/>
  <c r="AI268" i="46"/>
  <c r="AG269" i="46"/>
  <c r="AA272" i="46"/>
  <c r="AA271" i="46"/>
  <c r="AA269" i="46"/>
  <c r="AA267" i="46"/>
  <c r="AA265" i="46"/>
  <c r="AE272" i="46"/>
  <c r="AE271" i="46"/>
  <c r="AE269" i="46"/>
  <c r="AE267" i="46"/>
  <c r="AE265" i="46"/>
  <c r="AI272" i="46"/>
  <c r="AI255" i="46"/>
  <c r="AI271" i="46"/>
  <c r="AI269" i="46"/>
  <c r="AI267" i="46"/>
  <c r="AI265" i="46"/>
  <c r="Z255" i="46"/>
  <c r="AE255" i="46"/>
  <c r="AK255" i="46"/>
  <c r="AK269" i="46"/>
  <c r="AB272" i="46"/>
  <c r="AB270" i="46"/>
  <c r="AB271" i="46"/>
  <c r="AB269" i="46"/>
  <c r="AB267" i="46"/>
  <c r="AB265" i="46"/>
  <c r="AF272" i="46"/>
  <c r="AF270" i="46"/>
  <c r="AF271" i="46"/>
  <c r="AF269" i="46"/>
  <c r="AF267" i="46"/>
  <c r="AF265" i="46"/>
  <c r="AJ272" i="46"/>
  <c r="AJ270" i="46"/>
  <c r="AJ271" i="46"/>
  <c r="AJ269" i="46"/>
  <c r="AJ267" i="46"/>
  <c r="AJ265" i="46"/>
  <c r="Y271" i="46"/>
  <c r="Y272" i="46"/>
  <c r="Y270" i="46"/>
  <c r="Y268" i="46"/>
  <c r="Y266" i="46"/>
  <c r="AA255" i="46"/>
  <c r="AF255" i="46"/>
  <c r="Y265" i="46"/>
  <c r="AA266" i="46"/>
  <c r="AI266" i="46"/>
  <c r="AE268" i="46"/>
  <c r="Y269" i="46"/>
  <c r="AA270" i="46"/>
  <c r="AB400" i="46"/>
  <c r="AB398" i="46"/>
  <c r="AB396" i="46"/>
  <c r="AB401" i="46"/>
  <c r="AB399" i="46"/>
  <c r="AB397" i="46"/>
  <c r="AB395" i="46"/>
  <c r="AF400" i="46"/>
  <c r="AF398" i="46"/>
  <c r="AF396" i="46"/>
  <c r="AF401" i="46"/>
  <c r="AF399" i="46"/>
  <c r="AF397" i="46"/>
  <c r="AF395" i="46"/>
  <c r="AJ400" i="46"/>
  <c r="AJ398" i="46"/>
  <c r="AJ396" i="46"/>
  <c r="AJ401" i="46"/>
  <c r="AJ399" i="46"/>
  <c r="AJ397" i="46"/>
  <c r="AJ395" i="46"/>
  <c r="Y400" i="46"/>
  <c r="Y398" i="46"/>
  <c r="Y396" i="46"/>
  <c r="Y401" i="46"/>
  <c r="Y399" i="46"/>
  <c r="Y397" i="46"/>
  <c r="Y395" i="46"/>
  <c r="AC400" i="46"/>
  <c r="AC398" i="46"/>
  <c r="AC396" i="46"/>
  <c r="AC401" i="46"/>
  <c r="AC399" i="46"/>
  <c r="AC397" i="46"/>
  <c r="AC395" i="46"/>
  <c r="AG400" i="46"/>
  <c r="AG398" i="46"/>
  <c r="AG396" i="46"/>
  <c r="AG401" i="46"/>
  <c r="AG399" i="46"/>
  <c r="AG397" i="46"/>
  <c r="AG395" i="46"/>
  <c r="AK400" i="46"/>
  <c r="AK398" i="46"/>
  <c r="AK396" i="46"/>
  <c r="AK401" i="46"/>
  <c r="AK399" i="46"/>
  <c r="AK397" i="46"/>
  <c r="AK395" i="46"/>
  <c r="Z401" i="46"/>
  <c r="Z399" i="46"/>
  <c r="Z397" i="46"/>
  <c r="Z395" i="46"/>
  <c r="Z400" i="46"/>
  <c r="Z398" i="46"/>
  <c r="Z396" i="46"/>
  <c r="AB384" i="46"/>
  <c r="AF384" i="46"/>
  <c r="AJ384" i="46"/>
  <c r="AD401" i="46"/>
  <c r="AD399" i="46"/>
  <c r="AD397" i="46"/>
  <c r="AD395" i="46"/>
  <c r="AD400" i="46"/>
  <c r="AD398" i="46"/>
  <c r="AD396" i="46"/>
  <c r="AH401" i="46"/>
  <c r="AH399" i="46"/>
  <c r="AH397" i="46"/>
  <c r="AH395" i="46"/>
  <c r="AH400" i="46"/>
  <c r="AH398" i="46"/>
  <c r="AH396" i="46"/>
  <c r="AL401" i="46"/>
  <c r="AL399" i="46"/>
  <c r="AL397" i="46"/>
  <c r="AL395" i="46"/>
  <c r="AL400" i="46"/>
  <c r="AL398" i="46"/>
  <c r="AL396" i="46"/>
  <c r="AA401" i="46"/>
  <c r="AA399" i="46"/>
  <c r="AA397" i="46"/>
  <c r="AA395" i="46"/>
  <c r="AA400" i="46"/>
  <c r="AA398" i="46"/>
  <c r="AA396" i="46"/>
  <c r="AE401" i="46"/>
  <c r="AE399" i="46"/>
  <c r="AE397" i="46"/>
  <c r="AE395" i="46"/>
  <c r="AE400" i="46"/>
  <c r="AE398" i="46"/>
  <c r="AE396" i="46"/>
  <c r="AI401" i="46"/>
  <c r="AI399" i="46"/>
  <c r="AI397" i="46"/>
  <c r="AI395" i="46"/>
  <c r="AI400" i="46"/>
  <c r="AI398" i="46"/>
  <c r="AI396" i="46"/>
  <c r="AD384" i="46"/>
  <c r="AH384" i="46"/>
  <c r="AL384" i="46"/>
  <c r="AD513" i="46"/>
  <c r="AH513" i="46"/>
  <c r="AL513" i="46"/>
  <c r="Y526" i="46"/>
  <c r="AC526" i="46"/>
  <c r="AG526" i="46"/>
  <c r="AK526" i="46"/>
  <c r="AA527" i="46"/>
  <c r="AE527" i="46"/>
  <c r="AI527" i="46"/>
  <c r="Y528" i="46"/>
  <c r="AC528" i="46"/>
  <c r="AG528" i="46"/>
  <c r="AK528" i="46"/>
  <c r="AA529" i="46"/>
  <c r="AE529" i="46"/>
  <c r="AI529" i="46"/>
  <c r="Y530" i="46"/>
  <c r="AC530" i="46"/>
  <c r="AG530" i="46"/>
  <c r="AK530" i="46"/>
  <c r="AA531" i="46"/>
  <c r="AE531" i="46"/>
  <c r="AI531" i="46"/>
  <c r="AA513" i="46"/>
  <c r="AE513" i="46"/>
  <c r="AI513" i="46"/>
  <c r="Z526" i="46"/>
  <c r="AD526" i="46"/>
  <c r="AH526" i="46"/>
  <c r="AL526" i="46"/>
  <c r="AB527" i="46"/>
  <c r="AF527" i="46"/>
  <c r="AJ527" i="46"/>
  <c r="Z528" i="46"/>
  <c r="AD528" i="46"/>
  <c r="AH528" i="46"/>
  <c r="AL528" i="46"/>
  <c r="AB529" i="46"/>
  <c r="AF529" i="46"/>
  <c r="AJ529" i="46"/>
  <c r="Z530" i="46"/>
  <c r="AD530" i="46"/>
  <c r="AH530" i="46"/>
  <c r="AL530" i="46"/>
  <c r="AB531" i="46"/>
  <c r="AF531" i="46"/>
  <c r="AJ531" i="46"/>
  <c r="AB513" i="46"/>
  <c r="AF513" i="46"/>
  <c r="AJ513" i="46"/>
  <c r="AA526" i="46"/>
  <c r="AE526" i="46"/>
  <c r="AI526" i="46"/>
  <c r="Y527" i="46"/>
  <c r="AC527" i="46"/>
  <c r="AG527" i="46"/>
  <c r="AK527" i="46"/>
  <c r="AA528" i="46"/>
  <c r="AE528" i="46"/>
  <c r="AI528" i="46"/>
  <c r="Y529" i="46"/>
  <c r="AC529" i="46"/>
  <c r="AG529" i="46"/>
  <c r="AK529" i="46"/>
  <c r="AC531" i="46"/>
  <c r="AG531" i="46"/>
  <c r="AK531" i="46"/>
  <c r="AB526" i="46"/>
  <c r="AF526" i="46"/>
  <c r="AJ526" i="46"/>
  <c r="Z527" i="46"/>
  <c r="AD527" i="46"/>
  <c r="AH527" i="46"/>
  <c r="AL527" i="46"/>
  <c r="AB528" i="46"/>
  <c r="AF528" i="46"/>
  <c r="AJ528" i="46"/>
  <c r="Z529" i="46"/>
  <c r="AD529" i="46"/>
  <c r="AH529" i="46"/>
  <c r="AL529" i="46"/>
  <c r="AL219" i="79" l="1"/>
  <c r="AK219" i="79"/>
  <c r="AJ219" i="79"/>
  <c r="AI219" i="79"/>
  <c r="AH219" i="79"/>
  <c r="AG219" i="79"/>
  <c r="AF219" i="79"/>
  <c r="AE219" i="79"/>
  <c r="AD219" i="79"/>
  <c r="AL36" i="79"/>
  <c r="AK36" i="79"/>
  <c r="AJ36" i="79"/>
  <c r="AI36" i="79"/>
  <c r="AH36" i="79"/>
  <c r="AG36" i="79"/>
  <c r="AF36" i="79"/>
  <c r="AE36" i="79"/>
  <c r="AD36" i="79"/>
  <c r="AB39" i="79" l="1"/>
  <c r="AC39" i="79"/>
  <c r="AD39" i="79"/>
  <c r="AE39" i="79"/>
  <c r="AF39" i="79"/>
  <c r="AG39" i="79"/>
  <c r="AH39" i="79"/>
  <c r="AI39" i="79"/>
  <c r="AJ39" i="79"/>
  <c r="AK39" i="79"/>
  <c r="AB42" i="79"/>
  <c r="AC42" i="79"/>
  <c r="AD42" i="79"/>
  <c r="AE42" i="79"/>
  <c r="AF42" i="79"/>
  <c r="AG42" i="79"/>
  <c r="AH42" i="79"/>
  <c r="AI42" i="79"/>
  <c r="AJ42" i="79"/>
  <c r="AK42" i="79"/>
  <c r="AB45" i="79"/>
  <c r="AC45" i="79"/>
  <c r="AD45" i="79"/>
  <c r="AE45" i="79"/>
  <c r="AF45" i="79"/>
  <c r="AG45" i="79"/>
  <c r="AH45" i="79"/>
  <c r="AI45" i="79"/>
  <c r="AJ45" i="79"/>
  <c r="AK45" i="79"/>
  <c r="AB48" i="79"/>
  <c r="AC48" i="79"/>
  <c r="AD48" i="79"/>
  <c r="AE48" i="79"/>
  <c r="AF48" i="79"/>
  <c r="AG48" i="79"/>
  <c r="AH48" i="79"/>
  <c r="AI48" i="79"/>
  <c r="AJ48" i="79"/>
  <c r="AK48" i="79"/>
  <c r="AB51" i="79"/>
  <c r="AC51" i="79"/>
  <c r="AD51" i="79"/>
  <c r="AE51" i="79"/>
  <c r="AF51" i="79"/>
  <c r="AG51" i="79"/>
  <c r="AH51" i="79"/>
  <c r="AI51" i="79"/>
  <c r="AJ51" i="79"/>
  <c r="AK51" i="79"/>
  <c r="AB55" i="79"/>
  <c r="AC55" i="79"/>
  <c r="AD55" i="79"/>
  <c r="AE55" i="79"/>
  <c r="AF55" i="79"/>
  <c r="AG55" i="79"/>
  <c r="AH55" i="79"/>
  <c r="AI55" i="79"/>
  <c r="AJ55" i="79"/>
  <c r="AK55" i="79"/>
  <c r="AB58" i="79"/>
  <c r="AC58" i="79"/>
  <c r="AD58" i="79"/>
  <c r="AE58" i="79"/>
  <c r="AF58" i="79"/>
  <c r="AG58" i="79"/>
  <c r="AH58" i="79"/>
  <c r="AI58" i="79"/>
  <c r="AJ58" i="79"/>
  <c r="AK58" i="79"/>
  <c r="AB61" i="79"/>
  <c r="AC61" i="79"/>
  <c r="AD61" i="79"/>
  <c r="AE61" i="79"/>
  <c r="AF61" i="79"/>
  <c r="AG61" i="79"/>
  <c r="AH61" i="79"/>
  <c r="AI61" i="79"/>
  <c r="AJ61" i="79"/>
  <c r="AK61" i="79"/>
  <c r="AB64" i="79"/>
  <c r="AC64" i="79"/>
  <c r="AD64" i="79"/>
  <c r="AE64" i="79"/>
  <c r="AF64" i="79"/>
  <c r="AG64" i="79"/>
  <c r="AH64" i="79"/>
  <c r="AI64" i="79"/>
  <c r="AJ64" i="79"/>
  <c r="AK64" i="79"/>
  <c r="AB67" i="79"/>
  <c r="AC67" i="79"/>
  <c r="AD67" i="79"/>
  <c r="AE67" i="79"/>
  <c r="AF67" i="79"/>
  <c r="AG67" i="79"/>
  <c r="AH67" i="79"/>
  <c r="AI67" i="79"/>
  <c r="AJ67" i="79"/>
  <c r="AK67" i="79"/>
  <c r="AB71" i="79"/>
  <c r="AC71" i="79"/>
  <c r="AD71" i="79"/>
  <c r="AE71" i="79"/>
  <c r="AF71" i="79"/>
  <c r="AG71" i="79"/>
  <c r="AH71" i="79"/>
  <c r="AI71" i="79"/>
  <c r="AJ71" i="79"/>
  <c r="AK71" i="79"/>
  <c r="AB74" i="79"/>
  <c r="AC74" i="79"/>
  <c r="AD74" i="79"/>
  <c r="AE74" i="79"/>
  <c r="AF74" i="79"/>
  <c r="AG74" i="79"/>
  <c r="AH74" i="79"/>
  <c r="AI74" i="79"/>
  <c r="AJ74" i="79"/>
  <c r="AK74" i="79"/>
  <c r="AB77" i="79"/>
  <c r="AC77" i="79"/>
  <c r="AD77" i="79"/>
  <c r="AE77" i="79"/>
  <c r="AF77" i="79"/>
  <c r="AG77" i="79"/>
  <c r="AH77" i="79"/>
  <c r="AI77" i="79"/>
  <c r="AJ77" i="79"/>
  <c r="AK77" i="79"/>
  <c r="AB81" i="79"/>
  <c r="AC81" i="79"/>
  <c r="AD81" i="79"/>
  <c r="AE81" i="79"/>
  <c r="AF81" i="79"/>
  <c r="AG81" i="79"/>
  <c r="AH81" i="79"/>
  <c r="AI81" i="79"/>
  <c r="AJ81" i="79"/>
  <c r="AK81" i="79"/>
  <c r="AB85" i="79"/>
  <c r="AC85" i="79"/>
  <c r="AD85" i="79"/>
  <c r="AE85" i="79"/>
  <c r="AF85" i="79"/>
  <c r="AG85" i="79"/>
  <c r="AH85" i="79"/>
  <c r="AI85" i="79"/>
  <c r="AJ85" i="79"/>
  <c r="AK85" i="79"/>
  <c r="AB88" i="79"/>
  <c r="AC88" i="79"/>
  <c r="AD88" i="79"/>
  <c r="AE88" i="79"/>
  <c r="AF88" i="79"/>
  <c r="AG88" i="79"/>
  <c r="AH88" i="79"/>
  <c r="AI88" i="79"/>
  <c r="AJ88" i="79"/>
  <c r="AK88" i="79"/>
  <c r="AB92" i="79"/>
  <c r="AC92" i="79"/>
  <c r="AD92" i="79"/>
  <c r="AE92" i="79"/>
  <c r="AF92" i="79"/>
  <c r="AG92" i="79"/>
  <c r="AH92" i="79"/>
  <c r="AI92" i="79"/>
  <c r="AJ92" i="79"/>
  <c r="AK92" i="79"/>
  <c r="AB95" i="79"/>
  <c r="AC95" i="79"/>
  <c r="AD95" i="79"/>
  <c r="AE95" i="79"/>
  <c r="AF95" i="79"/>
  <c r="AG95" i="79"/>
  <c r="AH95" i="79"/>
  <c r="AI95" i="79"/>
  <c r="AJ95" i="79"/>
  <c r="AK95" i="79"/>
  <c r="AB98" i="79"/>
  <c r="AC98" i="79"/>
  <c r="AD98" i="79"/>
  <c r="AE98" i="79"/>
  <c r="AF98" i="79"/>
  <c r="AG98" i="79"/>
  <c r="AH98" i="79"/>
  <c r="AI98" i="79"/>
  <c r="AJ98" i="79"/>
  <c r="AK98" i="79"/>
  <c r="AB101" i="79"/>
  <c r="AC101" i="79"/>
  <c r="AD101" i="79"/>
  <c r="AE101" i="79"/>
  <c r="AF101" i="79"/>
  <c r="AG101" i="79"/>
  <c r="AH101" i="79"/>
  <c r="AI101" i="79"/>
  <c r="AJ101" i="79"/>
  <c r="AK101" i="79"/>
  <c r="AB106" i="79"/>
  <c r="AC106" i="79"/>
  <c r="AD106" i="79"/>
  <c r="AE106" i="79"/>
  <c r="AF106" i="79"/>
  <c r="AG106" i="79"/>
  <c r="AH106" i="79"/>
  <c r="AI106" i="79"/>
  <c r="AJ106" i="79"/>
  <c r="AK106" i="79"/>
  <c r="AB109" i="79"/>
  <c r="AC109" i="79"/>
  <c r="AD109" i="79"/>
  <c r="AE109" i="79"/>
  <c r="AF109" i="79"/>
  <c r="AG109" i="79"/>
  <c r="AH109" i="79"/>
  <c r="AI109" i="79"/>
  <c r="AJ109" i="79"/>
  <c r="AK109" i="79"/>
  <c r="AB112" i="79"/>
  <c r="AC112" i="79"/>
  <c r="AD112" i="79"/>
  <c r="AE112" i="79"/>
  <c r="AF112" i="79"/>
  <c r="AG112" i="79"/>
  <c r="AH112" i="79"/>
  <c r="AI112" i="79"/>
  <c r="AJ112" i="79"/>
  <c r="AK112" i="79"/>
  <c r="AB115" i="79"/>
  <c r="AC115" i="79"/>
  <c r="AD115" i="79"/>
  <c r="AE115" i="79"/>
  <c r="AF115" i="79"/>
  <c r="AG115" i="79"/>
  <c r="AH115" i="79"/>
  <c r="AI115" i="79"/>
  <c r="AJ115" i="79"/>
  <c r="AK115" i="79"/>
  <c r="AB119" i="79"/>
  <c r="AC119" i="79"/>
  <c r="AD119" i="79"/>
  <c r="AE119" i="79"/>
  <c r="AF119" i="79"/>
  <c r="AG119" i="79"/>
  <c r="AH119" i="79"/>
  <c r="AI119" i="79"/>
  <c r="AJ119" i="79"/>
  <c r="AK119" i="79"/>
  <c r="AB122" i="79"/>
  <c r="AC122" i="79"/>
  <c r="AD122" i="79"/>
  <c r="AE122" i="79"/>
  <c r="AF122" i="79"/>
  <c r="AG122" i="79"/>
  <c r="AH122" i="79"/>
  <c r="AI122" i="79"/>
  <c r="AJ122" i="79"/>
  <c r="AK122" i="79"/>
  <c r="AB125" i="79"/>
  <c r="AC125" i="79"/>
  <c r="AD125" i="79"/>
  <c r="AE125" i="79"/>
  <c r="AF125" i="79"/>
  <c r="AG125" i="79"/>
  <c r="AH125" i="79"/>
  <c r="AI125" i="79"/>
  <c r="AJ125" i="79"/>
  <c r="AK125" i="79"/>
  <c r="AB128" i="79"/>
  <c r="AC128" i="79"/>
  <c r="AD128" i="79"/>
  <c r="AE128" i="79"/>
  <c r="AF128" i="79"/>
  <c r="AG128" i="79"/>
  <c r="AH128" i="79"/>
  <c r="AI128" i="79"/>
  <c r="AJ128" i="79"/>
  <c r="AK128" i="79"/>
  <c r="AB131" i="79"/>
  <c r="AC131" i="79"/>
  <c r="AD131" i="79"/>
  <c r="AE131" i="79"/>
  <c r="AF131" i="79"/>
  <c r="AG131" i="79"/>
  <c r="AH131" i="79"/>
  <c r="AI131" i="79"/>
  <c r="AJ131" i="79"/>
  <c r="AK131" i="79"/>
  <c r="AB134" i="79"/>
  <c r="AC134" i="79"/>
  <c r="AD134" i="79"/>
  <c r="AE134" i="79"/>
  <c r="AF134" i="79"/>
  <c r="AG134" i="79"/>
  <c r="AH134" i="79"/>
  <c r="AI134" i="79"/>
  <c r="AJ134" i="79"/>
  <c r="AK134" i="79"/>
  <c r="AB137" i="79"/>
  <c r="AC137" i="79"/>
  <c r="AD137" i="79"/>
  <c r="AE137" i="79"/>
  <c r="AF137" i="79"/>
  <c r="AG137" i="79"/>
  <c r="AH137" i="79"/>
  <c r="AI137" i="79"/>
  <c r="AJ137" i="79"/>
  <c r="AK137" i="79"/>
  <c r="AB140" i="79"/>
  <c r="AC140" i="79"/>
  <c r="AD140" i="79"/>
  <c r="AE140" i="79"/>
  <c r="AF140" i="79"/>
  <c r="AG140" i="79"/>
  <c r="AH140" i="79"/>
  <c r="AI140" i="79"/>
  <c r="AJ140" i="79"/>
  <c r="AK140" i="79"/>
  <c r="AB144" i="79"/>
  <c r="AC144" i="79"/>
  <c r="AD144" i="79"/>
  <c r="AE144" i="79"/>
  <c r="AF144" i="79"/>
  <c r="AG144" i="79"/>
  <c r="AH144" i="79"/>
  <c r="AI144" i="79"/>
  <c r="AJ144" i="79"/>
  <c r="AK144" i="79"/>
  <c r="AB147" i="79"/>
  <c r="AC147" i="79"/>
  <c r="AD147" i="79"/>
  <c r="AE147" i="79"/>
  <c r="AF147" i="79"/>
  <c r="AG147" i="79"/>
  <c r="AH147" i="79"/>
  <c r="AI147" i="79"/>
  <c r="AJ147" i="79"/>
  <c r="AK147" i="79"/>
  <c r="AB150" i="79"/>
  <c r="AC150" i="79"/>
  <c r="AD150" i="79"/>
  <c r="AE150" i="79"/>
  <c r="AF150" i="79"/>
  <c r="AG150" i="79"/>
  <c r="AH150" i="79"/>
  <c r="AI150" i="79"/>
  <c r="AJ150" i="79"/>
  <c r="AK150" i="79"/>
  <c r="AG154" i="79"/>
  <c r="AC154" i="79"/>
  <c r="AM153" i="79"/>
  <c r="AM149" i="79"/>
  <c r="AM146" i="79"/>
  <c r="AM143" i="79"/>
  <c r="AM139" i="79"/>
  <c r="AM136" i="79"/>
  <c r="AM133" i="79"/>
  <c r="AM130" i="79"/>
  <c r="AM127" i="79"/>
  <c r="AM124" i="79"/>
  <c r="AM121" i="79"/>
  <c r="AM118" i="79"/>
  <c r="AM108" i="79"/>
  <c r="AM100" i="79"/>
  <c r="AM97" i="79"/>
  <c r="AM94" i="79"/>
  <c r="AM91" i="79"/>
  <c r="AM87" i="79"/>
  <c r="AM84" i="79"/>
  <c r="AM80" i="79"/>
  <c r="AM76" i="79"/>
  <c r="AM73" i="79"/>
  <c r="AM70" i="79"/>
  <c r="AM66" i="79"/>
  <c r="AM63" i="79"/>
  <c r="AM60" i="79"/>
  <c r="AM57" i="79"/>
  <c r="AM54" i="79"/>
  <c r="AM41" i="79"/>
  <c r="O195" i="79"/>
  <c r="D195" i="79"/>
  <c r="AL193" i="79"/>
  <c r="AK193" i="79"/>
  <c r="AJ193" i="79"/>
  <c r="AI193" i="79"/>
  <c r="AH193" i="79"/>
  <c r="AG193" i="79"/>
  <c r="AF193" i="79"/>
  <c r="AE193" i="79"/>
  <c r="AD193" i="79"/>
  <c r="AC193" i="79"/>
  <c r="AB193" i="79"/>
  <c r="AM192" i="79"/>
  <c r="AL190" i="79"/>
  <c r="AK190" i="79"/>
  <c r="AJ190" i="79"/>
  <c r="AI190" i="79"/>
  <c r="AH190" i="79"/>
  <c r="AG190" i="79"/>
  <c r="AF190" i="79"/>
  <c r="AE190" i="79"/>
  <c r="AD190" i="79"/>
  <c r="AC190" i="79"/>
  <c r="AB190" i="79"/>
  <c r="AM189" i="79"/>
  <c r="AL187" i="79"/>
  <c r="AK187" i="79"/>
  <c r="AJ187" i="79"/>
  <c r="AI187" i="79"/>
  <c r="AH187" i="79"/>
  <c r="AG187" i="79"/>
  <c r="AF187" i="79"/>
  <c r="AE187" i="79"/>
  <c r="AD187" i="79"/>
  <c r="AC187" i="79"/>
  <c r="AB187" i="79"/>
  <c r="AM186" i="79"/>
  <c r="AL184" i="79"/>
  <c r="AK184" i="79"/>
  <c r="AJ184" i="79"/>
  <c r="AI184" i="79"/>
  <c r="AH184" i="79"/>
  <c r="AG184" i="79"/>
  <c r="AF184" i="79"/>
  <c r="AE184" i="79"/>
  <c r="AD184" i="79"/>
  <c r="AC184" i="79"/>
  <c r="AB184" i="79"/>
  <c r="AM183" i="79"/>
  <c r="AL181" i="79"/>
  <c r="AK181" i="79"/>
  <c r="AJ181" i="79"/>
  <c r="AI181" i="79"/>
  <c r="AH181" i="79"/>
  <c r="AG181" i="79"/>
  <c r="AF181" i="79"/>
  <c r="AE181" i="79"/>
  <c r="AD181" i="79"/>
  <c r="AC181" i="79"/>
  <c r="AB181" i="79"/>
  <c r="AM180" i="79"/>
  <c r="AL178" i="79"/>
  <c r="AK178" i="79"/>
  <c r="AJ178" i="79"/>
  <c r="AI178" i="79"/>
  <c r="AH178" i="79"/>
  <c r="AG178" i="79"/>
  <c r="AF178" i="79"/>
  <c r="AE178" i="79"/>
  <c r="AD178" i="79"/>
  <c r="AC178" i="79"/>
  <c r="AB178" i="79"/>
  <c r="AM177" i="79"/>
  <c r="AL175" i="79"/>
  <c r="AK175" i="79"/>
  <c r="AJ175" i="79"/>
  <c r="AI175" i="79"/>
  <c r="AH175" i="79"/>
  <c r="AG175" i="79"/>
  <c r="AF175" i="79"/>
  <c r="AE175" i="79"/>
  <c r="AD175" i="79"/>
  <c r="AC175" i="79"/>
  <c r="AB175" i="79"/>
  <c r="AM174" i="79"/>
  <c r="AL172" i="79"/>
  <c r="AK172" i="79"/>
  <c r="AJ172" i="79"/>
  <c r="AI172" i="79"/>
  <c r="AH172" i="79"/>
  <c r="AG172" i="79"/>
  <c r="AF172" i="79"/>
  <c r="AE172" i="79"/>
  <c r="AD172" i="79"/>
  <c r="AC172" i="79"/>
  <c r="AB172" i="79"/>
  <c r="AM171" i="79"/>
  <c r="AL169" i="79"/>
  <c r="AK169" i="79"/>
  <c r="AJ169" i="79"/>
  <c r="AI169" i="79"/>
  <c r="AH169" i="79"/>
  <c r="AG169" i="79"/>
  <c r="AF169" i="79"/>
  <c r="AE169" i="79"/>
  <c r="AD169" i="79"/>
  <c r="AC169" i="79"/>
  <c r="AB169" i="79"/>
  <c r="AM168" i="79"/>
  <c r="AL166" i="79"/>
  <c r="AK166" i="79"/>
  <c r="AJ166" i="79"/>
  <c r="AI166" i="79"/>
  <c r="AH166" i="79"/>
  <c r="AG166" i="79"/>
  <c r="AF166" i="79"/>
  <c r="AE166" i="79"/>
  <c r="AD166" i="79"/>
  <c r="AC166" i="79"/>
  <c r="AB166" i="79"/>
  <c r="AM165" i="79"/>
  <c r="AL163" i="79"/>
  <c r="AK163" i="79"/>
  <c r="AJ163" i="79"/>
  <c r="AI163" i="79"/>
  <c r="AH163" i="79"/>
  <c r="AG163" i="79"/>
  <c r="AF163" i="79"/>
  <c r="AE163" i="79"/>
  <c r="AD163" i="79"/>
  <c r="AC163" i="79"/>
  <c r="AB163" i="79"/>
  <c r="AM162" i="79"/>
  <c r="AL160" i="79"/>
  <c r="AK160" i="79"/>
  <c r="AJ160" i="79"/>
  <c r="AI160" i="79"/>
  <c r="AH160" i="79"/>
  <c r="AG160" i="79"/>
  <c r="AF160" i="79"/>
  <c r="AE160" i="79"/>
  <c r="AD160" i="79"/>
  <c r="AC160" i="79"/>
  <c r="AB160" i="79"/>
  <c r="AM159" i="79"/>
  <c r="AL157" i="79"/>
  <c r="AK157" i="79"/>
  <c r="AJ157" i="79"/>
  <c r="AI157" i="79"/>
  <c r="AH157" i="79"/>
  <c r="AG157" i="79"/>
  <c r="AF157" i="79"/>
  <c r="AE157" i="79"/>
  <c r="AD157" i="79"/>
  <c r="AC157" i="79"/>
  <c r="AB157" i="79"/>
  <c r="AM156" i="79"/>
  <c r="AL154" i="79"/>
  <c r="AK154" i="79"/>
  <c r="AJ154" i="79"/>
  <c r="AI154" i="79"/>
  <c r="AH154" i="79"/>
  <c r="AF154" i="79"/>
  <c r="AE154" i="79"/>
  <c r="AD154" i="79"/>
  <c r="AB154" i="79"/>
  <c r="AL150" i="79"/>
  <c r="AL147" i="79"/>
  <c r="AL144" i="79"/>
  <c r="AL140" i="79"/>
  <c r="AL137" i="79"/>
  <c r="AL134" i="79"/>
  <c r="AL131" i="79"/>
  <c r="AL128" i="79"/>
  <c r="AL125" i="79"/>
  <c r="AL122" i="79"/>
  <c r="AL119" i="79"/>
  <c r="AL115" i="79"/>
  <c r="AM114" i="79"/>
  <c r="AL112" i="79"/>
  <c r="AM111" i="79"/>
  <c r="AL109" i="79"/>
  <c r="AL106" i="79"/>
  <c r="AM105" i="79"/>
  <c r="AL101" i="79"/>
  <c r="AL98" i="79"/>
  <c r="AL95" i="79"/>
  <c r="AL92" i="79"/>
  <c r="AL88" i="79"/>
  <c r="AL85" i="79"/>
  <c r="AL81" i="79"/>
  <c r="AL77" i="79"/>
  <c r="AL74" i="79"/>
  <c r="AL71" i="79"/>
  <c r="AL67" i="79"/>
  <c r="AL64" i="79"/>
  <c r="AL61" i="79"/>
  <c r="AL58" i="79"/>
  <c r="AL55" i="79"/>
  <c r="AL51" i="79"/>
  <c r="AM50" i="79"/>
  <c r="AL48" i="79"/>
  <c r="AM47" i="79"/>
  <c r="AL45" i="79"/>
  <c r="AM44" i="79"/>
  <c r="AL42" i="79"/>
  <c r="AL39" i="79"/>
  <c r="AM38" i="79"/>
  <c r="D71" i="43"/>
  <c r="H71" i="43"/>
  <c r="G71" i="43"/>
  <c r="F71" i="43"/>
  <c r="E71" i="43"/>
  <c r="L92" i="45"/>
  <c r="K92" i="45"/>
  <c r="J92" i="45"/>
  <c r="K93" i="45" s="1"/>
  <c r="I92" i="45"/>
  <c r="H92" i="45"/>
  <c r="G92" i="45"/>
  <c r="F92" i="45"/>
  <c r="G93" i="45" s="1"/>
  <c r="E92" i="45"/>
  <c r="D92" i="45"/>
  <c r="L85" i="45"/>
  <c r="K85" i="45"/>
  <c r="L86" i="45" s="1"/>
  <c r="J85" i="45"/>
  <c r="I85" i="45"/>
  <c r="H85" i="45"/>
  <c r="G85" i="45"/>
  <c r="H86" i="45" s="1"/>
  <c r="F85" i="45"/>
  <c r="G86" i="45" s="1"/>
  <c r="E85" i="45"/>
  <c r="D85" i="45"/>
  <c r="L78" i="45"/>
  <c r="K78" i="45"/>
  <c r="J78" i="45"/>
  <c r="I78" i="45"/>
  <c r="H78" i="45"/>
  <c r="I79" i="45" s="1"/>
  <c r="G78" i="45"/>
  <c r="H79" i="45" s="1"/>
  <c r="F78" i="45"/>
  <c r="E78" i="45"/>
  <c r="D78" i="45"/>
  <c r="E79" i="45" s="1"/>
  <c r="L71" i="45"/>
  <c r="K71" i="45"/>
  <c r="J71" i="45"/>
  <c r="I71" i="45"/>
  <c r="J72" i="45" s="1"/>
  <c r="H71" i="45"/>
  <c r="G71" i="45"/>
  <c r="F71" i="45"/>
  <c r="E71" i="45"/>
  <c r="F72" i="45" s="1"/>
  <c r="D71" i="45"/>
  <c r="E72" i="45" s="1"/>
  <c r="L64" i="45"/>
  <c r="K64" i="45"/>
  <c r="J64" i="45"/>
  <c r="K65" i="45" s="1"/>
  <c r="I64" i="45"/>
  <c r="H64" i="45"/>
  <c r="G64" i="45"/>
  <c r="F64" i="45"/>
  <c r="G65" i="45" s="1"/>
  <c r="E64" i="45"/>
  <c r="D64" i="45"/>
  <c r="L57" i="45"/>
  <c r="K57" i="45"/>
  <c r="L58" i="45" s="1"/>
  <c r="J57" i="45"/>
  <c r="I57" i="45"/>
  <c r="H57" i="45"/>
  <c r="G57" i="45"/>
  <c r="H58" i="45" s="1"/>
  <c r="F57" i="45"/>
  <c r="E57" i="45"/>
  <c r="D57" i="45"/>
  <c r="L50" i="45"/>
  <c r="K50" i="45"/>
  <c r="K51" i="45" s="1"/>
  <c r="J50" i="45"/>
  <c r="I50" i="45"/>
  <c r="J51" i="45" s="1"/>
  <c r="H50" i="45"/>
  <c r="I51" i="45" s="1"/>
  <c r="F50" i="45"/>
  <c r="E50" i="45"/>
  <c r="F51" i="45" s="1"/>
  <c r="D50" i="45"/>
  <c r="E51" i="45" s="1"/>
  <c r="G48" i="45"/>
  <c r="G50" i="45" s="1"/>
  <c r="L43" i="45"/>
  <c r="K43" i="45"/>
  <c r="L44" i="45" s="1"/>
  <c r="J43" i="45"/>
  <c r="K44" i="45" s="1"/>
  <c r="I43" i="45"/>
  <c r="I44" i="45" s="1"/>
  <c r="H43" i="45"/>
  <c r="F43" i="45"/>
  <c r="E43" i="45"/>
  <c r="E44" i="45" s="1"/>
  <c r="D43" i="45"/>
  <c r="G41" i="45"/>
  <c r="G43" i="45" s="1"/>
  <c r="H44" i="45" s="1"/>
  <c r="L36" i="45"/>
  <c r="K36" i="45"/>
  <c r="K37" i="45" s="1"/>
  <c r="J36" i="45"/>
  <c r="I36" i="45"/>
  <c r="J37" i="45" s="1"/>
  <c r="H36" i="45"/>
  <c r="I37" i="45" s="1"/>
  <c r="F36" i="45"/>
  <c r="E36" i="45"/>
  <c r="F37" i="45" s="1"/>
  <c r="D36" i="45"/>
  <c r="E37" i="45" s="1"/>
  <c r="G34" i="45"/>
  <c r="G36" i="45" s="1"/>
  <c r="L29" i="45"/>
  <c r="K29" i="45"/>
  <c r="L30" i="45" s="1"/>
  <c r="J29" i="45"/>
  <c r="K30" i="45" s="1"/>
  <c r="I29" i="45"/>
  <c r="I30" i="45" s="1"/>
  <c r="H29" i="45"/>
  <c r="F29" i="45"/>
  <c r="G30" i="45" s="1"/>
  <c r="E29" i="45"/>
  <c r="E30" i="45" s="1"/>
  <c r="D29" i="45"/>
  <c r="G27" i="45"/>
  <c r="G29" i="45" s="1"/>
  <c r="H30" i="45" s="1"/>
  <c r="K22" i="45"/>
  <c r="L23" i="45" s="1"/>
  <c r="I22" i="45"/>
  <c r="H22" i="45"/>
  <c r="I23" i="45" s="1"/>
  <c r="F22" i="45"/>
  <c r="E22" i="45"/>
  <c r="F23" i="45" s="1"/>
  <c r="D22" i="45"/>
  <c r="E23" i="45" s="1"/>
  <c r="G20" i="45"/>
  <c r="G22" i="45" s="1"/>
  <c r="L22" i="45"/>
  <c r="J22" i="45"/>
  <c r="K23" i="45" s="1"/>
  <c r="L17" i="45"/>
  <c r="K17" i="45"/>
  <c r="J17" i="45"/>
  <c r="I17" i="45"/>
  <c r="H17" i="45"/>
  <c r="G17" i="45"/>
  <c r="F17" i="45"/>
  <c r="E17" i="45"/>
  <c r="D17" i="45"/>
  <c r="F58" i="45" l="1"/>
  <c r="E65" i="45"/>
  <c r="K79" i="45"/>
  <c r="E93" i="45"/>
  <c r="J58" i="45"/>
  <c r="I65" i="45"/>
  <c r="H72" i="45"/>
  <c r="L72" i="45"/>
  <c r="J86" i="45"/>
  <c r="I93" i="45"/>
  <c r="E58" i="45"/>
  <c r="I58" i="45"/>
  <c r="H65" i="45"/>
  <c r="L65" i="45"/>
  <c r="G72" i="45"/>
  <c r="K72" i="45"/>
  <c r="F79" i="45"/>
  <c r="J79" i="45"/>
  <c r="E86" i="45"/>
  <c r="I86" i="45"/>
  <c r="H93" i="45"/>
  <c r="L93" i="45"/>
  <c r="AE211" i="79"/>
  <c r="AA211" i="79"/>
  <c r="AI211" i="79"/>
  <c r="AA392" i="79"/>
  <c r="AB392" i="79"/>
  <c r="Y393" i="79"/>
  <c r="AC395" i="79"/>
  <c r="AA394" i="79"/>
  <c r="AE394" i="79"/>
  <c r="AA212" i="79"/>
  <c r="AL212" i="79"/>
  <c r="AG209" i="79"/>
  <c r="AC209" i="79"/>
  <c r="AH212" i="79"/>
  <c r="AD212" i="79"/>
  <c r="Z212" i="79"/>
  <c r="AI210" i="79"/>
  <c r="AE210" i="79"/>
  <c r="AJ211" i="79"/>
  <c r="AF211" i="79"/>
  <c r="AB211" i="79"/>
  <c r="Z195" i="79"/>
  <c r="AK209" i="79"/>
  <c r="Y212" i="79"/>
  <c r="AH393" i="79"/>
  <c r="Z393" i="79"/>
  <c r="AG392" i="79"/>
  <c r="Y392" i="79"/>
  <c r="AF392" i="79"/>
  <c r="Y395" i="79"/>
  <c r="AL393" i="79"/>
  <c r="AD393" i="79"/>
  <c r="AK392" i="79"/>
  <c r="AC392" i="79"/>
  <c r="AJ392" i="79"/>
  <c r="AK393" i="79"/>
  <c r="AI392" i="79"/>
  <c r="AK395" i="79"/>
  <c r="AI394" i="79"/>
  <c r="AG393" i="79"/>
  <c r="AE392" i="79"/>
  <c r="AG395" i="79"/>
  <c r="AC393" i="79"/>
  <c r="AJ395" i="79"/>
  <c r="AF395" i="79"/>
  <c r="AB395" i="79"/>
  <c r="AL394" i="79"/>
  <c r="AH394" i="79"/>
  <c r="AD394" i="79"/>
  <c r="Z394" i="79"/>
  <c r="AJ393" i="79"/>
  <c r="AF393" i="79"/>
  <c r="AB393" i="79"/>
  <c r="AL392" i="79"/>
  <c r="AH392" i="79"/>
  <c r="AD392" i="79"/>
  <c r="Z392" i="79"/>
  <c r="AI395" i="79"/>
  <c r="AE395" i="79"/>
  <c r="AA395" i="79"/>
  <c r="AK394" i="79"/>
  <c r="AG394" i="79"/>
  <c r="AC394" i="79"/>
  <c r="Y394" i="79"/>
  <c r="AI393" i="79"/>
  <c r="AE393" i="79"/>
  <c r="AA393" i="79"/>
  <c r="AL395" i="79"/>
  <c r="AH395" i="79"/>
  <c r="AD395" i="79"/>
  <c r="Z395" i="79"/>
  <c r="AJ394" i="79"/>
  <c r="AF394" i="79"/>
  <c r="AB394" i="79"/>
  <c r="AI195" i="79"/>
  <c r="AI208" i="79"/>
  <c r="AG211" i="79"/>
  <c r="AI212" i="79"/>
  <c r="AB195" i="79"/>
  <c r="AF195" i="79"/>
  <c r="AJ195" i="79"/>
  <c r="AB208" i="79"/>
  <c r="AF208" i="79"/>
  <c r="AJ208" i="79"/>
  <c r="Z209" i="79"/>
  <c r="AD209" i="79"/>
  <c r="AH209" i="79"/>
  <c r="AL209" i="79"/>
  <c r="AB210" i="79"/>
  <c r="AF210" i="79"/>
  <c r="AJ210" i="79"/>
  <c r="Z211" i="79"/>
  <c r="AD211" i="79"/>
  <c r="AH211" i="79"/>
  <c r="AL211" i="79"/>
  <c r="AB212" i="79"/>
  <c r="AF212" i="79"/>
  <c r="AJ212" i="79"/>
  <c r="AE195" i="79"/>
  <c r="AE208" i="79"/>
  <c r="AA210" i="79"/>
  <c r="AC211" i="79"/>
  <c r="AK211" i="79"/>
  <c r="AE212" i="79"/>
  <c r="AC195" i="79"/>
  <c r="AG195" i="79"/>
  <c r="AK195" i="79"/>
  <c r="AC208" i="79"/>
  <c r="AG208" i="79"/>
  <c r="AK208" i="79"/>
  <c r="AA209" i="79"/>
  <c r="AE209" i="79"/>
  <c r="AI209" i="79"/>
  <c r="AC210" i="79"/>
  <c r="AG210" i="79"/>
  <c r="AK210" i="79"/>
  <c r="AC212" i="79"/>
  <c r="AG212" i="79"/>
  <c r="AK212" i="79"/>
  <c r="AA195" i="79"/>
  <c r="AA208" i="79"/>
  <c r="AD195" i="79"/>
  <c r="AH195" i="79"/>
  <c r="AL195" i="79"/>
  <c r="Z208" i="79"/>
  <c r="AD208" i="79"/>
  <c r="AH208" i="79"/>
  <c r="AL208" i="79"/>
  <c r="AB209" i="79"/>
  <c r="AF209" i="79"/>
  <c r="AJ209" i="79"/>
  <c r="Z210" i="79"/>
  <c r="AD210" i="79"/>
  <c r="AH210" i="79"/>
  <c r="AL210" i="79"/>
  <c r="J23" i="45"/>
  <c r="G51" i="45"/>
  <c r="H51" i="45"/>
  <c r="G23" i="45"/>
  <c r="H23" i="45"/>
  <c r="G37" i="45"/>
  <c r="H37" i="45"/>
  <c r="G44" i="45"/>
  <c r="G79" i="45"/>
  <c r="F86" i="45"/>
  <c r="F30" i="45"/>
  <c r="J30" i="45"/>
  <c r="L37" i="45"/>
  <c r="F44" i="45"/>
  <c r="J44" i="45"/>
  <c r="L51" i="45"/>
  <c r="G58" i="45"/>
  <c r="K58" i="45"/>
  <c r="F65" i="45"/>
  <c r="J65" i="45"/>
  <c r="I72" i="45"/>
  <c r="L79" i="45"/>
  <c r="K86" i="45"/>
  <c r="F93" i="45"/>
  <c r="J93" i="45"/>
  <c r="Y210" i="79" l="1"/>
  <c r="Y195" i="79"/>
  <c r="Y208" i="79"/>
  <c r="Y211" i="79"/>
  <c r="Y209" i="79"/>
  <c r="P27" i="85" l="1"/>
  <c r="P49" i="85" s="1"/>
  <c r="C28" i="85" s="1"/>
  <c r="K27" i="85"/>
  <c r="K49" i="85" s="1"/>
  <c r="C27" i="85" s="1"/>
  <c r="D28" i="85" l="1"/>
  <c r="F28" i="85" s="1"/>
  <c r="F39" i="85" s="1"/>
  <c r="G50" i="44" l="1"/>
  <c r="F50" i="44"/>
  <c r="E50" i="44"/>
  <c r="D50" i="44"/>
  <c r="O927" i="79" l="1"/>
  <c r="E44" i="44" l="1"/>
  <c r="Z128" i="46" s="1"/>
  <c r="G46" i="44" l="1"/>
  <c r="AB385" i="46" s="1"/>
  <c r="F46" i="44"/>
  <c r="AA385" i="46" s="1"/>
  <c r="E46" i="44"/>
  <c r="Z385" i="46" s="1"/>
  <c r="D46" i="44"/>
  <c r="Y385" i="46" s="1"/>
  <c r="O1110" i="79" l="1"/>
  <c r="O744" i="79"/>
  <c r="O561" i="79"/>
  <c r="N620" i="79"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M453" i="79"/>
  <c r="AM450"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C31" i="44" l="1"/>
  <c r="C30" i="44"/>
  <c r="C16" i="44"/>
  <c r="C15" i="44"/>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Z576" i="79" l="1"/>
  <c r="Y760" i="79"/>
  <c r="Y944" i="79"/>
  <c r="E3" i="80"/>
  <c r="E2" i="80"/>
  <c r="P52" i="43" l="1"/>
  <c r="O52" i="43"/>
  <c r="N52" i="43"/>
  <c r="M52" i="43"/>
  <c r="L52" i="43"/>
  <c r="K52" i="43"/>
  <c r="J52" i="43"/>
  <c r="I52" i="43"/>
  <c r="H52" i="43"/>
  <c r="G52" i="43"/>
  <c r="F52" i="43"/>
  <c r="E52" i="43"/>
  <c r="D52" i="43"/>
  <c r="Y761" i="79" l="1"/>
  <c r="Y578" i="79"/>
  <c r="Y576" i="79"/>
  <c r="Y577" i="79"/>
  <c r="AM950" i="79" l="1"/>
  <c r="AM767" i="79"/>
  <c r="AM584" i="79"/>
  <c r="AM401" i="79"/>
  <c r="AM218" i="79"/>
  <c r="AM35" i="79"/>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B88" i="45"/>
  <c r="N92" i="45"/>
  <c r="M92" i="45"/>
  <c r="H143" i="47"/>
  <c r="H139" i="47"/>
  <c r="B81" i="45"/>
  <c r="N85" i="45"/>
  <c r="M85" i="45"/>
  <c r="B74" i="45"/>
  <c r="B67" i="45"/>
  <c r="N78" i="45"/>
  <c r="M78" i="45"/>
  <c r="N71" i="45"/>
  <c r="M71" i="45"/>
  <c r="C28" i="44"/>
  <c r="C13" i="44"/>
  <c r="P123" i="45"/>
  <c r="O123" i="45"/>
  <c r="N123" i="45"/>
  <c r="N43" i="44"/>
  <c r="M14" i="44"/>
  <c r="M18" i="44" s="1"/>
  <c r="L29" i="44"/>
  <c r="L33" i="44" s="1"/>
  <c r="K29" i="44"/>
  <c r="K33" i="44" s="1"/>
  <c r="Q13" i="44"/>
  <c r="P42" i="44"/>
  <c r="O42" i="44"/>
  <c r="N42" i="44"/>
  <c r="L122" i="45"/>
  <c r="L28" i="44"/>
  <c r="K42" i="44"/>
  <c r="C88" i="45" l="1"/>
  <c r="M123" i="45"/>
  <c r="Q14" i="44"/>
  <c r="Q18" i="44" s="1"/>
  <c r="Q29" i="44"/>
  <c r="Q33" i="44" s="1"/>
  <c r="Q43" i="44"/>
  <c r="AJ402" i="79"/>
  <c r="AF402" i="79"/>
  <c r="AJ585" i="79"/>
  <c r="AF585" i="79"/>
  <c r="AJ768" i="79"/>
  <c r="AF768" i="79"/>
  <c r="AJ951" i="79"/>
  <c r="AF951" i="79"/>
  <c r="K14" i="44"/>
  <c r="K18" i="44" s="1"/>
  <c r="O14" i="44"/>
  <c r="O18" i="44" s="1"/>
  <c r="O29" i="44"/>
  <c r="O33" i="44" s="1"/>
  <c r="O43" i="44"/>
  <c r="AI402" i="79"/>
  <c r="AI585" i="79"/>
  <c r="AI768" i="79"/>
  <c r="AI951" i="79"/>
  <c r="M43" i="44"/>
  <c r="M46" i="44" s="1"/>
  <c r="AL402" i="79"/>
  <c r="AH402" i="79"/>
  <c r="AL585" i="79"/>
  <c r="AH585" i="79"/>
  <c r="AL768" i="79"/>
  <c r="AH768" i="79"/>
  <c r="AL951" i="79"/>
  <c r="AH951" i="79"/>
  <c r="N29" i="44"/>
  <c r="N33" i="44" s="1"/>
  <c r="K43" i="44"/>
  <c r="AK402" i="79"/>
  <c r="AG402" i="79"/>
  <c r="AK585" i="79"/>
  <c r="AG585" i="79"/>
  <c r="AK768" i="79"/>
  <c r="AG768" i="79"/>
  <c r="AK951" i="79"/>
  <c r="AK1110" i="79" s="1"/>
  <c r="AG951" i="79"/>
  <c r="K122" i="45"/>
  <c r="AK401" i="79"/>
  <c r="AG584" i="79"/>
  <c r="AF767" i="79"/>
  <c r="AG35" i="79"/>
  <c r="L13" i="44"/>
  <c r="P13" i="44"/>
  <c r="S14" i="47"/>
  <c r="AF35" i="79"/>
  <c r="AI401" i="79"/>
  <c r="AK767" i="79"/>
  <c r="AJ950" i="79"/>
  <c r="N28" i="44"/>
  <c r="Q14" i="47"/>
  <c r="AK35" i="79"/>
  <c r="AJ218" i="79"/>
  <c r="AG401" i="79"/>
  <c r="AJ767" i="79"/>
  <c r="AF950" i="79"/>
  <c r="O122" i="45"/>
  <c r="U14" i="47"/>
  <c r="AJ35" i="79"/>
  <c r="AF218" i="79"/>
  <c r="AK584" i="79"/>
  <c r="AG767" i="79"/>
  <c r="V14" i="47"/>
  <c r="AL584" i="79"/>
  <c r="AH584" i="79"/>
  <c r="N13" i="44"/>
  <c r="M122" i="45"/>
  <c r="M28" i="44"/>
  <c r="Q42" i="44"/>
  <c r="R14" i="47"/>
  <c r="AI218" i="79"/>
  <c r="AL401" i="79"/>
  <c r="AH401" i="79"/>
  <c r="AI950" i="79"/>
  <c r="Q28" i="44"/>
  <c r="M42" i="44"/>
  <c r="AI35" i="79"/>
  <c r="AL218" i="79"/>
  <c r="AH218" i="79"/>
  <c r="AJ584" i="79"/>
  <c r="AF584" i="79"/>
  <c r="AI767" i="79"/>
  <c r="AL950" i="79"/>
  <c r="AH950" i="79"/>
  <c r="T14" i="47"/>
  <c r="P14" i="47"/>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95" i="45"/>
  <c r="O46" i="44"/>
  <c r="C109" i="45"/>
  <c r="Q46" i="44"/>
  <c r="C102" i="45"/>
  <c r="P46" i="44"/>
  <c r="K53" i="44"/>
  <c r="K46" i="44"/>
  <c r="N46"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761" i="79"/>
  <c r="AK744" i="79"/>
  <c r="AK760" i="79"/>
  <c r="H85" i="47"/>
  <c r="H86" i="47"/>
  <c r="H82" i="47"/>
  <c r="H83" i="47"/>
  <c r="H84" i="47"/>
  <c r="H81" i="47"/>
  <c r="H79" i="47"/>
  <c r="H80" i="47"/>
  <c r="H76" i="47"/>
  <c r="H77" i="47"/>
  <c r="M64" i="45" l="1"/>
  <c r="N64" i="45"/>
  <c r="M57" i="45"/>
  <c r="N57" i="45"/>
  <c r="M50" i="45"/>
  <c r="N50" i="45"/>
  <c r="M43" i="45"/>
  <c r="N43" i="45"/>
  <c r="N36" i="45"/>
  <c r="M36" i="45"/>
  <c r="M29" i="45"/>
  <c r="N29" i="45"/>
  <c r="M22" i="45"/>
  <c r="N22"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B60" i="45" l="1"/>
  <c r="B53" i="45"/>
  <c r="B46" i="45"/>
  <c r="B39" i="45"/>
  <c r="B32" i="45"/>
  <c r="B25" i="45"/>
  <c r="B18" i="45"/>
  <c r="J29" i="44" l="1"/>
  <c r="J33" i="44" s="1"/>
  <c r="I29" i="44"/>
  <c r="I33" i="44" s="1"/>
  <c r="H53" i="43"/>
  <c r="H29" i="44" s="1"/>
  <c r="H33" i="44" s="1"/>
  <c r="G53" i="43"/>
  <c r="F53" i="43"/>
  <c r="E53" i="43"/>
  <c r="E29" i="44" s="1"/>
  <c r="E33" i="44" s="1"/>
  <c r="D53" i="43"/>
  <c r="J28" i="44"/>
  <c r="I28" i="44"/>
  <c r="H28" i="44"/>
  <c r="G28" i="44"/>
  <c r="F28" i="44"/>
  <c r="E28" i="44"/>
  <c r="D28" i="44"/>
  <c r="F29" i="44" l="1"/>
  <c r="F33" i="44" s="1"/>
  <c r="D29" i="44"/>
  <c r="D33" i="44" s="1"/>
  <c r="G29" i="44"/>
  <c r="G33" i="44" s="1"/>
  <c r="E13" i="44"/>
  <c r="Z401" i="79"/>
  <c r="Z767" i="79"/>
  <c r="Z218" i="79"/>
  <c r="Z950" i="79"/>
  <c r="Z584" i="79"/>
  <c r="Z35" i="79"/>
  <c r="D123" i="45"/>
  <c r="E14" i="44"/>
  <c r="E18" i="44" s="1"/>
  <c r="Z585" i="79"/>
  <c r="Z744" i="79" s="1"/>
  <c r="Z402" i="79"/>
  <c r="Z561" i="79" s="1"/>
  <c r="Z768" i="79"/>
  <c r="Z927" i="79" s="1"/>
  <c r="Z951" i="79"/>
  <c r="Z1110" i="79" s="1"/>
  <c r="J13" i="44"/>
  <c r="AE950" i="79"/>
  <c r="AE401" i="79"/>
  <c r="AE767" i="79"/>
  <c r="AE584" i="79"/>
  <c r="AE218" i="79"/>
  <c r="AE35" i="79"/>
  <c r="J43" i="44"/>
  <c r="J14" i="44"/>
  <c r="J18" i="44" s="1"/>
  <c r="AE402" i="79"/>
  <c r="AE585" i="79"/>
  <c r="AE951" i="79"/>
  <c r="AE1110" i="79" s="1"/>
  <c r="AE768" i="79"/>
  <c r="D13" i="44"/>
  <c r="Y767" i="79"/>
  <c r="Y584" i="79"/>
  <c r="Y218" i="79"/>
  <c r="Y950" i="79"/>
  <c r="Y401" i="79"/>
  <c r="Y35" i="79"/>
  <c r="H13" i="44"/>
  <c r="AC767" i="79"/>
  <c r="AC950" i="79"/>
  <c r="AC401" i="79"/>
  <c r="AC584" i="79"/>
  <c r="AC218" i="79"/>
  <c r="AC35" i="79"/>
  <c r="D14" i="44"/>
  <c r="D18" i="44" s="1"/>
  <c r="Y951" i="79"/>
  <c r="Y1110" i="79" s="1"/>
  <c r="Y402" i="79"/>
  <c r="Y561" i="79" s="1"/>
  <c r="Y768" i="79"/>
  <c r="Y927" i="79" s="1"/>
  <c r="Y585" i="79"/>
  <c r="Y744" i="79" s="1"/>
  <c r="H14" i="44"/>
  <c r="H18" i="44" s="1"/>
  <c r="AC768" i="79"/>
  <c r="AC944" i="79" s="1"/>
  <c r="AC585" i="79"/>
  <c r="AC951" i="79"/>
  <c r="AC1110" i="79" s="1"/>
  <c r="AC402" i="79"/>
  <c r="I13" i="44"/>
  <c r="AD401" i="79"/>
  <c r="AD584" i="79"/>
  <c r="AD950" i="79"/>
  <c r="AD767" i="79"/>
  <c r="AD218" i="79"/>
  <c r="AD35" i="79"/>
  <c r="H123" i="45"/>
  <c r="I14" i="44"/>
  <c r="I18" i="44" s="1"/>
  <c r="AD768" i="79"/>
  <c r="AD944" i="79" s="1"/>
  <c r="AD951" i="79"/>
  <c r="AD1110" i="79" s="1"/>
  <c r="AD402" i="79"/>
  <c r="AD576" i="79" s="1"/>
  <c r="AD585" i="79"/>
  <c r="F13" i="44"/>
  <c r="AA950" i="79"/>
  <c r="AA767" i="79"/>
  <c r="AA584" i="79"/>
  <c r="AA218" i="79"/>
  <c r="AA401" i="79"/>
  <c r="AA35" i="79"/>
  <c r="F43" i="44"/>
  <c r="F53" i="44" s="1"/>
  <c r="F14" i="44"/>
  <c r="F18" i="44" s="1"/>
  <c r="AA402" i="79"/>
  <c r="AA576" i="79" s="1"/>
  <c r="AA768" i="79"/>
  <c r="AA951" i="79"/>
  <c r="AA1110" i="79" s="1"/>
  <c r="AA585" i="79"/>
  <c r="G13" i="44"/>
  <c r="AB767" i="79"/>
  <c r="AB584" i="79"/>
  <c r="AB218" i="79"/>
  <c r="AB950" i="79"/>
  <c r="AB401" i="79"/>
  <c r="AB35" i="79"/>
  <c r="G14" i="44"/>
  <c r="G18" i="44" s="1"/>
  <c r="AB951" i="79"/>
  <c r="AB1110" i="79" s="1"/>
  <c r="AB768" i="79"/>
  <c r="AB585" i="79"/>
  <c r="AB402" i="79"/>
  <c r="AB576" i="79" s="1"/>
  <c r="G123" i="45"/>
  <c r="I43" i="44"/>
  <c r="E43" i="44"/>
  <c r="E53" i="44" s="1"/>
  <c r="H43" i="44"/>
  <c r="C123" i="45"/>
  <c r="F123" i="45"/>
  <c r="D43" i="44"/>
  <c r="G43" i="44"/>
  <c r="G53" i="44" s="1"/>
  <c r="I123" i="45"/>
  <c r="E123" i="45"/>
  <c r="H53" i="44" l="1"/>
  <c r="H50" i="44"/>
  <c r="H46" i="44"/>
  <c r="AC385" i="46" s="1"/>
  <c r="I53" i="44"/>
  <c r="I50" i="44"/>
  <c r="I46" i="44"/>
  <c r="J53" i="44"/>
  <c r="J46" i="44"/>
  <c r="AC578" i="79"/>
  <c r="AC577" i="79"/>
  <c r="AC576" i="79"/>
  <c r="D53" i="44"/>
  <c r="G49" i="44"/>
  <c r="AB379" i="79" s="1"/>
  <c r="G47" i="44"/>
  <c r="AB514" i="46" s="1"/>
  <c r="G52" i="44"/>
  <c r="G48" i="44"/>
  <c r="AB196" i="79" s="1"/>
  <c r="G51" i="44"/>
  <c r="H51" i="44"/>
  <c r="H47" i="44"/>
  <c r="AC514" i="46" s="1"/>
  <c r="H52" i="44"/>
  <c r="H49" i="44"/>
  <c r="AC379" i="79" s="1"/>
  <c r="H48" i="44"/>
  <c r="E52" i="44"/>
  <c r="E48" i="44"/>
  <c r="Z196" i="79" s="1"/>
  <c r="E49" i="44"/>
  <c r="Z379" i="79" s="1"/>
  <c r="E51" i="44"/>
  <c r="E47" i="44"/>
  <c r="Z514" i="46" s="1"/>
  <c r="F49" i="44"/>
  <c r="AA379" i="79" s="1"/>
  <c r="F52" i="44"/>
  <c r="F48" i="44"/>
  <c r="AA196" i="79" s="1"/>
  <c r="F47" i="44"/>
  <c r="AA514" i="46" s="1"/>
  <c r="F51" i="44"/>
  <c r="J49" i="44"/>
  <c r="J52" i="44"/>
  <c r="J48" i="44"/>
  <c r="J50" i="44"/>
  <c r="J51" i="44"/>
  <c r="J47" i="44"/>
  <c r="D52" i="44"/>
  <c r="D48" i="44"/>
  <c r="Y196" i="79" s="1"/>
  <c r="D51" i="44"/>
  <c r="D47" i="44"/>
  <c r="Y514" i="46" s="1"/>
  <c r="D49" i="44"/>
  <c r="Y379" i="79" s="1"/>
  <c r="I52" i="44"/>
  <c r="I48" i="44"/>
  <c r="I51" i="44"/>
  <c r="I47" i="44"/>
  <c r="I49" i="44"/>
  <c r="J45" i="44"/>
  <c r="J44" i="44"/>
  <c r="D44" i="44"/>
  <c r="Y128" i="46" s="1"/>
  <c r="D45" i="44"/>
  <c r="Y256" i="46" s="1"/>
  <c r="G45" i="44"/>
  <c r="AB256" i="46" s="1"/>
  <c r="G44" i="44"/>
  <c r="AB128" i="46" s="1"/>
  <c r="H45" i="44"/>
  <c r="AC256" i="46" s="1"/>
  <c r="H44" i="44"/>
  <c r="AC128" i="46" s="1"/>
  <c r="E45" i="44"/>
  <c r="Z256" i="46" s="1"/>
  <c r="F45" i="44"/>
  <c r="AA256" i="46" s="1"/>
  <c r="F44" i="44"/>
  <c r="AA128" i="46" s="1"/>
  <c r="I44" i="44"/>
  <c r="I45" i="44"/>
  <c r="AB760" i="79"/>
  <c r="AB761" i="79"/>
  <c r="AB744" i="79"/>
  <c r="AD577" i="79"/>
  <c r="AD561" i="79"/>
  <c r="AD578" i="79"/>
  <c r="AB577" i="79"/>
  <c r="AB578" i="79"/>
  <c r="AB561" i="79"/>
  <c r="AA760" i="79"/>
  <c r="AA744" i="79"/>
  <c r="AA761" i="79"/>
  <c r="AA578" i="79"/>
  <c r="AA577" i="79"/>
  <c r="AA561" i="79"/>
  <c r="AD927" i="79"/>
  <c r="AC561" i="79"/>
  <c r="AC927" i="79"/>
  <c r="AE561" i="79"/>
  <c r="AE578" i="79"/>
  <c r="AE577" i="79"/>
  <c r="AE576" i="79"/>
  <c r="AD761" i="79"/>
  <c r="AD744" i="79"/>
  <c r="AD760" i="79"/>
  <c r="AE944" i="79"/>
  <c r="AE927" i="79"/>
  <c r="AB927" i="79"/>
  <c r="AB944" i="79"/>
  <c r="AA927" i="79"/>
  <c r="AA944" i="79"/>
  <c r="AC761" i="79"/>
  <c r="AC744" i="79"/>
  <c r="AC760" i="79"/>
  <c r="AE760" i="79"/>
  <c r="AE761" i="79"/>
  <c r="AE744" i="79"/>
  <c r="AL128" i="46" l="1"/>
  <c r="AH128" i="46"/>
  <c r="AD128" i="46"/>
  <c r="AG128" i="46"/>
  <c r="AJ128" i="46"/>
  <c r="AF128" i="46"/>
  <c r="AI128" i="46"/>
  <c r="AE128" i="46"/>
  <c r="AK128" i="46"/>
  <c r="AL385" i="46"/>
  <c r="AH385" i="46"/>
  <c r="AD385" i="46"/>
  <c r="AK385" i="46"/>
  <c r="AG385" i="46"/>
  <c r="AJ385" i="46"/>
  <c r="AF385" i="46"/>
  <c r="AI385" i="46"/>
  <c r="AE385" i="46"/>
  <c r="AE379" i="79"/>
  <c r="AI379" i="79"/>
  <c r="AF379" i="79"/>
  <c r="AJ379" i="79"/>
  <c r="AH379" i="79"/>
  <c r="AG379" i="79"/>
  <c r="AK379" i="79"/>
  <c r="AD379" i="79"/>
  <c r="AL379" i="79"/>
  <c r="AJ514" i="46"/>
  <c r="AF514" i="46"/>
  <c r="AI514" i="46"/>
  <c r="AE514" i="46"/>
  <c r="AL514" i="46"/>
  <c r="AH514" i="46"/>
  <c r="AD514" i="46"/>
  <c r="AK514" i="46"/>
  <c r="AG514" i="46"/>
  <c r="AJ256" i="46"/>
  <c r="AF256" i="46"/>
  <c r="AK256" i="46"/>
  <c r="AI256" i="46"/>
  <c r="AE256" i="46"/>
  <c r="AL256" i="46"/>
  <c r="AH256" i="46"/>
  <c r="AD256" i="46"/>
  <c r="AG256" i="46"/>
  <c r="D122" i="45"/>
  <c r="E122" i="45"/>
  <c r="F122" i="45"/>
  <c r="G122" i="45"/>
  <c r="H122" i="45"/>
  <c r="I122" i="45"/>
  <c r="C122" i="45"/>
  <c r="O17" i="45" l="1"/>
  <c r="N17" i="45"/>
  <c r="N23" i="45" s="1"/>
  <c r="M23" i="45"/>
  <c r="M93" i="45" l="1"/>
  <c r="M132" i="45" s="1"/>
  <c r="M114" i="45"/>
  <c r="P132" i="45" s="1"/>
  <c r="M107" i="45"/>
  <c r="O132" i="45" s="1"/>
  <c r="M86" i="45"/>
  <c r="M100" i="45"/>
  <c r="N132" i="45" s="1"/>
  <c r="M79" i="45"/>
  <c r="M72" i="45"/>
  <c r="M131" i="45"/>
  <c r="L107" i="45"/>
  <c r="O131" i="45" s="1"/>
  <c r="L114" i="45"/>
  <c r="P131" i="45" s="1"/>
  <c r="L100" i="45"/>
  <c r="N131" i="45" s="1"/>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Y516" i="46" s="1"/>
  <c r="Y520" i="46" l="1"/>
  <c r="Y522" i="46"/>
  <c r="Y517" i="46"/>
  <c r="Y519" i="46"/>
  <c r="Y518" i="46"/>
  <c r="C130" i="45"/>
  <c r="D124" i="45"/>
  <c r="Z130" i="46" s="1"/>
  <c r="C124" i="45"/>
  <c r="Y130" i="46" s="1"/>
  <c r="I128" i="45"/>
  <c r="E100" i="45"/>
  <c r="N124" i="45" s="1"/>
  <c r="E107" i="45"/>
  <c r="O124" i="45" s="1"/>
  <c r="E114" i="45"/>
  <c r="P124" i="45" s="1"/>
  <c r="M124" i="45"/>
  <c r="I124" i="45"/>
  <c r="I126" i="45"/>
  <c r="G100" i="45"/>
  <c r="N126" i="45" s="1"/>
  <c r="L126" i="45"/>
  <c r="G114" i="45"/>
  <c r="P126" i="45" s="1"/>
  <c r="G107" i="45"/>
  <c r="O126" i="45" s="1"/>
  <c r="M126" i="45"/>
  <c r="H107" i="45"/>
  <c r="O127" i="45" s="1"/>
  <c r="H114" i="45"/>
  <c r="P127" i="45" s="1"/>
  <c r="H100" i="45"/>
  <c r="M128" i="45"/>
  <c r="I100" i="45"/>
  <c r="N128" i="45" s="1"/>
  <c r="I114" i="45"/>
  <c r="P128" i="45" s="1"/>
  <c r="I107" i="45"/>
  <c r="O128" i="45" s="1"/>
  <c r="H125" i="45"/>
  <c r="F107" i="45"/>
  <c r="O125" i="45" s="1"/>
  <c r="F100" i="45"/>
  <c r="N125" i="45" s="1"/>
  <c r="M125" i="45"/>
  <c r="F114" i="45"/>
  <c r="P125" i="45" s="1"/>
  <c r="J114" i="45"/>
  <c r="P129" i="45" s="1"/>
  <c r="M129" i="45"/>
  <c r="J100" i="45"/>
  <c r="N129" i="45" s="1"/>
  <c r="J107" i="45"/>
  <c r="O129" i="45" s="1"/>
  <c r="K100" i="45"/>
  <c r="K114" i="45"/>
  <c r="P130" i="45" s="1"/>
  <c r="K107" i="45"/>
  <c r="O130" i="45" s="1"/>
  <c r="H124" i="45"/>
  <c r="I125" i="45"/>
  <c r="C125" i="45"/>
  <c r="Y258" i="46" s="1"/>
  <c r="E127" i="45"/>
  <c r="AA516" i="46" s="1"/>
  <c r="I127" i="45"/>
  <c r="D127" i="45"/>
  <c r="Z516" i="46" s="1"/>
  <c r="C128" i="45"/>
  <c r="Y198" i="79" s="1"/>
  <c r="H126" i="45"/>
  <c r="G126" i="45"/>
  <c r="AC387" i="46" s="1"/>
  <c r="F126" i="45"/>
  <c r="AB387" i="46" s="1"/>
  <c r="E126" i="45"/>
  <c r="AA387" i="46" s="1"/>
  <c r="H127" i="45"/>
  <c r="F127" i="45"/>
  <c r="AB516" i="46" s="1"/>
  <c r="G127" i="45"/>
  <c r="AC516" i="46" s="1"/>
  <c r="G124" i="45"/>
  <c r="AC130" i="46" s="1"/>
  <c r="E124" i="45"/>
  <c r="AA130" i="46" s="1"/>
  <c r="F124" i="45"/>
  <c r="AB130" i="46" s="1"/>
  <c r="G125" i="45"/>
  <c r="AC258" i="46" s="1"/>
  <c r="F125" i="45"/>
  <c r="AB258" i="46" s="1"/>
  <c r="E125" i="45"/>
  <c r="AA258" i="46" s="1"/>
  <c r="D125" i="45"/>
  <c r="Z258" i="46" s="1"/>
  <c r="C126" i="45"/>
  <c r="Y387" i="46" s="1"/>
  <c r="D126" i="45"/>
  <c r="Z387" i="46" s="1"/>
  <c r="C129" i="45"/>
  <c r="Y381" i="79" s="1"/>
  <c r="W14" i="47"/>
  <c r="J14" i="47"/>
  <c r="K14" i="47"/>
  <c r="L14" i="47"/>
  <c r="M14" i="47"/>
  <c r="N14" i="47"/>
  <c r="O14" i="47"/>
  <c r="I14" i="47"/>
  <c r="C60" i="45"/>
  <c r="C53" i="45"/>
  <c r="C46" i="45"/>
  <c r="C39" i="45"/>
  <c r="C25" i="45"/>
  <c r="C32" i="45"/>
  <c r="C18" i="45"/>
  <c r="E42" i="44"/>
  <c r="F42" i="44"/>
  <c r="G42" i="44"/>
  <c r="H42" i="44"/>
  <c r="I42" i="44"/>
  <c r="J42" i="44"/>
  <c r="D42" i="44"/>
  <c r="AC522" i="46" l="1"/>
  <c r="AC520" i="46"/>
  <c r="AC517" i="46"/>
  <c r="AC519" i="46"/>
  <c r="AC518" i="46"/>
  <c r="Z262" i="46"/>
  <c r="Z260" i="46"/>
  <c r="Z259" i="46"/>
  <c r="AB132" i="46"/>
  <c r="AB131" i="46"/>
  <c r="AB522" i="46"/>
  <c r="AB517" i="46"/>
  <c r="AB518" i="46"/>
  <c r="AB519" i="46"/>
  <c r="AB520" i="46"/>
  <c r="AC392" i="46"/>
  <c r="AC388" i="46"/>
  <c r="AC390" i="46"/>
  <c r="AC389" i="46"/>
  <c r="AL130" i="46"/>
  <c r="AH130" i="46"/>
  <c r="AD130" i="46"/>
  <c r="AE130" i="46"/>
  <c r="AK130" i="46"/>
  <c r="AG130" i="46"/>
  <c r="AJ130" i="46"/>
  <c r="AF130" i="46"/>
  <c r="AI130" i="46"/>
  <c r="AL258" i="46"/>
  <c r="AH258" i="46"/>
  <c r="AD258" i="46"/>
  <c r="AK258" i="46"/>
  <c r="AG258" i="46"/>
  <c r="AE258" i="46"/>
  <c r="AJ258" i="46"/>
  <c r="AF258" i="46"/>
  <c r="AI258" i="46"/>
  <c r="Y132" i="46"/>
  <c r="Y131" i="46"/>
  <c r="Y392" i="46"/>
  <c r="Y388" i="46"/>
  <c r="Y390" i="46"/>
  <c r="Y389" i="46"/>
  <c r="AA262" i="46"/>
  <c r="AA260" i="46"/>
  <c r="AA259" i="46"/>
  <c r="AA261" i="46" s="1"/>
  <c r="AA132" i="46"/>
  <c r="AA131" i="46"/>
  <c r="AL516" i="46"/>
  <c r="AH516" i="46"/>
  <c r="AD516" i="46"/>
  <c r="AK516" i="46"/>
  <c r="AG516" i="46"/>
  <c r="AI516" i="46"/>
  <c r="AJ516" i="46"/>
  <c r="AF516" i="46"/>
  <c r="AE516" i="46"/>
  <c r="AJ387" i="46"/>
  <c r="AF387" i="46"/>
  <c r="AI387" i="46"/>
  <c r="AE387" i="46"/>
  <c r="AK387" i="46"/>
  <c r="AL387" i="46"/>
  <c r="AH387" i="46"/>
  <c r="AD387" i="46"/>
  <c r="AG387" i="46"/>
  <c r="AA522" i="46"/>
  <c r="AA520" i="46"/>
  <c r="AA519" i="46"/>
  <c r="AA518" i="46"/>
  <c r="AA517" i="46"/>
  <c r="Z132" i="46"/>
  <c r="Z131" i="46"/>
  <c r="Y521" i="46"/>
  <c r="Y382" i="79"/>
  <c r="Y383" i="79"/>
  <c r="Y389" i="79"/>
  <c r="Y387" i="79"/>
  <c r="Y384" i="79"/>
  <c r="Y385" i="79"/>
  <c r="Y386" i="79"/>
  <c r="Z390" i="46"/>
  <c r="Z388" i="46"/>
  <c r="Z392" i="46"/>
  <c r="Z389" i="46"/>
  <c r="AB262" i="46"/>
  <c r="AB259" i="46"/>
  <c r="AB260" i="46"/>
  <c r="AC132" i="46"/>
  <c r="AC131" i="46"/>
  <c r="AA392" i="46"/>
  <c r="AA390" i="46"/>
  <c r="AA389" i="46"/>
  <c r="AA388" i="46"/>
  <c r="Y205" i="79"/>
  <c r="Y199" i="79"/>
  <c r="Y202" i="79"/>
  <c r="Y201" i="79"/>
  <c r="Y200" i="79"/>
  <c r="Y203" i="79"/>
  <c r="Y260" i="46"/>
  <c r="Y262" i="46"/>
  <c r="Y259" i="46"/>
  <c r="AC262" i="46"/>
  <c r="AC259" i="46"/>
  <c r="AC260" i="46"/>
  <c r="AB392" i="46"/>
  <c r="AB390" i="46"/>
  <c r="AB389" i="46"/>
  <c r="AB388" i="46"/>
  <c r="Z520" i="46"/>
  <c r="Z522" i="46"/>
  <c r="Z519" i="46"/>
  <c r="Z518" i="46"/>
  <c r="Z517" i="46"/>
  <c r="AC196" i="79"/>
  <c r="AL196" i="79"/>
  <c r="AF196" i="79"/>
  <c r="AH196" i="79"/>
  <c r="AK196" i="79"/>
  <c r="AI196" i="79"/>
  <c r="AG196" i="79"/>
  <c r="AJ196" i="79"/>
  <c r="AD196" i="79"/>
  <c r="AE196" i="79"/>
  <c r="G130" i="45"/>
  <c r="C131" i="45"/>
  <c r="Y747" i="79" s="1"/>
  <c r="Y755" i="79" s="1"/>
  <c r="L129" i="45"/>
  <c r="J127" i="45"/>
  <c r="H130" i="45"/>
  <c r="C133" i="45"/>
  <c r="Y1113" i="79" s="1"/>
  <c r="N130" i="45"/>
  <c r="K125" i="45"/>
  <c r="K128" i="45"/>
  <c r="N127" i="45"/>
  <c r="K126" i="45"/>
  <c r="G129" i="45"/>
  <c r="AC381" i="79" s="1"/>
  <c r="E129" i="45"/>
  <c r="AA381" i="79" s="1"/>
  <c r="J125" i="45"/>
  <c r="F128" i="45"/>
  <c r="AB198" i="79" s="1"/>
  <c r="E130" i="45"/>
  <c r="L130" i="45"/>
  <c r="J128" i="45"/>
  <c r="K127" i="45"/>
  <c r="J124" i="45"/>
  <c r="I129" i="45"/>
  <c r="K124" i="45"/>
  <c r="G128" i="45"/>
  <c r="AC198" i="79" s="1"/>
  <c r="E128" i="45"/>
  <c r="AA198" i="79" s="1"/>
  <c r="D129" i="45"/>
  <c r="Z381" i="79" s="1"/>
  <c r="H128" i="45"/>
  <c r="F130" i="45"/>
  <c r="C132" i="45"/>
  <c r="M130" i="45"/>
  <c r="L125" i="45"/>
  <c r="L128" i="45"/>
  <c r="M127" i="45"/>
  <c r="K129" i="45"/>
  <c r="K130" i="45"/>
  <c r="J129" i="45"/>
  <c r="L127" i="45"/>
  <c r="F129" i="45"/>
  <c r="AB381" i="79" s="1"/>
  <c r="H129" i="45"/>
  <c r="D130" i="45"/>
  <c r="I130" i="45"/>
  <c r="J130" i="45"/>
  <c r="J126" i="45"/>
  <c r="L124" i="45"/>
  <c r="D128" i="45"/>
  <c r="Z198" i="79" s="1"/>
  <c r="AJ745" i="79"/>
  <c r="AG745" i="79"/>
  <c r="AK928" i="79"/>
  <c r="AF745" i="79"/>
  <c r="AH562" i="79"/>
  <c r="AI928" i="79"/>
  <c r="AJ928" i="79"/>
  <c r="AL562" i="79"/>
  <c r="AF928" i="79"/>
  <c r="AH1111" i="79"/>
  <c r="AI1111" i="79"/>
  <c r="AF562" i="79"/>
  <c r="AL745" i="79"/>
  <c r="AJ562" i="79"/>
  <c r="AG1111" i="79"/>
  <c r="AG562" i="79"/>
  <c r="AK1111" i="79"/>
  <c r="AH928" i="79"/>
  <c r="AJ1111" i="79"/>
  <c r="AF1111" i="79"/>
  <c r="AL928" i="79"/>
  <c r="AK745" i="79"/>
  <c r="AL1111" i="79"/>
  <c r="AH745" i="79"/>
  <c r="AK562" i="79"/>
  <c r="AI562" i="79"/>
  <c r="AI745" i="79"/>
  <c r="AG928" i="79"/>
  <c r="AE1111" i="79"/>
  <c r="AC562" i="79"/>
  <c r="Y1111" i="79"/>
  <c r="Y562" i="79"/>
  <c r="AB928" i="79"/>
  <c r="AA1111" i="79"/>
  <c r="AE745" i="79"/>
  <c r="AB745" i="79"/>
  <c r="AC1111" i="79"/>
  <c r="Z928" i="79"/>
  <c r="AA562" i="79"/>
  <c r="AD1111" i="79"/>
  <c r="AE928" i="79"/>
  <c r="AB1111" i="79"/>
  <c r="AA745" i="79"/>
  <c r="AD562" i="79"/>
  <c r="Y745" i="79"/>
  <c r="AE562" i="79"/>
  <c r="Z745" i="79"/>
  <c r="AC928" i="79"/>
  <c r="AB562" i="79"/>
  <c r="AD928" i="79"/>
  <c r="Y928" i="79"/>
  <c r="AD745" i="79"/>
  <c r="AA928" i="79"/>
  <c r="AC745" i="79"/>
  <c r="Z562" i="79"/>
  <c r="Z1111" i="79"/>
  <c r="Z391" i="46" l="1"/>
  <c r="AC391" i="46"/>
  <c r="AB261" i="46"/>
  <c r="AB391" i="46"/>
  <c r="Z387" i="79"/>
  <c r="Z389" i="79"/>
  <c r="Z385" i="79"/>
  <c r="Z384" i="79"/>
  <c r="Z382" i="79"/>
  <c r="Z383" i="79"/>
  <c r="Z386" i="79"/>
  <c r="AC205" i="79"/>
  <c r="AI390" i="46"/>
  <c r="AI392" i="46"/>
  <c r="AI389" i="46"/>
  <c r="AI388" i="46"/>
  <c r="AI391" i="46" s="1"/>
  <c r="AF518" i="46"/>
  <c r="AF522" i="46"/>
  <c r="AF520" i="46"/>
  <c r="AF517" i="46"/>
  <c r="AF521" i="46" s="1"/>
  <c r="AF519" i="46"/>
  <c r="AG259" i="46"/>
  <c r="AG262" i="46"/>
  <c r="AG260" i="46"/>
  <c r="AL262" i="46"/>
  <c r="AL260" i="46"/>
  <c r="AL259" i="46"/>
  <c r="AG132" i="46"/>
  <c r="AG131" i="46"/>
  <c r="Z205" i="79"/>
  <c r="Z199" i="79"/>
  <c r="Z200" i="79"/>
  <c r="Z201" i="79"/>
  <c r="Z202" i="79"/>
  <c r="Z203" i="79"/>
  <c r="AA199" i="79"/>
  <c r="AA200" i="79"/>
  <c r="AA202" i="79"/>
  <c r="AA201" i="79"/>
  <c r="AA205" i="79"/>
  <c r="AA203" i="79"/>
  <c r="AK564" i="79"/>
  <c r="AK573" i="79" s="1"/>
  <c r="AC386" i="79"/>
  <c r="AC384" i="79"/>
  <c r="AC385" i="79"/>
  <c r="AC382" i="79"/>
  <c r="AC383" i="79"/>
  <c r="AC387" i="79"/>
  <c r="AC261" i="46"/>
  <c r="AA391" i="46"/>
  <c r="AA521" i="46"/>
  <c r="AL392" i="46"/>
  <c r="AL390" i="46"/>
  <c r="AL389" i="46"/>
  <c r="AL388" i="46"/>
  <c r="AF392" i="46"/>
  <c r="AF388" i="46"/>
  <c r="AF390" i="46"/>
  <c r="AF389" i="46"/>
  <c r="AJ522" i="46"/>
  <c r="AJ519" i="46"/>
  <c r="AJ520" i="46"/>
  <c r="AJ518" i="46"/>
  <c r="AJ517" i="46"/>
  <c r="AD522" i="46"/>
  <c r="AD520" i="46"/>
  <c r="AD518" i="46"/>
  <c r="AD517" i="46"/>
  <c r="AD519" i="46"/>
  <c r="AF262" i="46"/>
  <c r="AF259" i="46"/>
  <c r="AF260" i="46"/>
  <c r="AK262" i="46"/>
  <c r="AK259" i="46"/>
  <c r="AK261" i="46" s="1"/>
  <c r="AK260" i="46"/>
  <c r="AI132" i="46"/>
  <c r="AI131" i="46"/>
  <c r="AK132" i="46"/>
  <c r="AK131" i="46"/>
  <c r="AL132" i="46"/>
  <c r="AL131" i="46"/>
  <c r="Z261" i="46"/>
  <c r="AC202" i="79"/>
  <c r="AC200" i="79"/>
  <c r="AC201" i="79"/>
  <c r="AC199" i="79"/>
  <c r="AC203" i="79"/>
  <c r="AK392" i="46"/>
  <c r="AK390" i="46"/>
  <c r="AK388" i="46"/>
  <c r="AK389" i="46"/>
  <c r="AI522" i="46"/>
  <c r="AI519" i="46"/>
  <c r="AI517" i="46"/>
  <c r="AI520" i="46"/>
  <c r="AI518" i="46"/>
  <c r="AE132" i="46"/>
  <c r="AE131" i="46"/>
  <c r="AC521" i="46"/>
  <c r="AB200" i="79"/>
  <c r="AB205" i="79"/>
  <c r="AB199" i="79"/>
  <c r="AB201" i="79"/>
  <c r="AB202" i="79"/>
  <c r="AB203" i="79"/>
  <c r="AG388" i="46"/>
  <c r="AG389" i="46"/>
  <c r="AG392" i="46"/>
  <c r="AG390" i="46"/>
  <c r="AJ392" i="46"/>
  <c r="AJ390" i="46"/>
  <c r="AJ389" i="46"/>
  <c r="AJ388" i="46"/>
  <c r="AH522" i="46"/>
  <c r="AH518" i="46"/>
  <c r="AH517" i="46"/>
  <c r="AH519" i="46"/>
  <c r="AH520" i="46"/>
  <c r="AJ262" i="46"/>
  <c r="AJ259" i="46"/>
  <c r="AJ260" i="46"/>
  <c r="AD262" i="46"/>
  <c r="AD259" i="46"/>
  <c r="AD260" i="46"/>
  <c r="AF132" i="46"/>
  <c r="AF131" i="46"/>
  <c r="AG381" i="79"/>
  <c r="AI381" i="79"/>
  <c r="AK381" i="79"/>
  <c r="AD381" i="79"/>
  <c r="AJ381" i="79"/>
  <c r="AL381" i="79"/>
  <c r="AH381" i="79"/>
  <c r="AF381" i="79"/>
  <c r="AE381" i="79"/>
  <c r="AL198" i="79"/>
  <c r="AG198" i="79"/>
  <c r="AE198" i="79"/>
  <c r="AE205" i="79" s="1"/>
  <c r="AH198" i="79"/>
  <c r="AH205" i="79" s="1"/>
  <c r="AI198" i="79"/>
  <c r="AJ198" i="79"/>
  <c r="AD198" i="79"/>
  <c r="AD205" i="79" s="1"/>
  <c r="AK198" i="79"/>
  <c r="AF198" i="79"/>
  <c r="AG205" i="79"/>
  <c r="AC389" i="79"/>
  <c r="Z521" i="46"/>
  <c r="Y204" i="79"/>
  <c r="AD392" i="46"/>
  <c r="AD390" i="46"/>
  <c r="AD389" i="46"/>
  <c r="AD388" i="46"/>
  <c r="AE392" i="46"/>
  <c r="AE390" i="46"/>
  <c r="AE389" i="46"/>
  <c r="AE388" i="46"/>
  <c r="AE518" i="46"/>
  <c r="AE522" i="46"/>
  <c r="AE517" i="46"/>
  <c r="AE520" i="46"/>
  <c r="AE519" i="46"/>
  <c r="AG522" i="46"/>
  <c r="AG520" i="46"/>
  <c r="AG519" i="46"/>
  <c r="AG517" i="46"/>
  <c r="AG518" i="46"/>
  <c r="AL522" i="46"/>
  <c r="AL517" i="46"/>
  <c r="AL520" i="46"/>
  <c r="AL518" i="46"/>
  <c r="AL519" i="46"/>
  <c r="Y391" i="46"/>
  <c r="AE262" i="46"/>
  <c r="AE260" i="46"/>
  <c r="AE259" i="46"/>
  <c r="AH262" i="46"/>
  <c r="AH260" i="46"/>
  <c r="AH259" i="46"/>
  <c r="AH261" i="46" s="1"/>
  <c r="AJ132" i="46"/>
  <c r="AJ131" i="46"/>
  <c r="AD132" i="46"/>
  <c r="AD131" i="46"/>
  <c r="AB383" i="79"/>
  <c r="AB384" i="79"/>
  <c r="AB385" i="79"/>
  <c r="AB389" i="79"/>
  <c r="AB387" i="79"/>
  <c r="AB382" i="79"/>
  <c r="AB386" i="79"/>
  <c r="AA389" i="79"/>
  <c r="AA383" i="79"/>
  <c r="AA382" i="79"/>
  <c r="AA385" i="79"/>
  <c r="AA387" i="79"/>
  <c r="AA384" i="79"/>
  <c r="AA386" i="79"/>
  <c r="Y261" i="46"/>
  <c r="Y388" i="79"/>
  <c r="AH392" i="46"/>
  <c r="AH389" i="46"/>
  <c r="AH388" i="46"/>
  <c r="AH390" i="46"/>
  <c r="AK517" i="46"/>
  <c r="AK520" i="46"/>
  <c r="AK522" i="46"/>
  <c r="AK518" i="46"/>
  <c r="AK519" i="46"/>
  <c r="AI262" i="46"/>
  <c r="AI260" i="46"/>
  <c r="AI259" i="46"/>
  <c r="AH132" i="46"/>
  <c r="AH131" i="46"/>
  <c r="AB521" i="46"/>
  <c r="Y1117" i="79"/>
  <c r="Y1123" i="79"/>
  <c r="AJ564" i="79"/>
  <c r="AH564" i="79"/>
  <c r="AH568" i="79" s="1"/>
  <c r="AI564" i="79"/>
  <c r="AI573" i="79" s="1"/>
  <c r="AL564" i="79"/>
  <c r="AL568" i="79" s="1"/>
  <c r="AE564" i="79"/>
  <c r="AE567" i="79" s="1"/>
  <c r="AG564" i="79"/>
  <c r="AG567" i="79" s="1"/>
  <c r="AB564" i="79"/>
  <c r="AD930" i="79"/>
  <c r="AH930" i="79"/>
  <c r="AH941" i="79" s="1"/>
  <c r="AJ930" i="79"/>
  <c r="AJ941" i="79" s="1"/>
  <c r="AI930" i="79"/>
  <c r="AI941" i="79" s="1"/>
  <c r="Z930" i="79"/>
  <c r="Z941" i="79" s="1"/>
  <c r="E79" i="43" s="1"/>
  <c r="AK930" i="79"/>
  <c r="AK941" i="79" s="1"/>
  <c r="AL930" i="79"/>
  <c r="AE930" i="79"/>
  <c r="AE941" i="79" s="1"/>
  <c r="AF930" i="79"/>
  <c r="AC930" i="79"/>
  <c r="AC941" i="79" s="1"/>
  <c r="H79" i="43" s="1"/>
  <c r="AA930" i="79"/>
  <c r="AA941" i="79" s="1"/>
  <c r="F79" i="43" s="1"/>
  <c r="AB930" i="79"/>
  <c r="AB941" i="79" s="1"/>
  <c r="G79" i="43" s="1"/>
  <c r="AG930" i="79"/>
  <c r="AG941" i="79"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Z1113" i="79"/>
  <c r="Z1123" i="79" s="1"/>
  <c r="AA1113" i="79"/>
  <c r="AC564" i="79"/>
  <c r="AC570" i="79" s="1"/>
  <c r="AD564" i="79"/>
  <c r="AL747" i="79"/>
  <c r="AL757" i="79" s="1"/>
  <c r="AE747" i="79"/>
  <c r="AE757" i="79" s="1"/>
  <c r="AI747" i="79"/>
  <c r="AG747" i="79"/>
  <c r="AF747" i="79"/>
  <c r="AF757" i="79" s="1"/>
  <c r="Z747" i="79"/>
  <c r="Z757" i="79" s="1"/>
  <c r="E76" i="43" s="1"/>
  <c r="AD747" i="79"/>
  <c r="AC747" i="79"/>
  <c r="AC757" i="79" s="1"/>
  <c r="H76" i="43" s="1"/>
  <c r="AJ747" i="79"/>
  <c r="AJ757" i="79" s="1"/>
  <c r="AH747" i="79"/>
  <c r="AH757" i="79" s="1"/>
  <c r="AA747" i="79"/>
  <c r="AA757" i="79" s="1"/>
  <c r="F76" i="43" s="1"/>
  <c r="AB747" i="79"/>
  <c r="AB757" i="79" s="1"/>
  <c r="G76" i="43" s="1"/>
  <c r="AK747" i="79"/>
  <c r="AF564" i="79"/>
  <c r="AF568" i="79" s="1"/>
  <c r="Y1118" i="79"/>
  <c r="Y1115" i="79"/>
  <c r="Y754" i="79"/>
  <c r="Y753" i="79"/>
  <c r="Y748" i="79"/>
  <c r="Y752" i="79"/>
  <c r="Y750" i="79"/>
  <c r="Y749" i="79"/>
  <c r="Y751" i="79"/>
  <c r="Y1121" i="79"/>
  <c r="Y1119" i="79"/>
  <c r="Y1114" i="79"/>
  <c r="Y1116" i="79"/>
  <c r="Y1122" i="79"/>
  <c r="Y1125" i="79"/>
  <c r="Y757" i="79"/>
  <c r="AK567" i="79"/>
  <c r="AK565" i="79"/>
  <c r="AF261" i="46" l="1"/>
  <c r="AM131" i="46"/>
  <c r="AM390" i="46"/>
  <c r="AM262" i="46"/>
  <c r="AC204" i="79"/>
  <c r="AC388" i="79"/>
  <c r="AG261" i="46"/>
  <c r="AH391" i="46"/>
  <c r="AJ391" i="46"/>
  <c r="AM520" i="46"/>
  <c r="AK566" i="79"/>
  <c r="AM392" i="46"/>
  <c r="AM519" i="46"/>
  <c r="AM522" i="46"/>
  <c r="AM260" i="46"/>
  <c r="AK571" i="79"/>
  <c r="AK569" i="79"/>
  <c r="AK568" i="79"/>
  <c r="AM132" i="46"/>
  <c r="AM133" i="46" s="1"/>
  <c r="AB388" i="79"/>
  <c r="AL521" i="46"/>
  <c r="AE391" i="46"/>
  <c r="AD391" i="46"/>
  <c r="AJ261" i="46"/>
  <c r="AK570" i="79"/>
  <c r="AM389" i="46"/>
  <c r="AM518" i="46"/>
  <c r="AL391" i="46"/>
  <c r="AL261" i="46"/>
  <c r="AK521" i="46"/>
  <c r="AJ200" i="79"/>
  <c r="AJ201" i="79"/>
  <c r="AJ202" i="79"/>
  <c r="AJ203" i="79"/>
  <c r="AJ199" i="79"/>
  <c r="AG202" i="79"/>
  <c r="AG203" i="79"/>
  <c r="AG200" i="79"/>
  <c r="AG199" i="79"/>
  <c r="AG201" i="79"/>
  <c r="AH387" i="79"/>
  <c r="AH384" i="79"/>
  <c r="AH383" i="79"/>
  <c r="AH386" i="79"/>
  <c r="AH382" i="79"/>
  <c r="AH385" i="79"/>
  <c r="AH389" i="79"/>
  <c r="AK387" i="79"/>
  <c r="AK386" i="79"/>
  <c r="AK384" i="79"/>
  <c r="AK385" i="79"/>
  <c r="AK382" i="79"/>
  <c r="AK383" i="79"/>
  <c r="AK389" i="79"/>
  <c r="AG391" i="46"/>
  <c r="AD521" i="46"/>
  <c r="AJ521" i="46"/>
  <c r="Z204" i="79"/>
  <c r="AI261" i="46"/>
  <c r="AE521" i="46"/>
  <c r="AF203" i="79"/>
  <c r="AF201" i="79"/>
  <c r="AF199" i="79"/>
  <c r="AF200" i="79"/>
  <c r="AF202" i="79"/>
  <c r="AI199" i="79"/>
  <c r="AI202" i="79"/>
  <c r="AI201" i="79"/>
  <c r="AI203" i="79"/>
  <c r="AI200" i="79"/>
  <c r="AL199" i="79"/>
  <c r="AL201" i="79"/>
  <c r="AL203" i="79"/>
  <c r="AL202" i="79"/>
  <c r="AL200" i="79"/>
  <c r="AL382" i="79"/>
  <c r="AL387" i="79"/>
  <c r="AL384" i="79"/>
  <c r="AL383" i="79"/>
  <c r="AL385" i="79"/>
  <c r="AL386" i="79"/>
  <c r="AL389" i="79"/>
  <c r="AI383" i="79"/>
  <c r="AI382" i="79"/>
  <c r="AI384" i="79"/>
  <c r="AI386" i="79"/>
  <c r="AI387" i="79"/>
  <c r="AI385" i="79"/>
  <c r="AI389" i="79"/>
  <c r="AL205" i="79"/>
  <c r="AI205" i="79"/>
  <c r="AM517" i="46"/>
  <c r="AM521" i="46" s="1"/>
  <c r="AA388" i="79"/>
  <c r="AK201" i="79"/>
  <c r="AK200" i="79"/>
  <c r="AK199" i="79"/>
  <c r="AK202" i="79"/>
  <c r="AK203" i="79"/>
  <c r="AH199" i="79"/>
  <c r="AH201" i="79"/>
  <c r="AH200" i="79"/>
  <c r="AH202" i="79"/>
  <c r="AH203" i="79"/>
  <c r="AE385" i="79"/>
  <c r="AE387" i="79"/>
  <c r="AE383" i="79"/>
  <c r="AE384" i="79"/>
  <c r="AE386" i="79"/>
  <c r="AE382" i="79"/>
  <c r="AE389" i="79"/>
  <c r="AJ387" i="79"/>
  <c r="AJ386" i="79"/>
  <c r="AJ383" i="79"/>
  <c r="AJ384" i="79"/>
  <c r="AJ385" i="79"/>
  <c r="AJ382" i="79"/>
  <c r="AJ389" i="79"/>
  <c r="AG383" i="79"/>
  <c r="AG386" i="79"/>
  <c r="AG382" i="79"/>
  <c r="AG385" i="79"/>
  <c r="AG384" i="79"/>
  <c r="AG387" i="79"/>
  <c r="AG389" i="79"/>
  <c r="AD261" i="46"/>
  <c r="AH521" i="46"/>
  <c r="AJ205" i="79"/>
  <c r="AB204" i="79"/>
  <c r="Z388" i="79"/>
  <c r="AM259" i="46"/>
  <c r="AE261" i="46"/>
  <c r="AM388" i="46"/>
  <c r="AM391" i="46" s="1"/>
  <c r="AM393" i="46" s="1"/>
  <c r="AG521" i="46"/>
  <c r="AD200" i="79"/>
  <c r="AD202" i="79"/>
  <c r="AD203" i="79"/>
  <c r="AM203" i="79" s="1"/>
  <c r="AD199" i="79"/>
  <c r="AD201" i="79"/>
  <c r="AE199" i="79"/>
  <c r="AE202" i="79"/>
  <c r="AE200" i="79"/>
  <c r="AE201" i="79"/>
  <c r="AE203" i="79"/>
  <c r="AF382" i="79"/>
  <c r="AF387" i="79"/>
  <c r="AF386" i="79"/>
  <c r="AF383" i="79"/>
  <c r="AF384" i="79"/>
  <c r="AF385" i="79"/>
  <c r="AF389" i="79"/>
  <c r="AD384" i="79"/>
  <c r="AD385" i="79"/>
  <c r="AM385" i="79" s="1"/>
  <c r="AD386" i="79"/>
  <c r="AD382" i="79"/>
  <c r="AD383" i="79"/>
  <c r="AD387" i="79"/>
  <c r="AM387" i="79" s="1"/>
  <c r="AD389" i="79"/>
  <c r="AI521" i="46"/>
  <c r="AK391" i="46"/>
  <c r="AF391" i="46"/>
  <c r="AF205" i="79"/>
  <c r="AA204" i="79"/>
  <c r="AK205" i="79"/>
  <c r="G82" i="43"/>
  <c r="H82" i="43"/>
  <c r="Y756" i="79"/>
  <c r="T18" i="47"/>
  <c r="P20" i="47"/>
  <c r="Q15" i="47"/>
  <c r="S23" i="47"/>
  <c r="U17" i="47"/>
  <c r="R26" i="47"/>
  <c r="AB570" i="79"/>
  <c r="AB569" i="79"/>
  <c r="AD569" i="79"/>
  <c r="AD573" i="79"/>
  <c r="AJ570" i="79"/>
  <c r="AJ573" i="79"/>
  <c r="F104" i="43"/>
  <c r="Y567" i="79"/>
  <c r="Y570" i="79"/>
  <c r="Y571" i="79"/>
  <c r="Z568" i="79"/>
  <c r="Z570" i="79"/>
  <c r="V21" i="47"/>
  <c r="Z1125" i="79"/>
  <c r="C93" i="43"/>
  <c r="D104" i="43"/>
  <c r="D76" i="43"/>
  <c r="AD568" i="79"/>
  <c r="AH569" i="79"/>
  <c r="AL569" i="79"/>
  <c r="AD565" i="79"/>
  <c r="AI569" i="79"/>
  <c r="R18" i="47"/>
  <c r="R17" i="47"/>
  <c r="R20" i="47"/>
  <c r="R21" i="47"/>
  <c r="R16" i="47"/>
  <c r="R22" i="47"/>
  <c r="AG570" i="79"/>
  <c r="AA566" i="79"/>
  <c r="AG569" i="79"/>
  <c r="AH565" i="79"/>
  <c r="AA568" i="79"/>
  <c r="AL566" i="79"/>
  <c r="AL573" i="79"/>
  <c r="AL565" i="79"/>
  <c r="AL567" i="79"/>
  <c r="AI567" i="79"/>
  <c r="AI570" i="79"/>
  <c r="AI566" i="79"/>
  <c r="R19" i="47"/>
  <c r="R24" i="47"/>
  <c r="R25" i="47"/>
  <c r="R23" i="47"/>
  <c r="R15" i="47"/>
  <c r="AG573" i="79"/>
  <c r="AA565" i="79"/>
  <c r="AG571" i="79"/>
  <c r="AI565" i="79"/>
  <c r="AH566" i="79"/>
  <c r="AA567" i="79"/>
  <c r="AG566" i="79"/>
  <c r="AH573" i="79"/>
  <c r="AA573" i="79"/>
  <c r="F73" i="43" s="1"/>
  <c r="AA570" i="79"/>
  <c r="AG565" i="79"/>
  <c r="AA569" i="79"/>
  <c r="AG568" i="79"/>
  <c r="AB567" i="79"/>
  <c r="AE566" i="79"/>
  <c r="Y935" i="79"/>
  <c r="AB571" i="79"/>
  <c r="AF573" i="79"/>
  <c r="AB573" i="79"/>
  <c r="G73" i="43" s="1"/>
  <c r="AC568" i="79"/>
  <c r="Y941" i="79"/>
  <c r="D79" i="43" s="1"/>
  <c r="Q19" i="47"/>
  <c r="AC566" i="79"/>
  <c r="Q24" i="47"/>
  <c r="Y937" i="79"/>
  <c r="Q26" i="47"/>
  <c r="Y933" i="79"/>
  <c r="AJ571" i="79"/>
  <c r="AC567" i="79"/>
  <c r="AJ566" i="79"/>
  <c r="AF569" i="79"/>
  <c r="AJ567" i="79"/>
  <c r="AJ568" i="79"/>
  <c r="AF571" i="79"/>
  <c r="AB568" i="79"/>
  <c r="AF570" i="79"/>
  <c r="AF566" i="79"/>
  <c r="AB566" i="79"/>
  <c r="AJ565" i="79"/>
  <c r="AF565" i="79"/>
  <c r="Y931" i="79"/>
  <c r="Y566" i="79"/>
  <c r="AB565" i="79"/>
  <c r="AJ569" i="79"/>
  <c r="AF567" i="79"/>
  <c r="AD570" i="79"/>
  <c r="Y938" i="79"/>
  <c r="AE565" i="79"/>
  <c r="Q31" i="47"/>
  <c r="AE573" i="79"/>
  <c r="Q17" i="47"/>
  <c r="AL571" i="79"/>
  <c r="AC565" i="79"/>
  <c r="AE570" i="79"/>
  <c r="AD566" i="79"/>
  <c r="AI571" i="79"/>
  <c r="AI568" i="79"/>
  <c r="Q21" i="47"/>
  <c r="AL570" i="79"/>
  <c r="AC573" i="79"/>
  <c r="H73" i="43" s="1"/>
  <c r="Y565" i="79"/>
  <c r="AD567" i="79"/>
  <c r="Y939" i="79"/>
  <c r="P39" i="47"/>
  <c r="AC569" i="79"/>
  <c r="AE571" i="79"/>
  <c r="AE568" i="79"/>
  <c r="AC571" i="79"/>
  <c r="AE569" i="79"/>
  <c r="AD571" i="79"/>
  <c r="D73" i="43"/>
  <c r="AH571" i="79"/>
  <c r="AH570" i="79"/>
  <c r="AH567" i="79"/>
  <c r="AA1120" i="79"/>
  <c r="AA1119" i="79"/>
  <c r="AA1117" i="79"/>
  <c r="AA1115" i="79"/>
  <c r="AA1122" i="79"/>
  <c r="AA1114" i="79"/>
  <c r="AA1121" i="79"/>
  <c r="AA1123" i="79"/>
  <c r="AA1118" i="79"/>
  <c r="AA1116"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A749" i="79"/>
  <c r="AA751" i="79"/>
  <c r="AA750" i="79"/>
  <c r="AA748" i="79"/>
  <c r="AA754" i="79"/>
  <c r="AA755" i="79"/>
  <c r="AA753" i="79"/>
  <c r="AA752" i="79"/>
  <c r="AI754" i="79"/>
  <c r="AI752" i="79"/>
  <c r="AI755" i="79"/>
  <c r="AI748" i="79"/>
  <c r="AI753" i="79"/>
  <c r="AI750" i="79"/>
  <c r="AI751" i="79"/>
  <c r="AI74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H749" i="79"/>
  <c r="AH755" i="79"/>
  <c r="AH754" i="79"/>
  <c r="AH748" i="79"/>
  <c r="AH751" i="79"/>
  <c r="AH750" i="79"/>
  <c r="AH753" i="79"/>
  <c r="AH752" i="79"/>
  <c r="AL941" i="79"/>
  <c r="Y568" i="79"/>
  <c r="Y569" i="79"/>
  <c r="Z937" i="79"/>
  <c r="Z931" i="79"/>
  <c r="Z938" i="79"/>
  <c r="Z933" i="79"/>
  <c r="Z939" i="79"/>
  <c r="Z936" i="79"/>
  <c r="Z934" i="79"/>
  <c r="Z935" i="79"/>
  <c r="Z932" i="79"/>
  <c r="Z566"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Z571" i="79"/>
  <c r="AA1125" i="79"/>
  <c r="AD757" i="79"/>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AH935" i="79"/>
  <c r="AH933" i="79"/>
  <c r="AH932" i="79"/>
  <c r="AH936" i="79"/>
  <c r="AH937" i="79"/>
  <c r="AH931" i="79"/>
  <c r="AH938" i="79"/>
  <c r="AH939" i="79"/>
  <c r="AH934" i="79"/>
  <c r="P15" i="47"/>
  <c r="R30" i="47"/>
  <c r="D82" i="43"/>
  <c r="Y1124" i="79"/>
  <c r="D81" i="43" s="1"/>
  <c r="P17" i="47"/>
  <c r="P18" i="47"/>
  <c r="P21" i="47"/>
  <c r="P24" i="47"/>
  <c r="Q22" i="47"/>
  <c r="Q25" i="47"/>
  <c r="E94" i="43"/>
  <c r="P19" i="47"/>
  <c r="P22" i="47"/>
  <c r="Q23" i="47"/>
  <c r="P16" i="47"/>
  <c r="P25" i="47"/>
  <c r="P23" i="47"/>
  <c r="Q18" i="47"/>
  <c r="Q16" i="47"/>
  <c r="D75" i="43"/>
  <c r="P26" i="47"/>
  <c r="Q20" i="47"/>
  <c r="R64" i="43"/>
  <c r="S56" i="47"/>
  <c r="T24" i="47"/>
  <c r="T17" i="47"/>
  <c r="T19" i="47"/>
  <c r="T16" i="47"/>
  <c r="T22" i="47"/>
  <c r="S20" i="47"/>
  <c r="T21" i="47"/>
  <c r="T15" i="47"/>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T37" i="47"/>
  <c r="T36" i="47"/>
  <c r="V39" i="47"/>
  <c r="T32" i="47"/>
  <c r="T35" i="47"/>
  <c r="T38" i="47"/>
  <c r="T39" i="47"/>
  <c r="T41" i="47"/>
  <c r="T30" i="47"/>
  <c r="T34" i="47"/>
  <c r="K45" i="47"/>
  <c r="M45" i="47"/>
  <c r="N51" i="47"/>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M261" i="46" l="1"/>
  <c r="C104" i="43"/>
  <c r="AM523" i="46"/>
  <c r="AK572" i="79"/>
  <c r="AM383" i="79"/>
  <c r="AM263" i="46"/>
  <c r="AM384" i="79"/>
  <c r="AM202" i="79"/>
  <c r="AM382" i="79"/>
  <c r="AM201" i="79"/>
  <c r="AM200" i="79"/>
  <c r="AM205" i="79"/>
  <c r="G104" i="43" s="1"/>
  <c r="AM389" i="79"/>
  <c r="H104" i="43" s="1"/>
  <c r="AM386" i="79"/>
  <c r="AE388" i="79"/>
  <c r="AH388" i="79"/>
  <c r="AF388" i="79"/>
  <c r="AG388" i="79"/>
  <c r="AJ388" i="79"/>
  <c r="AK204" i="79"/>
  <c r="AI388" i="79"/>
  <c r="AL388" i="79"/>
  <c r="AK388" i="79"/>
  <c r="AE204" i="79"/>
  <c r="AH204" i="79"/>
  <c r="AL204" i="79"/>
  <c r="AF204" i="79"/>
  <c r="AG204" i="79"/>
  <c r="AJ204" i="79"/>
  <c r="AD388" i="79"/>
  <c r="AI204" i="79"/>
  <c r="AD204" i="79"/>
  <c r="AM199" i="79"/>
  <c r="E82" i="43"/>
  <c r="F82" i="43"/>
  <c r="R82" i="43" s="1"/>
  <c r="R54" i="43"/>
  <c r="Z756" i="79"/>
  <c r="E75" i="43" s="1"/>
  <c r="Y572" i="79"/>
  <c r="D72" i="43" s="1"/>
  <c r="E29" i="43" s="1"/>
  <c r="AD572" i="79"/>
  <c r="AJ572" i="79"/>
  <c r="U31" i="47"/>
  <c r="R55" i="43"/>
  <c r="AM567" i="79"/>
  <c r="AM1115" i="79"/>
  <c r="AM1116" i="79"/>
  <c r="AM750" i="79"/>
  <c r="AM1118" i="79"/>
  <c r="AM754" i="79"/>
  <c r="AM749" i="79"/>
  <c r="AM1114" i="79"/>
  <c r="AM748" i="79"/>
  <c r="AM932" i="79"/>
  <c r="AM1122" i="79"/>
  <c r="AM1120" i="79"/>
  <c r="AM1117" i="79"/>
  <c r="AM1119" i="79"/>
  <c r="AM934" i="79"/>
  <c r="AM571" i="79"/>
  <c r="AM753" i="79"/>
  <c r="AM1123" i="79"/>
  <c r="AM751" i="79"/>
  <c r="AM1121" i="79"/>
  <c r="AM752" i="79"/>
  <c r="AM566" i="79"/>
  <c r="AM941" i="79"/>
  <c r="AM935" i="79"/>
  <c r="AM568" i="79"/>
  <c r="R73" i="43"/>
  <c r="AM573" i="79"/>
  <c r="E104" i="43"/>
  <c r="AM565" i="79"/>
  <c r="AM937" i="79"/>
  <c r="AM569" i="79"/>
  <c r="U47" i="47"/>
  <c r="AM570" i="79"/>
  <c r="AM931" i="79"/>
  <c r="AM933" i="79"/>
  <c r="AM1125" i="79"/>
  <c r="AM936" i="79"/>
  <c r="AM755" i="79"/>
  <c r="AM939" i="79"/>
  <c r="AM938" i="79"/>
  <c r="AM757" i="79"/>
  <c r="D103" i="43"/>
  <c r="C103" i="43"/>
  <c r="L81" i="47"/>
  <c r="AL572" i="79"/>
  <c r="E95" i="43"/>
  <c r="AG572" i="79"/>
  <c r="AA572" i="79"/>
  <c r="F72" i="43" s="1"/>
  <c r="R27" i="47"/>
  <c r="R29" i="47" s="1"/>
  <c r="P30" i="47"/>
  <c r="P37" i="47"/>
  <c r="P33" i="47"/>
  <c r="P56" i="47"/>
  <c r="P32" i="47"/>
  <c r="AB572" i="79"/>
  <c r="G72" i="43" s="1"/>
  <c r="AI572" i="79"/>
  <c r="H97" i="43"/>
  <c r="P48" i="47"/>
  <c r="K95" i="43"/>
  <c r="P54" i="47"/>
  <c r="AF572" i="79"/>
  <c r="P34" i="47"/>
  <c r="P40" i="47"/>
  <c r="Y940" i="79"/>
  <c r="H94" i="43"/>
  <c r="H96" i="43"/>
  <c r="AE572" i="79"/>
  <c r="P51" i="47"/>
  <c r="K94" i="43"/>
  <c r="AH572" i="79"/>
  <c r="I99" i="43"/>
  <c r="H93" i="43"/>
  <c r="H98" i="43"/>
  <c r="P55" i="47"/>
  <c r="AI1124" i="79"/>
  <c r="AB1124" i="79"/>
  <c r="J99" i="43"/>
  <c r="I95" i="43"/>
  <c r="P50" i="47"/>
  <c r="K101" i="43"/>
  <c r="R76" i="43"/>
  <c r="J98" i="43"/>
  <c r="R70" i="43"/>
  <c r="AC572" i="79"/>
  <c r="H72" i="43" s="1"/>
  <c r="K97" i="43"/>
  <c r="L100" i="43"/>
  <c r="J97" i="43"/>
  <c r="P47" i="47"/>
  <c r="P35" i="47"/>
  <c r="P38" i="47"/>
  <c r="AD1124" i="79"/>
  <c r="AF940" i="79"/>
  <c r="I93" i="43"/>
  <c r="P53" i="47"/>
  <c r="P36" i="47"/>
  <c r="P31" i="47"/>
  <c r="H95" i="43"/>
  <c r="AG940" i="79"/>
  <c r="I98" i="43"/>
  <c r="L94" i="43"/>
  <c r="R61" i="43"/>
  <c r="P46" i="47"/>
  <c r="P52" i="47"/>
  <c r="P41" i="47"/>
  <c r="J96" i="43"/>
  <c r="L95" i="43"/>
  <c r="K93" i="43"/>
  <c r="P45" i="47"/>
  <c r="P49" i="47"/>
  <c r="L102" i="43"/>
  <c r="M102" i="43" s="1"/>
  <c r="I94" i="43"/>
  <c r="O98" i="47"/>
  <c r="Z572" i="79"/>
  <c r="E72" i="43" s="1"/>
  <c r="E30" i="43" s="1"/>
  <c r="AH940" i="79"/>
  <c r="K99" i="43"/>
  <c r="AD756" i="79"/>
  <c r="J93" i="43"/>
  <c r="AE940" i="79"/>
  <c r="AL1124" i="79"/>
  <c r="AK756" i="79"/>
  <c r="L93" i="43"/>
  <c r="Z1124" i="79"/>
  <c r="G97" i="43"/>
  <c r="AH1124" i="79"/>
  <c r="AF1124" i="79"/>
  <c r="AC940" i="79"/>
  <c r="H78" i="43" s="1"/>
  <c r="AG1124" i="79"/>
  <c r="L98" i="43"/>
  <c r="J94" i="43"/>
  <c r="L97" i="43"/>
  <c r="AL756" i="79"/>
  <c r="AF756" i="79"/>
  <c r="AD940" i="79"/>
  <c r="J95" i="43"/>
  <c r="I96" i="43"/>
  <c r="AC756" i="79"/>
  <c r="H75" i="43" s="1"/>
  <c r="K100" i="43"/>
  <c r="AK1124" i="79"/>
  <c r="AJ1124" i="79"/>
  <c r="AI756" i="79"/>
  <c r="AA756" i="79"/>
  <c r="F75" i="43" s="1"/>
  <c r="I97" i="43"/>
  <c r="K96" i="43"/>
  <c r="L99" i="43"/>
  <c r="AJ940" i="79"/>
  <c r="K98" i="43"/>
  <c r="AE1124" i="79"/>
  <c r="AE756" i="79"/>
  <c r="Z940" i="79"/>
  <c r="AL940" i="79"/>
  <c r="L101" i="43"/>
  <c r="AA940" i="79"/>
  <c r="AC1124" i="79"/>
  <c r="AI940" i="79"/>
  <c r="AB940" i="79"/>
  <c r="AJ756" i="79"/>
  <c r="AH756" i="79"/>
  <c r="AK940" i="79"/>
  <c r="AG756" i="79"/>
  <c r="AB756" i="79"/>
  <c r="G75" i="43" s="1"/>
  <c r="L96" i="43"/>
  <c r="J100" i="43"/>
  <c r="AA1124" i="79"/>
  <c r="R68" i="47"/>
  <c r="T63" i="47"/>
  <c r="S60" i="47"/>
  <c r="Q61" i="47"/>
  <c r="P62" i="47"/>
  <c r="P66" i="47"/>
  <c r="P69" i="47"/>
  <c r="P67" i="47"/>
  <c r="P61" i="47"/>
  <c r="R31" i="47"/>
  <c r="P71" i="47"/>
  <c r="P70" i="47"/>
  <c r="R34" i="47"/>
  <c r="P68" i="47"/>
  <c r="P64" i="47"/>
  <c r="R38" i="47"/>
  <c r="T47" i="47"/>
  <c r="R37" i="47"/>
  <c r="P60" i="47"/>
  <c r="P63" i="47"/>
  <c r="R39" i="47"/>
  <c r="P65" i="47"/>
  <c r="T75" i="47"/>
  <c r="Q27" i="47"/>
  <c r="Q29" i="47" s="1"/>
  <c r="Q42" i="47" s="1"/>
  <c r="Q44" i="47" s="1"/>
  <c r="P27" i="47"/>
  <c r="P29" i="47" s="1"/>
  <c r="Q60" i="47"/>
  <c r="Q67" i="47"/>
  <c r="Q69" i="47"/>
  <c r="Q50" i="47"/>
  <c r="R40" i="47"/>
  <c r="Q71" i="47"/>
  <c r="R41" i="47"/>
  <c r="R33" i="47"/>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E31" i="43" l="1"/>
  <c r="E32" i="43"/>
  <c r="AM204" i="79"/>
  <c r="AM206" i="79" s="1"/>
  <c r="AM388" i="79"/>
  <c r="AM390" i="79" s="1"/>
  <c r="K104" i="43"/>
  <c r="R79" i="43"/>
  <c r="L104" i="43"/>
  <c r="H81" i="43"/>
  <c r="J144" i="47"/>
  <c r="E81" i="43"/>
  <c r="K137" i="47"/>
  <c r="F81" i="43"/>
  <c r="K150" i="47" s="1"/>
  <c r="L144" i="47"/>
  <c r="G81" i="43"/>
  <c r="U83" i="47"/>
  <c r="J104" i="43"/>
  <c r="H20" i="43"/>
  <c r="I104" i="43"/>
  <c r="R75" i="43"/>
  <c r="R66" i="43"/>
  <c r="R69" i="43"/>
  <c r="R60" i="43"/>
  <c r="R72" i="43"/>
  <c r="Q82" i="47"/>
  <c r="P83" i="47"/>
  <c r="U63" i="47"/>
  <c r="U71" i="47"/>
  <c r="AM1124" i="79"/>
  <c r="AM1126" i="79" s="1"/>
  <c r="U48" i="47"/>
  <c r="U50" i="47"/>
  <c r="AM756" i="79"/>
  <c r="AM758" i="79" s="1"/>
  <c r="U61" i="47"/>
  <c r="U65" i="47"/>
  <c r="U49" i="47"/>
  <c r="U56" i="47"/>
  <c r="U68" i="47"/>
  <c r="U70" i="47"/>
  <c r="U45" i="47"/>
  <c r="U46" i="47"/>
  <c r="U60" i="47"/>
  <c r="U66" i="47"/>
  <c r="U69" i="47"/>
  <c r="U52" i="47"/>
  <c r="AM572" i="79"/>
  <c r="AM574"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83" i="47"/>
  <c r="M115" i="47"/>
  <c r="M101" i="47"/>
  <c r="M77" i="47"/>
  <c r="M106" i="47"/>
  <c r="U156" i="47"/>
  <c r="Q151"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N94" i="47"/>
  <c r="N137" i="47"/>
  <c r="N96" i="47"/>
  <c r="U138" i="47"/>
  <c r="U130" i="47"/>
  <c r="S110" i="47"/>
  <c r="S154" i="47"/>
  <c r="S106" i="47"/>
  <c r="S139" i="47"/>
  <c r="S99" i="47"/>
  <c r="S112" i="47"/>
  <c r="Q137" i="47"/>
  <c r="Q140"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N157" i="47"/>
  <c r="N156" i="47"/>
  <c r="S142" i="47"/>
  <c r="R52" i="47"/>
  <c r="R51" i="47"/>
  <c r="P146" i="47"/>
  <c r="P129" i="47"/>
  <c r="P161" i="47"/>
  <c r="R62" i="47"/>
  <c r="O145" i="47"/>
  <c r="O131" i="47"/>
  <c r="O161" i="47"/>
  <c r="O151" i="47"/>
  <c r="O121" i="47"/>
  <c r="O139" i="47"/>
  <c r="N151" i="47"/>
  <c r="N140" i="47"/>
  <c r="N121" i="47"/>
  <c r="M126" i="47"/>
  <c r="M127" i="47"/>
  <c r="N131" i="47"/>
  <c r="U145" i="47"/>
  <c r="S128" i="47"/>
  <c r="S123" i="47"/>
  <c r="S141" i="47"/>
  <c r="R71" i="47"/>
  <c r="R67" i="47"/>
  <c r="R48" i="47"/>
  <c r="R61" i="47"/>
  <c r="P135" i="47"/>
  <c r="P142" i="47"/>
  <c r="R60" i="47"/>
  <c r="P152" i="47"/>
  <c r="R45"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N130" i="47"/>
  <c r="N142" i="47"/>
  <c r="N128" i="47"/>
  <c r="U136" i="47"/>
  <c r="U160" i="47"/>
  <c r="U141" i="47"/>
  <c r="S146" i="47"/>
  <c r="S145" i="47"/>
  <c r="S130" i="47"/>
  <c r="S138" i="47"/>
  <c r="S127" i="47"/>
  <c r="S121" i="47"/>
  <c r="R56" i="47"/>
  <c r="R47" i="47"/>
  <c r="R122" i="47"/>
  <c r="P137" i="47"/>
  <c r="P139" i="47"/>
  <c r="P154" i="47"/>
  <c r="Q154" i="47"/>
  <c r="Q158" i="47"/>
  <c r="O144" i="47"/>
  <c r="O152" i="47"/>
  <c r="N160" i="47"/>
  <c r="M129" i="47"/>
  <c r="N127" i="47"/>
  <c r="S143" i="47"/>
  <c r="S136" i="47"/>
  <c r="R50" i="47"/>
  <c r="P143" i="47"/>
  <c r="P124" i="47"/>
  <c r="P151" i="47"/>
  <c r="R65" i="47"/>
  <c r="O154" i="47"/>
  <c r="O130" i="47"/>
  <c r="O153" i="47"/>
  <c r="O129" i="47"/>
  <c r="N124" i="47"/>
  <c r="N120" i="47"/>
  <c r="N123"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25" i="47"/>
  <c r="M128" i="47"/>
  <c r="P126" i="47"/>
  <c r="P121" i="47"/>
  <c r="O158" i="47"/>
  <c r="O156" i="47"/>
  <c r="N126" i="47"/>
  <c r="N161" i="47"/>
  <c r="N154" i="47"/>
  <c r="N146"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93" i="47"/>
  <c r="J97" i="47"/>
  <c r="J110" i="47"/>
  <c r="J92" i="47"/>
  <c r="J95" i="47"/>
  <c r="J123" i="47"/>
  <c r="J99" i="47"/>
  <c r="J113" i="47"/>
  <c r="J96" i="47"/>
  <c r="J124" i="47"/>
  <c r="J122" i="47"/>
  <c r="J158" i="47"/>
  <c r="J112" i="47"/>
  <c r="J156" i="47"/>
  <c r="J116" i="47"/>
  <c r="J111" i="47"/>
  <c r="J126" i="47"/>
  <c r="J114" i="47"/>
  <c r="J76" i="47"/>
  <c r="J115" i="47"/>
  <c r="J125" i="47"/>
  <c r="J131" i="47"/>
  <c r="J157" i="47"/>
  <c r="J94" i="47"/>
  <c r="J106" i="47"/>
  <c r="J137" i="47"/>
  <c r="J108" i="47"/>
  <c r="J129" i="47"/>
  <c r="J130" i="47"/>
  <c r="J109" i="47"/>
  <c r="J91" i="47"/>
  <c r="J90" i="47"/>
  <c r="J100" i="47"/>
  <c r="J159" i="47"/>
  <c r="J105" i="47"/>
  <c r="J160" i="47"/>
  <c r="J101" i="47"/>
  <c r="J155"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51" i="47" l="1"/>
  <c r="J140" i="47"/>
  <c r="J161" i="47"/>
  <c r="J135" i="47"/>
  <c r="J138" i="47"/>
  <c r="J154" i="47"/>
  <c r="J142" i="47"/>
  <c r="J152" i="47"/>
  <c r="J153" i="47"/>
  <c r="J141" i="47"/>
  <c r="J151" i="47"/>
  <c r="J150" i="47"/>
  <c r="J146" i="47"/>
  <c r="J136" i="47"/>
  <c r="K136" i="47"/>
  <c r="L142" i="47"/>
  <c r="M153" i="47"/>
  <c r="M158" i="47"/>
  <c r="M144" i="47"/>
  <c r="W144" i="47" s="1"/>
  <c r="M139" i="47"/>
  <c r="R78" i="43"/>
  <c r="L139" i="47"/>
  <c r="L146" i="47"/>
  <c r="M155" i="47"/>
  <c r="L140" i="47"/>
  <c r="M157" i="47"/>
  <c r="M161" i="47"/>
  <c r="M137" i="47"/>
  <c r="L143" i="47"/>
  <c r="M145" i="47"/>
  <c r="M156" i="47"/>
  <c r="M150" i="47"/>
  <c r="L136" i="47"/>
  <c r="L156" i="47"/>
  <c r="M152" i="47"/>
  <c r="M142" i="47"/>
  <c r="L138" i="47"/>
  <c r="M141" i="47"/>
  <c r="M146" i="47"/>
  <c r="M143" i="47"/>
  <c r="L135" i="47"/>
  <c r="M136" i="47"/>
  <c r="L161" i="47"/>
  <c r="M135" i="47"/>
  <c r="M154" i="47"/>
  <c r="M140" i="47"/>
  <c r="E33" i="43"/>
  <c r="L141" i="47"/>
  <c r="M160" i="47"/>
  <c r="M138" i="47"/>
  <c r="M159" i="47"/>
  <c r="L145" i="47"/>
  <c r="L137" i="47"/>
  <c r="L160" i="47"/>
  <c r="L159" i="47"/>
  <c r="L155" i="47"/>
  <c r="L151" i="47"/>
  <c r="L153" i="47"/>
  <c r="L150" i="47"/>
  <c r="L157" i="47"/>
  <c r="L154" i="47"/>
  <c r="L152" i="47"/>
  <c r="L158" i="47"/>
  <c r="K157" i="47"/>
  <c r="K155" i="47"/>
  <c r="R81" i="43"/>
  <c r="K152" i="47"/>
  <c r="K154" i="47"/>
  <c r="K161" i="47"/>
  <c r="K160" i="47"/>
  <c r="K156" i="47"/>
  <c r="K153" i="47"/>
  <c r="K159" i="47"/>
  <c r="K151" i="47"/>
  <c r="K158" i="47"/>
  <c r="H19" i="43"/>
  <c r="M104" i="43"/>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57" i="47" l="1"/>
  <c r="W158" i="47"/>
  <c r="W161" i="47"/>
  <c r="W142" i="47"/>
  <c r="W139" i="47"/>
  <c r="W150" i="47"/>
  <c r="W137" i="47"/>
  <c r="W135" i="47"/>
  <c r="W143" i="47"/>
  <c r="W153" i="47"/>
  <c r="W140" i="47"/>
  <c r="E43" i="43"/>
  <c r="W151" i="47"/>
  <c r="W141" i="47"/>
  <c r="W145" i="47"/>
  <c r="W146" i="47"/>
  <c r="W156" i="47"/>
  <c r="W159" i="47"/>
  <c r="W138" i="47"/>
  <c r="W136" i="47"/>
  <c r="W160" i="47"/>
  <c r="W154" i="47"/>
  <c r="W155" i="47"/>
  <c r="W152"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O147" i="47" s="1"/>
  <c r="O149" i="47" s="1"/>
  <c r="O162" i="47" s="1"/>
  <c r="J104" i="47"/>
  <c r="J117" i="47" s="1"/>
  <c r="J119" i="47" s="1"/>
  <c r="J132" i="47" s="1"/>
  <c r="J134" i="47" s="1"/>
  <c r="J147" i="47" s="1"/>
  <c r="J149" i="47" s="1"/>
  <c r="J162" i="47" s="1"/>
  <c r="E84" i="43" s="1"/>
  <c r="M104" i="47"/>
  <c r="M117" i="47" s="1"/>
  <c r="M119" i="47" s="1"/>
  <c r="M132" i="47" s="1"/>
  <c r="M134" i="47" s="1"/>
  <c r="M147" i="47" s="1"/>
  <c r="M149" i="47" s="1"/>
  <c r="M162" i="47" s="1"/>
  <c r="H84" i="43" s="1"/>
  <c r="N104" i="47"/>
  <c r="N117" i="47" s="1"/>
  <c r="N119" i="47" s="1"/>
  <c r="N132" i="47" s="1"/>
  <c r="N134" i="47" s="1"/>
  <c r="N147" i="47" s="1"/>
  <c r="N149" i="47" s="1"/>
  <c r="N162" i="47" s="1"/>
  <c r="L72" i="47"/>
  <c r="L74" i="47" s="1"/>
  <c r="L87" i="47" s="1"/>
  <c r="L89" i="47" s="1"/>
  <c r="L102" i="47" s="1"/>
  <c r="H85" i="43" l="1"/>
  <c r="E85" i="43"/>
  <c r="F33" i="43"/>
  <c r="G33" i="43" s="1"/>
  <c r="F30" i="43"/>
  <c r="G30" i="43" s="1"/>
  <c r="L104" i="47"/>
  <c r="L117" i="47" s="1"/>
  <c r="L119" i="47" s="1"/>
  <c r="L132" i="47" s="1"/>
  <c r="L134" i="47" s="1"/>
  <c r="L147" i="47" s="1"/>
  <c r="L149" i="47" s="1"/>
  <c r="L162" i="47" s="1"/>
  <c r="G84" i="43" s="1"/>
  <c r="I104" i="47"/>
  <c r="I117" i="47" s="1"/>
  <c r="I119" i="47" s="1"/>
  <c r="I132" i="47" s="1"/>
  <c r="I134" i="47" s="1"/>
  <c r="I147" i="47" s="1"/>
  <c r="I149" i="47" s="1"/>
  <c r="I162" i="47" s="1"/>
  <c r="D84" i="43" s="1"/>
  <c r="G85" i="43" l="1"/>
  <c r="D85" i="43"/>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E88" i="43" l="1"/>
  <c r="H88" i="43"/>
  <c r="D88" i="43"/>
  <c r="G88" i="43"/>
  <c r="F88" i="43"/>
  <c r="L15" i="43"/>
  <c r="W119" i="47"/>
  <c r="W132" i="47" s="1"/>
  <c r="I105" i="43"/>
  <c r="I106" i="43" s="1"/>
  <c r="W134" i="47" l="1"/>
  <c r="W147" i="47" s="1"/>
  <c r="J105" i="43"/>
  <c r="W149" i="47" l="1"/>
  <c r="W162" i="47" s="1"/>
  <c r="J106" i="43"/>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<sst xmlns="http://schemas.openxmlformats.org/spreadsheetml/2006/main" count="4260" uniqueCount="757">
  <si>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</si>
  <si>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</si>
  <si>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</si>
  <si>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</si>
  <si>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</si>
  <si>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</si>
  <si>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</si>
  <si>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</si>
  <si>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</si>
  <si>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</si>
  <si>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</si>
  <si>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</si>
  <si>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</si>
  <si>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</si>
  <si>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</si>
  <si>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</si>
  <si>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</si>
  <si>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</si>
  <si>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</si>
  <si>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</si>
  <si>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</si>
  <si>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</si>
  <si>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</si>
  <si>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</si>
  <si>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</si>
  <si>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</si>
  <si>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</si>
  <si>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</si>
  <si>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</si>
  <si>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</si>
  <si>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</si>
  <si>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</si>
  <si>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</si>
  <si>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</si>
  <si>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</si>
  <si>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</si>
  <si>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</si>
  <si>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</si>
  <si>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</si>
  <si>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</si>
  <si>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</si>
  <si>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</si>
  <si>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</si>
  <si>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</si>
  <si>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</si>
  <si>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</si>
  <si>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</si>
  <si>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</si>
  <si>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</si>
  <si>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</si>
  <si>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</si>
  <si>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</si>
  <si>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</si>
  <si>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</si>
  <si>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</si>
  <si>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</si>
  <si>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</si>
  <si>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</si>
  <si>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</si>
  <si>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</si>
  <si>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</si>
  <si>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</si>
  <si>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</si>
  <si>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</si>
  <si>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</si>
  <si>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</si>
  <si>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</si>
  <si>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</si>
  <si>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</si>
  <si>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</si>
  <si>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</si>
  <si>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</si>
  <si>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</si>
  <si>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</si>
  <si>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</si>
  <si>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</si>
  <si>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</si>
  <si>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</si>
  <si>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</si>
  <si>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</si>
  <si>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</si>
  <si>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</si>
  <si>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</si>
  <si>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</si>
  <si>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</si>
  <si>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</si>
  <si>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</si>
  <si>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</si>
  <si>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</si>
  <si>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</si>
  <si>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</si>
  <si>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</si>
  <si>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</si>
  <si>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</si>
  <si>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</si>
  <si>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</si>
  <si>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</si>
  <si>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</si>
  <si>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</si>
  <si>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</si>
  <si>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</si>
  <si>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</si>
  <si>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</si>
  <si>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</si>
  <si>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</si>
  <si>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</si>
  <si>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</si>
  <si>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</si>
  <si>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</si>
  <si>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</si>
  <si>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</si>
  <si>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</si>
  <si>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</si>
  <si>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</si>
  <si>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</si>
  <si>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</si>
  <si>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</si>
  <si>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</si>
  <si>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</si>
  <si>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</si>
  <si>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</si>
  <si>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</si>
  <si>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</si>
  <si>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</si>
  <si>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</si>
  <si>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</si>
  <si>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</si>
  <si>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</si>
  <si>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</si>
  <si>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</si>
  <si>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</si>
  <si>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</si>
  <si>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</si>
  <si>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</si>
  <si>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</si>
  <si>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</si>
  <si>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</si>
  <si>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</si>
  <si>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</si>
  <si>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</si>
  <si>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</si>
  <si>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</si>
  <si>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</si>
  <si>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</si>
  <si>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</si>
  <si>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</si>
  <si>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</si>
  <si>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</si>
  <si>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</si>
  <si>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</si>
  <si>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</si>
  <si>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</si>
  <si>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</si>
  <si>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</si>
  <si>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</si>
  <si>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</si>
  <si>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</si>
  <si>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</si>
  <si>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</si>
  <si>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</si>
  <si>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</si>
  <si>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</si>
  <si>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</si>
  <si>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</si>
  <si>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</si>
  <si>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</si>
  <si>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</si>
  <si>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</si>
  <si>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</si>
  <si>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</si>
  <si>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</si>
  <si>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</si>
  <si>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</si>
  <si>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</si>
  <si>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</si>
  <si>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</si>
  <si>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</si>
  <si>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</si>
  <si>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</si>
  <si>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</si>
  <si>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</si>
  <si>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</si>
  <si>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</si>
  <si>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</si>
  <si>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</si>
  <si>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</si>
  <si>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</si>
  <si>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</si>
  <si>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</si>
  <si>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</si>
  <si>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</si>
  <si>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</si>
  <si>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</si>
  <si>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</si>
  <si>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</si>
  <si>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</si>
  <si>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</si>
  <si>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</si>
  <si>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</si>
  <si>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</si>
  <si>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</si>
  <si>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</si>
  <si>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</si>
  <si>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</si>
  <si>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</si>
  <si>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</si>
  <si>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</si>
  <si>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</si>
  <si>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</si>
  <si>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</si>
  <si>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</si>
  <si>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</si>
  <si>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</si>
  <si>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</si>
  <si>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</si>
  <si>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</si>
  <si>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</si>
  <si>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</si>
  <si>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</si>
  <si>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</si>
  <si>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</si>
  <si>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</si>
  <si>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</si>
  <si>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</si>
  <si>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</si>
  <si>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</si>
  <si>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</si>
  <si>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</si>
  <si>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</si>
  <si>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</si>
  <si>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</si>
  <si>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</si>
  <si>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</si>
  <si>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</si>
  <si>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</si>
  <si>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</si>
  <si>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</si>
  <si>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</si>
  <si>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</si>
  <si>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</si>
  <si>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</si>
  <si>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</si>
  <si>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</si>
  <si>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</si>
  <si>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</si>
  <si>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</si>
  <si>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</si>
  <si>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</si>
  <si>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</si>
  <si>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</si>
  <si>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</si>
  <si>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</si>
  <si>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</si>
  <si>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</si>
  <si>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</si>
  <si>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</si>
  <si>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</si>
  <si>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</si>
  <si>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</si>
  <si>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</si>
  <si>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</si>
  <si>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</si>
  <si>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</si>
  <si>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</si>
  <si>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</si>
  <si>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</si>
  <si>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</si>
  <si>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</si>
  <si>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</si>
  <si>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</si>
  <si>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</si>
  <si>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</si>
  <si>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</si>
  <si>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</si>
  <si>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</si>
  <si>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</si>
  <si>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</si>
  <si>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</si>
  <si>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</si>
  <si>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</si>
  <si>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</si>
  <si>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</si>
  <si>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</si>
  <si>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</si>
  <si>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</si>
  <si>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</si>
  <si>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</si>
  <si>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</si>
  <si>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</si>
  <si>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</si>
  <si>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</si>
  <si>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</si>
  <si>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</si>
  <si>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</si>
  <si>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</si>
  <si>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</si>
  <si>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</si>
  <si>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</si>
  <si>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</si>
  <si>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</si>
  <si>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</si>
  <si>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</si>
  <si>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</si>
  <si>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</si>
  <si>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</si>
  <si>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</si>
  <si>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</si>
  <si>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</si>
  <si>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</si>
  <si>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</si>
  <si>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</si>
  <si>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</si>
  <si>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</si>
  <si>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</si>
  <si>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</si>
  <si>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</si>
  <si>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</si>
  <si>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</si>
  <si>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</si>
  <si>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</si>
  <si>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</si>
  <si>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</si>
  <si>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</si>
  <si>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</si>
  <si>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</si>
  <si>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</si>
  <si>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</si>
  <si>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</si>
  <si>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</si>
  <si>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</si>
  <si>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</si>
  <si>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</si>
  <si>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</si>
  <si>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</si>
  <si>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</si>
  <si>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</si>
  <si>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</si>
  <si>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</si>
  <si>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</si>
  <si>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</si>
  <si>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</si>
  <si>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</si>
  <si>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</si>
  <si>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</si>
  <si>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</si>
  <si>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</si>
  <si>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</si>
  <si>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</si>
  <si>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</si>
  <si>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</si>
  <si>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</si>
  <si>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</si>
  <si>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</si>
  <si>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</si>
  <si>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</si>
  <si>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</si>
  <si>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</si>
  <si>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</si>
  <si>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</si>
  <si>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</si>
  <si>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</si>
  <si>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</si>
  <si>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</si>
  <si>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</si>
  <si>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</si>
  <si>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</si>
  <si>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</si>
  <si>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</si>
  <si>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</si>
  <si>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</si>
  <si>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</si>
  <si>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</si>
  <si>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</si>
  <si>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</si>
  <si>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</si>
  <si>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</si>
  <si>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</si>
  <si>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</si>
  <si>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</si>
  <si>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</si>
  <si>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</si>
  <si>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</si>
  <si>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</si>
  <si>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</si>
  <si>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</si>
  <si>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</si>
  <si>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</si>
  <si>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</si>
  <si>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</si>
  <si>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</si>
  <si>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</si>
  <si>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</si>
  <si>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</si>
  <si>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</si>
  <si>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</si>
  <si>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</si>
  <si>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</si>
  <si>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</si>
  <si>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</si>
  <si>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</si>
  <si>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</si>
  <si>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</si>
  <si>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</si>
  <si>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</si>
  <si>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</si>
  <si>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</si>
  <si>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</si>
  <si>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</si>
  <si>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</si>
  <si>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</si>
  <si>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</si>
  <si>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</si>
  <si>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</si>
  <si>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</si>
  <si>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</si>
  <si>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</si>
  <si>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</si>
  <si>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</si>
  <si>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</si>
  <si>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</si>
  <si>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</si>
  <si>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</si>
  <si>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</si>
  <si>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</si>
  <si>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</si>
  <si>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</si>
  <si>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</si>
  <si>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</si>
  <si>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</si>
  <si>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</si>
  <si>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</si>
  <si>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</si>
  <si>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</si>
  <si>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</si>
  <si>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</si>
  <si>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</si>
  <si>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</si>
  <si>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</si>
  <si>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</si>
  <si>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</si>
  <si>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</si>
  <si>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</si>
  <si>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</si>
  <si>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</si>
  <si>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</si>
  <si>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</si>
  <si>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</si>
  <si>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</si>
  <si>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</si>
  <si>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</si>
  <si>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</si>
  <si>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</si>
  <si>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</si>
  <si>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</si>
  <si>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</si>
  <si>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</si>
  <si>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</si>
  <si>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</si>
  <si>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</si>
  <si>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</si>
  <si>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</si>
  <si>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</si>
  <si>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</si>
  <si>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</si>
  <si>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</si>
  <si>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</si>
  <si>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</si>
  <si>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</si>
  <si>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</si>
  <si>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</si>
  <si>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</si>
  <si>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</si>
  <si>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</si>
  <si>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</si>
  <si>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</si>
  <si>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</si>
  <si>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</si>
  <si>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</si>
  <si>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</si>
  <si>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</si>
  <si>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</si>
  <si>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</si>
  <si>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</si>
  <si>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</si>
  <si>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</si>
  <si>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</si>
  <si>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</si>
  <si>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</si>
  <si>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</si>
  <si>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</si>
  <si>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</si>
  <si>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</si>
  <si>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</si>
  <si>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</si>
  <si>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</si>
  <si>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</si>
  <si>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</si>
  <si>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</si>
  <si>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</si>
  <si>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</si>
  <si>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</si>
  <si>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</si>
  <si>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</si>
  <si>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</si>
  <si>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</si>
  <si>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</si>
  <si>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</si>
  <si>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</si>
  <si>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</si>
  <si>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</si>
  <si>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</si>
  <si>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</si>
  <si>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</si>
  <si>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</si>
  <si>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</si>
  <si>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</si>
  <si>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</si>
  <si>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</si>
  <si>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</si>
  <si>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</si>
  <si>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</si>
  <si>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</si>
  <si>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</si>
  <si>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</si>
  <si>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</si>
  <si>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</si>
  <si>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</si>
  <si>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</si>
  <si>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</si>
  <si>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</si>
  <si>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</si>
  <si>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</si>
  <si>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</si>
  <si>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</si>
  <si>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</si>
  <si>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</si>
  <si>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</si>
  <si>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</si>
  <si>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</si>
  <si>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</si>
  <si>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</si>
  <si>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</si>
  <si>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</si>
  <si>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</si>
  <si>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</si>
  <si>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</si>
  <si>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</si>
  <si>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</si>
  <si>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</si>
  <si>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</si>
  <si>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</si>
  <si>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</si>
  <si>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</si>
  <si>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</si>
  <si>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</si>
  <si>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</si>
  <si>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</si>
  <si>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</si>
  <si>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</si>
  <si>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</si>
  <si>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</si>
  <si>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</si>
  <si>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</si>
  <si>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</si>
  <si>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</si>
  <si>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</si>
  <si>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</si>
  <si>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</si>
  <si>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</si>
  <si>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</si>
  <si>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</si>
  <si>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</si>
  <si>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</si>
  <si>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</si>
  <si>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</si>
  <si>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</si>
  <si>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</si>
  <si>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</si>
  <si>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</si>
  <si>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</si>
  <si>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</si>
  <si>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</si>
  <si>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</si>
  <si>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</si>
  <si>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</si>
  <si>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</si>
  <si>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</si>
  <si>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</si>
  <si>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</si>
  <si>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</si>
  <si>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</si>
  <si>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</si>
  <si>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</si>
  <si>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</si>
  <si>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</si>
  <si>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</si>
  <si>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</si>
  <si>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</si>
  <si>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</si>
  <si>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</si>
  <si>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</si>
  <si>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</si>
  <si>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</si>
  <si>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</si>
  <si>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</si>
  <si>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</si>
  <si>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</si>
  <si>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</si>
  <si>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</si>
  <si>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</si>
  <si>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</si>
  <si>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</si>
  <si>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</si>
  <si>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</si>
  <si>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</si>
  <si>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</si>
  <si>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</si>
  <si>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</si>
  <si>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</si>
  <si>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</si>
  <si>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</si>
  <si>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</si>
  <si>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</si>
  <si>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</si>
  <si>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</si>
  <si>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</si>
  <si>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</si>
  <si>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</si>
  <si>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</si>
  <si>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</si>
  <si>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</si>
  <si>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</si>
  <si>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</si>
  <si>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</si>
  <si>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</si>
  <si>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</si>
  <si>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</si>
  <si>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</si>
  <si>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</si>
  <si>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</si>
  <si>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</si>
  <si>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</si>
  <si>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</si>
  <si>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</si>
  <si>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</si>
  <si>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</si>
  <si>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</si>
  <si>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</si>
  <si>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</si>
  <si>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</si>
  <si>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</si>
  <si>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</si>
  <si>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</si>
  <si>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</si>
  <si>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</si>
  <si>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</si>
  <si>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</si>
  <si>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</si>
  <si>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</si>
  <si>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</si>
  <si>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</si>
  <si>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</si>
  <si>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</si>
  <si>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</si>
  <si>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</si>
  <si>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</si>
  <si>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</si>
  <si>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</si>
  <si>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</si>
  <si>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</si>
  <si>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</si>
  <si>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</si>
  <si>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</si>
  <si>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</si>
  <si>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</si>
  <si>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</si>
  <si>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</si>
  <si>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</si>
  <si>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</si>
  <si>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</si>
  <si>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</si>
  <si>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</si>
  <si>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</si>
  <si>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</si>
  <si>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</si>
  <si>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</si>
  <si>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</si>
  <si>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</si>
  <si>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</si>
  <si>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</si>
  <si>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</si>
  <si>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</si>
  <si>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</si>
  <si>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</si>
  <si>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</si>
  <si>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</si>
  <si>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</si>
  <si>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</si>
  <si>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</si>
  <si>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</si>
  <si>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</si>
  <si>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</si>
  <si>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</si>
  <si>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</si>
  <si>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</si>
  <si>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</si>
  <si>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</si>
  <si>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</si>
  <si>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</si>
  <si>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</si>
  <si>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</si>
  <si>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</si>
  <si>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</si>
  <si>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</si>
  <si>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</si>
  <si>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</si>
  <si>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</si>
  <si>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</si>
  <si>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</si>
  <si>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</si>
  <si>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EB-2018-0025</t>
  </si>
  <si>
    <t>2013 COS</t>
  </si>
  <si>
    <t>EB-2019-0027</t>
  </si>
  <si>
    <t>2017-2018</t>
  </si>
  <si>
    <t>Streetlights</t>
  </si>
  <si>
    <t>KWh</t>
  </si>
  <si>
    <t>2013 Settlement Agreement, p. 23/24 of 43</t>
  </si>
  <si>
    <t>EB-2009-0220</t>
  </si>
  <si>
    <t>EB-2010-0076</t>
  </si>
  <si>
    <t>EB-2011-0163</t>
  </si>
  <si>
    <t>EB-2012-0116</t>
  </si>
  <si>
    <t>EB-2013-0121</t>
  </si>
  <si>
    <t>EB-2014-0065</t>
  </si>
  <si>
    <t>EB-2015-0062</t>
  </si>
  <si>
    <t>EB-2016-0064</t>
  </si>
  <si>
    <t>EB-2017-0034</t>
  </si>
  <si>
    <t/>
  </si>
  <si>
    <t>HVAC Incentives Initaitive</t>
  </si>
  <si>
    <t>COLLUS Power Corp.</t>
  </si>
  <si>
    <t>Business &amp; Industrial</t>
  </si>
  <si>
    <t>Business</t>
  </si>
  <si>
    <t>RetrofitIndustrial</t>
  </si>
  <si>
    <t>Industrial</t>
  </si>
  <si>
    <t>COLLUS PowerStream Corp.</t>
  </si>
  <si>
    <t>Save on Energy Heating &amp; Cooling Program</t>
  </si>
  <si>
    <t>Save on Energy Instant Discount Program</t>
  </si>
  <si>
    <t>Whole Home Pilot Program</t>
  </si>
  <si>
    <t>EPCOR Electricity Distribution Ontario Inc.</t>
  </si>
  <si>
    <t>J19:M19</t>
  </si>
  <si>
    <t xml:space="preserve">Rate rider was a fixed charge and reduced kWh usage would not result in lost revenue  </t>
  </si>
  <si>
    <t>Removal of shared tax rate rider</t>
  </si>
  <si>
    <t>D78:H79</t>
  </si>
  <si>
    <t>Removal of 2019 values</t>
  </si>
  <si>
    <t>Not part of this application</t>
  </si>
  <si>
    <t>O670:X670</t>
  </si>
  <si>
    <t>Calculated net to gross ratio inverted on previous submission</t>
  </si>
  <si>
    <t>Update of demand persistence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</si>
</sst>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4" fillId="2" borderId="0" xfId="0" applyFont="1" applyFill="1" applyBorder="1" applyAlignment="1" applyProtection="1">
      <alignment horizontal="left" vertical="top"/>
      <protection locked="0"/>
    </xf>
    <xf numFmtId="0" fontId="91" fillId="28" borderId="139" xfId="0" applyFont="1" applyFill="1" applyBorder="1" applyAlignment="1">
      <alignment horizontal="right" vertical="center"/>
    </xf>
    <xf numFmtId="3" fontId="48" fillId="28" borderId="110" xfId="0" applyNumberFormat="1" applyFont="1" applyFill="1" applyBorder="1" applyAlignment="1" applyProtection="1">
      <alignment horizontal="center"/>
      <protection locked="0"/>
    </xf>
    <xf numFmtId="0" fontId="91" fillId="2" borderId="109" xfId="0" applyNumberFormat="1" applyFont="1" applyFill="1" applyBorder="1" applyAlignment="1" applyProtection="1">
      <alignment horizontal="left" vertical="center"/>
      <protection locked="0"/>
    </xf>
    <xf numFmtId="0" fontId="41" fillId="2" borderId="112" xfId="0" applyFont="1" applyFill="1" applyBorder="1" applyAlignment="1" applyProtection="1">
      <alignment horizontal="center" vertical="center"/>
      <protection locked="0"/>
    </xf>
    <xf numFmtId="0" fontId="212" fillId="28" borderId="123" xfId="40" applyNumberFormat="1" applyFont="1" applyFill="1" applyBorder="1" applyAlignment="1">
      <alignment horizontal="right" vertical="center"/>
    </xf>
    <xf numFmtId="169" fontId="212" fillId="28" borderId="123" xfId="70" applyFont="1" applyFill="1" applyBorder="1" applyAlignment="1">
      <alignment horizontal="right" vertical="center"/>
    </xf>
    <xf numFmtId="181" fontId="212" fillId="28" borderId="123" xfId="71" applyNumberFormat="1" applyFont="1" applyFill="1" applyBorder="1" applyAlignment="1">
      <alignment horizontal="right"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173" fontId="91" fillId="28" borderId="8" xfId="0" applyNumberFormat="1" applyFont="1" applyFill="1" applyBorder="1" applyAlignment="1">
      <alignment horizontal="center"/>
    </xf>
    <xf numFmtId="173" fontId="91" fillId="28" borderId="110" xfId="0" applyNumberFormat="1" applyFont="1" applyFill="1" applyBorder="1" applyAlignment="1">
      <alignment horizontal="center"/>
    </xf>
    <xf numFmtId="9" fontId="41"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xf>
    <xf numFmtId="180" fontId="45" fillId="97" borderId="35" xfId="70" applyNumberFormat="1" applyFont="1" applyFill="1" applyBorder="1" applyAlignment="1" applyProtection="1">
      <alignment horizontal="center"/>
      <protection locked="0"/>
    </xf>
    <xf numFmtId="0" fontId="0" fillId="28" borderId="110" xfId="0" applyFill="1" applyBorder="1" applyAlignment="1">
      <alignment horizontal="center"/>
    </xf>
    <xf numFmtId="287" fontId="0" fillId="2" borderId="0" xfId="0" applyNumberFormat="1" applyFont="1" applyFill="1"/>
    <xf numFmtId="17" fontId="41" fillId="98" borderId="8" xfId="0" applyNumberFormat="1" applyFont="1" applyFill="1" applyBorder="1" applyAlignment="1">
      <alignment horizontal="center"/>
    </xf>
    <xf numFmtId="3" fontId="45" fillId="98" borderId="35" xfId="0" applyNumberFormat="1" applyFont="1" applyFill="1" applyBorder="1" applyAlignment="1" applyProtection="1">
      <alignment horizontal="center" vertical="center"/>
      <protection locked="0"/>
    </xf>
    <xf numFmtId="169" fontId="13" fillId="2" borderId="0" xfId="70" applyFont="1" applyFill="1" applyAlignment="1">
      <alignment vertical="center"/>
    </xf>
    <xf numFmtId="175" fontId="91" fillId="0" borderId="13" xfId="0" applyNumberFormat="1" applyFont="1" applyFill="1" applyBorder="1" applyAlignment="1">
      <alignment horizontal="center"/>
    </xf>
    <xf numFmtId="175" fontId="91" fillId="0" borderId="8" xfId="0" applyNumberFormat="1" applyFont="1" applyFill="1" applyBorder="1" applyAlignment="1">
      <alignment horizontal="center"/>
    </xf>
    <xf numFmtId="175" fontId="91" fillId="0" borderId="9" xfId="0" applyNumberFormat="1" applyFont="1" applyFill="1" applyBorder="1" applyAlignment="1">
      <alignment horizontal="center"/>
    </xf>
    <xf numFmtId="175" fontId="0" fillId="2" borderId="0" xfId="0" applyNumberFormat="1" applyFont="1" applyFill="1"/>
    <xf numFmtId="9" fontId="0" fillId="2" borderId="0" xfId="72" applyFont="1" applyFill="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91" fillId="28" borderId="109" xfId="0" applyNumberFormat="1" applyFont="1" applyFill="1" applyBorder="1" applyAlignment="1">
      <alignment horizontal="left"/>
    </xf>
    <xf numFmtId="175" fontId="91" fillId="28" borderId="112"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33CC"/>
      <color rgb="FFFFFF66"/>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9564" y="134471"/>
          <a:ext cx="1899840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30492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629345" cy="234125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72</xdr:row>
          <xdr:rowOff>146050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72</xdr:row>
          <xdr:rowOff>146050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72</xdr:row>
          <xdr:rowOff>146050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72</xdr:row>
          <xdr:rowOff>146050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72</xdr:row>
          <xdr:rowOff>146050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72</xdr:row>
          <xdr:rowOff>133350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2148581"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8012" y="281441"/>
          <a:ext cx="14580538" cy="156958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6126757" cy="2164602"/>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8" name="Picture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9" name="Group 8">
          <a:extLst>
            <a:ext uri="{FF2B5EF4-FFF2-40B4-BE49-F238E27FC236}">
              <a16:creationId xmlns:a16="http://schemas.microsoft.com/office/drawing/2014/main" id="{00000000-0008-0000-0900-000003000000}"/>
            </a:ext>
          </a:extLst>
        </xdr:cNvPr>
        <xdr:cNvGrpSpPr/>
      </xdr:nvGrpSpPr>
      <xdr:grpSpPr>
        <a:xfrm>
          <a:off x="409774" y="216648"/>
          <a:ext cx="6126757" cy="2164602"/>
          <a:chOff x="11176383" y="5659979"/>
          <a:chExt cx="6311801" cy="1821373"/>
        </a:xfrm>
      </xdr:grpSpPr>
      <xdr:sp macro="" textlink="">
        <xdr:nvSpPr>
          <xdr:cNvPr id="10" name="Rectangle 9">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1" name="Picture 10">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13" name="TextBox 12">
          <a:extLst>
            <a:ext uri="{FF2B5EF4-FFF2-40B4-BE49-F238E27FC236}">
              <a16:creationId xmlns:a16="http://schemas.microsoft.com/office/drawing/2014/main" id="{00000000-0008-0000-0900-000007000000}"/>
            </a:ext>
          </a:extLst>
        </xdr:cNvPr>
        <xdr:cNvSpPr txBox="1"/>
      </xdr:nvSpPr>
      <xdr:spPr>
        <a:xfrm>
          <a:off x="6543675" y="14757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15" name="Group 14"/>
        <xdr:cNvGrpSpPr/>
      </xdr:nvGrpSpPr>
      <xdr:grpSpPr>
        <a:xfrm>
          <a:off x="409774" y="216648"/>
          <a:ext cx="6126757" cy="2164602"/>
          <a:chOff x="11176383" y="5659979"/>
          <a:chExt cx="6311801" cy="1821373"/>
        </a:xfrm>
      </xdr:grpSpPr>
      <xdr:sp macro="" textlink="">
        <xdr:nvSpPr>
          <xdr:cNvPr id="16" name="Rectangle 15"/>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7" name="Pictur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Rectangle 17"/>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19" name="TextBox 18"/>
        <xdr:cNvSpPr txBox="1"/>
      </xdr:nvSpPr>
      <xdr:spPr>
        <a:xfrm>
          <a:off x="6543675" y="16789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I19" sqref="I19"/>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81" t="s">
        <v>174</v>
      </c>
      <c r="C3" s="781"/>
    </row>
    <row r="4" spans="1:3" ht="11.25" customHeight="1"/>
    <row r="5" spans="1:3" s="30" customFormat="1" ht="25.5" customHeight="1">
      <c r="B5" s="60" t="s">
        <v>420</v>
      </c>
      <c r="C5" s="60" t="s">
        <v>173</v>
      </c>
    </row>
    <row r="6" spans="1:3" s="176" customFormat="1" ht="48" customHeight="1">
      <c r="A6" s="241"/>
      <c r="B6" s="605" t="s">
        <v>170</v>
      </c>
      <c r="C6" s="658" t="s">
        <v>598</v>
      </c>
    </row>
    <row r="7" spans="1:3" s="176" customFormat="1" ht="21" customHeight="1">
      <c r="A7" s="241"/>
      <c r="B7" s="599" t="s">
        <v>552</v>
      </c>
      <c r="C7" s="659" t="s">
        <v>611</v>
      </c>
    </row>
    <row r="8" spans="1:3" s="176" customFormat="1" ht="32.25" customHeight="1">
      <c r="B8" s="599" t="s">
        <v>367</v>
      </c>
      <c r="C8" s="660" t="s">
        <v>599</v>
      </c>
    </row>
    <row r="9" spans="1:3" s="176" customFormat="1" ht="27.75" customHeight="1">
      <c r="B9" s="599" t="s">
        <v>169</v>
      </c>
      <c r="C9" s="660" t="s">
        <v>600</v>
      </c>
    </row>
    <row r="10" spans="1:3" s="176" customFormat="1" ht="33" customHeight="1">
      <c r="B10" s="599" t="s">
        <v>596</v>
      </c>
      <c r="C10" s="659" t="s">
        <v>604</v>
      </c>
    </row>
    <row r="11" spans="1:3" s="176" customFormat="1" ht="26.25" customHeight="1">
      <c r="B11" s="614" t="s">
        <v>368</v>
      </c>
      <c r="C11" s="662" t="s">
        <v>601</v>
      </c>
    </row>
    <row r="12" spans="1:3" s="176" customFormat="1" ht="39.75" customHeight="1">
      <c r="B12" s="599" t="s">
        <v>369</v>
      </c>
      <c r="C12" s="660" t="s">
        <v>602</v>
      </c>
    </row>
    <row r="13" spans="1:3" s="176" customFormat="1" ht="18" customHeight="1">
      <c r="B13" s="599" t="s">
        <v>370</v>
      </c>
      <c r="C13" s="660" t="s">
        <v>603</v>
      </c>
    </row>
    <row r="14" spans="1:3" s="176" customFormat="1" ht="13.5" customHeight="1">
      <c r="B14" s="599"/>
      <c r="C14" s="661"/>
    </row>
    <row r="15" spans="1:3" s="176" customFormat="1" ht="18" customHeight="1">
      <c r="B15" s="599" t="s">
        <v>667</v>
      </c>
      <c r="C15" s="659" t="s">
        <v>665</v>
      </c>
    </row>
    <row r="16" spans="1:3" s="176" customFormat="1" ht="8.25" customHeight="1">
      <c r="B16" s="599"/>
      <c r="C16" s="661"/>
    </row>
    <row r="17" spans="2:3" s="176" customFormat="1" ht="33" customHeight="1">
      <c r="B17" s="663" t="s">
        <v>597</v>
      </c>
      <c r="C17" s="664" t="s">
        <v>666</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zoomScale="80" zoomScaleNormal="90" zoomScaleSheetLayoutView="80" zoomScalePageLayoutView="85" workbookViewId="0">
      <selection activeCell="C11" sqref="C11:X11"/>
    </sheetView>
  </sheetViews>
  <sheetFormatPr defaultColWidth="9.1796875" defaultRowHeight="14" outlineLevelRow="1" outlineLevelCol="1"/>
  <cols>
    <col min="1" max="1" width="4.7265625" style="499" customWidth="1"/>
    <col min="2" max="2" width="43.7265625" style="254" customWidth="1"/>
    <col min="3" max="3" width="14" style="254" customWidth="1"/>
    <col min="4" max="4" width="18.1796875" style="253" customWidth="1"/>
    <col min="5" max="8" width="10.453125" style="253" hidden="1" customWidth="1" outlineLevel="1"/>
    <col min="9" max="13" width="9.1796875" style="253" hidden="1" customWidth="1" outlineLevel="1"/>
    <col min="14" max="14" width="12.453125" style="253" hidden="1" customWidth="1" outlineLevel="1"/>
    <col min="15" max="15" width="17.54296875" style="253" customWidth="1" collapsed="1"/>
    <col min="16" max="24" width="9.453125" style="253" hidden="1" customWidth="1" outlineLevel="1"/>
    <col min="25" max="25" width="14.1796875" style="255" customWidth="1" collapsed="1"/>
    <col min="26" max="26" width="14.54296875" style="255" customWidth="1"/>
    <col min="27" max="27" width="16.81640625" style="255" customWidth="1"/>
    <col min="28" max="28" width="17.54296875" style="255" customWidth="1"/>
    <col min="29" max="29" width="14.54296875" style="255" customWidth="1"/>
    <col min="30" max="35" width="14.54296875" style="255" hidden="1" customWidth="1"/>
    <col min="36" max="38" width="15" style="255" hidden="1"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row r="3" spans="1:39" ht="25.5" hidden="1" customHeight="1" thickBot="1">
      <c r="B3" s="833" t="s">
        <v>171</v>
      </c>
      <c r="C3" s="257" t="s">
        <v>175</v>
      </c>
      <c r="D3" s="49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hidden="1" customHeight="1" thickBot="1">
      <c r="B4" s="83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hidden="1" customHeight="1" thickBot="1">
      <c r="B5" s="742"/>
      <c r="C5" s="830" t="s">
        <v>551</v>
      </c>
      <c r="D5" s="83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hidden="1" customHeight="1">
      <c r="B7" s="833" t="s">
        <v>505</v>
      </c>
      <c r="C7" s="834" t="s">
        <v>630</v>
      </c>
      <c r="D7" s="834"/>
      <c r="E7" s="834"/>
      <c r="F7" s="834"/>
      <c r="G7" s="834"/>
      <c r="H7" s="834"/>
      <c r="I7" s="834"/>
      <c r="J7" s="834"/>
      <c r="K7" s="834"/>
      <c r="L7" s="834"/>
      <c r="M7" s="834"/>
      <c r="N7" s="834"/>
      <c r="O7" s="834"/>
      <c r="P7" s="834"/>
      <c r="Q7" s="834"/>
      <c r="R7" s="834"/>
      <c r="S7" s="834"/>
      <c r="T7" s="834"/>
      <c r="U7" s="834"/>
      <c r="V7" s="834"/>
      <c r="W7" s="834"/>
      <c r="X7" s="834"/>
      <c r="Y7" s="593"/>
      <c r="Z7" s="593"/>
      <c r="AA7" s="593"/>
      <c r="AB7" s="593"/>
      <c r="AC7" s="593"/>
      <c r="AD7" s="593"/>
      <c r="AE7" s="270"/>
      <c r="AF7" s="270"/>
      <c r="AG7" s="270"/>
      <c r="AH7" s="270"/>
      <c r="AI7" s="270"/>
      <c r="AJ7" s="270"/>
      <c r="AK7" s="270"/>
      <c r="AL7" s="270"/>
    </row>
    <row r="8" spans="1:39" s="271" customFormat="1" ht="58.5" hidden="1" customHeight="1">
      <c r="A8" s="499"/>
      <c r="B8" s="833"/>
      <c r="C8" s="834" t="s">
        <v>568</v>
      </c>
      <c r="D8" s="834"/>
      <c r="E8" s="834"/>
      <c r="F8" s="834"/>
      <c r="G8" s="834"/>
      <c r="H8" s="834"/>
      <c r="I8" s="834"/>
      <c r="J8" s="834"/>
      <c r="K8" s="834"/>
      <c r="L8" s="834"/>
      <c r="M8" s="834"/>
      <c r="N8" s="834"/>
      <c r="O8" s="834"/>
      <c r="P8" s="834"/>
      <c r="Q8" s="834"/>
      <c r="R8" s="834"/>
      <c r="S8" s="834"/>
      <c r="T8" s="834"/>
      <c r="U8" s="834"/>
      <c r="V8" s="834"/>
      <c r="W8" s="834"/>
      <c r="X8" s="834"/>
      <c r="Y8" s="593"/>
      <c r="Z8" s="593"/>
      <c r="AA8" s="593"/>
      <c r="AB8" s="593"/>
      <c r="AC8" s="593"/>
      <c r="AD8" s="593"/>
      <c r="AE8" s="272"/>
      <c r="AF8" s="255"/>
      <c r="AG8" s="255"/>
      <c r="AH8" s="255"/>
      <c r="AI8" s="255"/>
      <c r="AJ8" s="255"/>
      <c r="AK8" s="255"/>
      <c r="AL8" s="255"/>
      <c r="AM8" s="256"/>
    </row>
    <row r="9" spans="1:39" s="271" customFormat="1" ht="57.75" hidden="1" customHeight="1">
      <c r="A9" s="499"/>
      <c r="B9" s="742"/>
      <c r="C9" s="834" t="s">
        <v>567</v>
      </c>
      <c r="D9" s="834"/>
      <c r="E9" s="834"/>
      <c r="F9" s="834"/>
      <c r="G9" s="834"/>
      <c r="H9" s="834"/>
      <c r="I9" s="834"/>
      <c r="J9" s="834"/>
      <c r="K9" s="834"/>
      <c r="L9" s="834"/>
      <c r="M9" s="834"/>
      <c r="N9" s="834"/>
      <c r="O9" s="834"/>
      <c r="P9" s="834"/>
      <c r="Q9" s="834"/>
      <c r="R9" s="834"/>
      <c r="S9" s="834"/>
      <c r="T9" s="834"/>
      <c r="U9" s="834"/>
      <c r="V9" s="834"/>
      <c r="W9" s="834"/>
      <c r="X9" s="834"/>
      <c r="Y9" s="593"/>
      <c r="Z9" s="593"/>
      <c r="AA9" s="593"/>
      <c r="AB9" s="593"/>
      <c r="AC9" s="593"/>
      <c r="AD9" s="593"/>
      <c r="AE9" s="272"/>
      <c r="AF9" s="255"/>
      <c r="AG9" s="255"/>
      <c r="AH9" s="255"/>
      <c r="AI9" s="255"/>
      <c r="AJ9" s="255"/>
      <c r="AK9" s="255"/>
      <c r="AL9" s="255"/>
      <c r="AM9" s="256"/>
    </row>
    <row r="10" spans="1:39" ht="41.25" hidden="1" customHeight="1">
      <c r="B10" s="274"/>
      <c r="C10" s="834" t="s">
        <v>633</v>
      </c>
      <c r="D10" s="834"/>
      <c r="E10" s="834"/>
      <c r="F10" s="834"/>
      <c r="G10" s="834"/>
      <c r="H10" s="834"/>
      <c r="I10" s="834"/>
      <c r="J10" s="834"/>
      <c r="K10" s="834"/>
      <c r="L10" s="834"/>
      <c r="M10" s="834"/>
      <c r="N10" s="834"/>
      <c r="O10" s="834"/>
      <c r="P10" s="834"/>
      <c r="Q10" s="834"/>
      <c r="R10" s="834"/>
      <c r="S10" s="834"/>
      <c r="T10" s="834"/>
      <c r="U10" s="834"/>
      <c r="V10" s="834"/>
      <c r="W10" s="834"/>
      <c r="X10" s="834"/>
      <c r="Y10" s="593"/>
      <c r="Z10" s="593"/>
      <c r="AA10" s="593"/>
      <c r="AB10" s="593"/>
      <c r="AC10" s="593"/>
      <c r="AD10" s="593"/>
      <c r="AE10" s="272"/>
      <c r="AF10" s="275"/>
      <c r="AG10" s="275"/>
      <c r="AH10" s="275"/>
      <c r="AI10" s="275"/>
      <c r="AJ10" s="275"/>
      <c r="AK10" s="275"/>
      <c r="AL10" s="275"/>
    </row>
    <row r="11" spans="1:39" ht="53.25" hidden="1" customHeight="1">
      <c r="C11" s="834" t="s">
        <v>618</v>
      </c>
      <c r="D11" s="834"/>
      <c r="E11" s="834"/>
      <c r="F11" s="834"/>
      <c r="G11" s="834"/>
      <c r="H11" s="834"/>
      <c r="I11" s="834"/>
      <c r="J11" s="834"/>
      <c r="K11" s="834"/>
      <c r="L11" s="834"/>
      <c r="M11" s="834"/>
      <c r="N11" s="834"/>
      <c r="O11" s="834"/>
      <c r="P11" s="834"/>
      <c r="Q11" s="834"/>
      <c r="R11" s="834"/>
      <c r="S11" s="834"/>
      <c r="T11" s="834"/>
      <c r="U11" s="834"/>
      <c r="V11" s="834"/>
      <c r="W11" s="834"/>
      <c r="X11" s="834"/>
      <c r="Y11" s="593"/>
      <c r="Z11" s="593"/>
      <c r="AA11" s="593"/>
      <c r="AB11" s="593"/>
      <c r="AC11" s="593"/>
      <c r="AD11" s="593"/>
      <c r="AE11" s="272"/>
      <c r="AF11" s="275"/>
      <c r="AG11" s="275"/>
      <c r="AH11" s="275"/>
      <c r="AI11" s="275"/>
      <c r="AJ11" s="275"/>
      <c r="AK11" s="275"/>
      <c r="AL11" s="275"/>
      <c r="AM11" s="253"/>
    </row>
    <row r="12" spans="1:39" ht="20.25" hidden="1" customHeight="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272"/>
      <c r="AF12" s="275"/>
      <c r="AG12" s="275"/>
      <c r="AH12" s="275"/>
      <c r="AI12" s="275"/>
      <c r="AJ12" s="275"/>
      <c r="AK12" s="275"/>
      <c r="AL12" s="275"/>
      <c r="AM12" s="253"/>
    </row>
    <row r="13" spans="1:39" ht="20.25" hidden="1" customHeight="1">
      <c r="B13" s="833" t="s">
        <v>527</v>
      </c>
      <c r="C13" s="578" t="s">
        <v>522</v>
      </c>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272"/>
      <c r="AF13" s="275"/>
      <c r="AG13" s="275"/>
      <c r="AH13" s="275"/>
      <c r="AI13" s="275"/>
      <c r="AJ13" s="275"/>
      <c r="AK13" s="275"/>
      <c r="AL13" s="275"/>
      <c r="AM13" s="253"/>
    </row>
    <row r="14" spans="1:39" ht="20.25" hidden="1" customHeight="1">
      <c r="B14" s="833"/>
      <c r="C14" s="578" t="s">
        <v>523</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272"/>
      <c r="AF14" s="275"/>
      <c r="AG14" s="275"/>
      <c r="AH14" s="275"/>
      <c r="AI14" s="275"/>
      <c r="AJ14" s="275"/>
      <c r="AK14" s="275"/>
      <c r="AL14" s="275"/>
      <c r="AM14" s="253"/>
    </row>
    <row r="15" spans="1:39" ht="20.25" hidden="1" customHeight="1">
      <c r="C15" s="578" t="s">
        <v>524</v>
      </c>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272"/>
      <c r="AF15" s="275"/>
      <c r="AG15" s="275"/>
      <c r="AH15" s="275"/>
      <c r="AI15" s="275"/>
      <c r="AJ15" s="275"/>
      <c r="AK15" s="275"/>
      <c r="AL15" s="275"/>
      <c r="AM15" s="253"/>
    </row>
    <row r="16" spans="1:39" ht="20.25" hidden="1" customHeight="1">
      <c r="C16" s="578" t="s">
        <v>525</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272"/>
      <c r="AF16" s="275"/>
      <c r="AG16" s="275"/>
      <c r="AH16" s="275"/>
      <c r="AI16" s="275"/>
      <c r="AJ16" s="275"/>
      <c r="AK16" s="275"/>
      <c r="AL16" s="275"/>
      <c r="AM16" s="253"/>
    </row>
    <row r="17" spans="1:39" ht="23.25" hidden="1"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70"/>
    </row>
    <row r="18" spans="1:39" ht="15.5">
      <c r="B18" s="279" t="s">
        <v>241</v>
      </c>
      <c r="C18" s="280"/>
      <c r="E18" s="577"/>
      <c r="O18" s="280"/>
      <c r="Y18" s="270"/>
      <c r="Z18" s="267"/>
      <c r="AA18" s="267"/>
      <c r="AB18" s="267"/>
      <c r="AC18" s="267"/>
      <c r="AD18" s="267"/>
      <c r="AE18" s="267"/>
      <c r="AF18" s="267"/>
      <c r="AG18" s="267"/>
      <c r="AH18" s="267"/>
      <c r="AI18" s="267"/>
      <c r="AJ18" s="267"/>
      <c r="AK18" s="267"/>
      <c r="AL18" s="267"/>
      <c r="AM18" s="281"/>
    </row>
    <row r="19" spans="1:39" s="282" customFormat="1" ht="36" customHeight="1">
      <c r="A19" s="499"/>
      <c r="B19" s="835" t="s">
        <v>211</v>
      </c>
      <c r="C19" s="837" t="s">
        <v>33</v>
      </c>
      <c r="D19" s="283" t="s">
        <v>422</v>
      </c>
      <c r="E19" s="839" t="s">
        <v>209</v>
      </c>
      <c r="F19" s="840"/>
      <c r="G19" s="840"/>
      <c r="H19" s="840"/>
      <c r="I19" s="840"/>
      <c r="J19" s="840"/>
      <c r="K19" s="840"/>
      <c r="L19" s="840"/>
      <c r="M19" s="841"/>
      <c r="N19" s="845" t="s">
        <v>213</v>
      </c>
      <c r="O19" s="283" t="s">
        <v>423</v>
      </c>
      <c r="P19" s="839" t="s">
        <v>212</v>
      </c>
      <c r="Q19" s="840"/>
      <c r="R19" s="840"/>
      <c r="S19" s="840"/>
      <c r="T19" s="840"/>
      <c r="U19" s="840"/>
      <c r="V19" s="840"/>
      <c r="W19" s="840"/>
      <c r="X19" s="841"/>
      <c r="Y19" s="842" t="s">
        <v>243</v>
      </c>
      <c r="Z19" s="843"/>
      <c r="AA19" s="843"/>
      <c r="AB19" s="843"/>
      <c r="AC19" s="843"/>
      <c r="AD19" s="843"/>
      <c r="AE19" s="843"/>
      <c r="AF19" s="843"/>
      <c r="AG19" s="843"/>
      <c r="AH19" s="843"/>
      <c r="AI19" s="843"/>
      <c r="AJ19" s="843"/>
      <c r="AK19" s="843"/>
      <c r="AL19" s="843"/>
      <c r="AM19" s="844"/>
    </row>
    <row r="20" spans="1:39" s="282" customFormat="1" ht="59.25" customHeight="1">
      <c r="A20" s="499"/>
      <c r="B20" s="836"/>
      <c r="C20" s="838"/>
      <c r="D20" s="284">
        <v>2011</v>
      </c>
      <c r="E20" s="284">
        <v>2012</v>
      </c>
      <c r="F20" s="284">
        <v>2013</v>
      </c>
      <c r="G20" s="284">
        <v>2014</v>
      </c>
      <c r="H20" s="284">
        <v>2015</v>
      </c>
      <c r="I20" s="284">
        <v>2016</v>
      </c>
      <c r="J20" s="284">
        <v>2017</v>
      </c>
      <c r="K20" s="284">
        <v>2018</v>
      </c>
      <c r="L20" s="284">
        <v>2019</v>
      </c>
      <c r="M20" s="284">
        <v>2020</v>
      </c>
      <c r="N20" s="846"/>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Streetlights</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0"/>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499">
        <v>1</v>
      </c>
      <c r="B22" s="293" t="s">
        <v>1</v>
      </c>
      <c r="C22" s="290" t="s">
        <v>25</v>
      </c>
      <c r="D22" s="294">
        <v>52746.940326103329</v>
      </c>
      <c r="E22" s="294">
        <v>52746.940326103329</v>
      </c>
      <c r="F22" s="294">
        <v>52746.940326103329</v>
      </c>
      <c r="G22" s="294">
        <v>52443.725112754277</v>
      </c>
      <c r="H22" s="294">
        <v>39500.16606746184</v>
      </c>
      <c r="I22" s="294">
        <v>0</v>
      </c>
      <c r="J22" s="294">
        <v>0</v>
      </c>
      <c r="K22" s="294">
        <v>0</v>
      </c>
      <c r="L22" s="294">
        <v>0</v>
      </c>
      <c r="M22" s="294">
        <v>0</v>
      </c>
      <c r="N22" s="290"/>
      <c r="O22" s="294">
        <v>7.626611228809197</v>
      </c>
      <c r="P22" s="294">
        <v>7.626611228809197</v>
      </c>
      <c r="Q22" s="294">
        <v>7.626611228809197</v>
      </c>
      <c r="R22" s="294">
        <v>7.2875408183543122</v>
      </c>
      <c r="S22" s="294">
        <v>5.193470906745727</v>
      </c>
      <c r="T22" s="294">
        <v>0</v>
      </c>
      <c r="U22" s="294">
        <v>0</v>
      </c>
      <c r="V22" s="294">
        <v>0</v>
      </c>
      <c r="W22" s="294">
        <v>0</v>
      </c>
      <c r="X22" s="294">
        <v>0</v>
      </c>
      <c r="Y22" s="402">
        <v>1</v>
      </c>
      <c r="Z22" s="402"/>
      <c r="AA22" s="402"/>
      <c r="AB22" s="402"/>
      <c r="AC22" s="402"/>
      <c r="AD22" s="402"/>
      <c r="AE22" s="402"/>
      <c r="AF22" s="402"/>
      <c r="AG22" s="402"/>
      <c r="AH22" s="402"/>
      <c r="AI22" s="402"/>
      <c r="AJ22" s="402"/>
      <c r="AK22" s="402"/>
      <c r="AL22" s="402"/>
      <c r="AM22" s="295">
        <f>SUM(Y22:AL22)</f>
        <v>1</v>
      </c>
    </row>
    <row r="23" spans="1:39" s="282" customFormat="1" ht="15.5" hidden="1" outlineLevel="1">
      <c r="A23" s="499"/>
      <c r="B23" s="293" t="s">
        <v>214</v>
      </c>
      <c r="C23" s="290" t="s">
        <v>163</v>
      </c>
      <c r="D23" s="294"/>
      <c r="E23" s="294"/>
      <c r="F23" s="294"/>
      <c r="G23" s="294"/>
      <c r="H23" s="294"/>
      <c r="I23" s="294"/>
      <c r="J23" s="294"/>
      <c r="K23" s="294"/>
      <c r="L23" s="294"/>
      <c r="M23" s="294"/>
      <c r="N23" s="459"/>
      <c r="O23" s="294"/>
      <c r="P23" s="294"/>
      <c r="Q23" s="294"/>
      <c r="R23" s="294"/>
      <c r="S23" s="294"/>
      <c r="T23" s="294"/>
      <c r="U23" s="294"/>
      <c r="V23" s="294"/>
      <c r="W23" s="294"/>
      <c r="X23" s="294"/>
      <c r="Y23" s="403">
        <f>Y22</f>
        <v>1</v>
      </c>
      <c r="Z23" s="403">
        <f>Z22</f>
        <v>0</v>
      </c>
      <c r="AA23" s="403">
        <f t="shared" ref="AA23:AC23" si="0">AA22</f>
        <v>0</v>
      </c>
      <c r="AB23" s="403">
        <f t="shared" si="0"/>
        <v>0</v>
      </c>
      <c r="AC23" s="403">
        <f t="shared" si="0"/>
        <v>0</v>
      </c>
      <c r="AD23" s="403">
        <f t="shared" ref="AD23:AL23" si="1">AD22</f>
        <v>0</v>
      </c>
      <c r="AE23" s="403">
        <f t="shared" si="1"/>
        <v>0</v>
      </c>
      <c r="AF23" s="403">
        <f t="shared" si="1"/>
        <v>0</v>
      </c>
      <c r="AG23" s="403">
        <f t="shared" si="1"/>
        <v>0</v>
      </c>
      <c r="AH23" s="403">
        <f t="shared" si="1"/>
        <v>0</v>
      </c>
      <c r="AI23" s="403">
        <f t="shared" si="1"/>
        <v>0</v>
      </c>
      <c r="AJ23" s="403">
        <f t="shared" si="1"/>
        <v>0</v>
      </c>
      <c r="AK23" s="403">
        <f t="shared" si="1"/>
        <v>0</v>
      </c>
      <c r="AL23" s="403">
        <f t="shared" si="1"/>
        <v>0</v>
      </c>
      <c r="AM23" s="296"/>
    </row>
    <row r="24" spans="1:39" s="302" customFormat="1" ht="15.5" hidden="1" outlineLevel="1">
      <c r="A24" s="501"/>
      <c r="B24" s="297"/>
      <c r="C24" s="298"/>
      <c r="D24" s="298"/>
      <c r="E24" s="298"/>
      <c r="F24" s="298"/>
      <c r="G24" s="298"/>
      <c r="H24" s="298"/>
      <c r="I24" s="298"/>
      <c r="J24" s="298"/>
      <c r="K24" s="298"/>
      <c r="L24" s="298"/>
      <c r="M24" s="298"/>
      <c r="O24" s="298"/>
      <c r="P24" s="298"/>
      <c r="Q24" s="298"/>
      <c r="R24" s="298"/>
      <c r="S24" s="298"/>
      <c r="T24" s="298"/>
      <c r="U24" s="298"/>
      <c r="V24" s="298"/>
      <c r="W24" s="298"/>
      <c r="X24" s="298"/>
      <c r="Y24" s="404"/>
      <c r="Z24" s="405"/>
      <c r="AA24" s="405"/>
      <c r="AB24" s="405"/>
      <c r="AC24" s="405"/>
      <c r="AD24" s="405"/>
      <c r="AE24" s="405"/>
      <c r="AF24" s="405"/>
      <c r="AG24" s="405"/>
      <c r="AH24" s="405"/>
      <c r="AI24" s="405"/>
      <c r="AJ24" s="405"/>
      <c r="AK24" s="405"/>
      <c r="AL24" s="405"/>
      <c r="AM24" s="301"/>
    </row>
    <row r="25" spans="1:39" s="282" customFormat="1" ht="15.5" hidden="1" outlineLevel="1">
      <c r="A25" s="499">
        <v>2</v>
      </c>
      <c r="B25" s="293" t="s">
        <v>2</v>
      </c>
      <c r="C25" s="290" t="s">
        <v>25</v>
      </c>
      <c r="D25" s="294">
        <v>1671.4918706195494</v>
      </c>
      <c r="E25" s="294">
        <v>1671.4918706195494</v>
      </c>
      <c r="F25" s="294">
        <v>1671.4918706195494</v>
      </c>
      <c r="G25" s="294">
        <v>1222.1344022192445</v>
      </c>
      <c r="H25" s="294">
        <v>0</v>
      </c>
      <c r="I25" s="294">
        <v>0</v>
      </c>
      <c r="J25" s="294">
        <v>0</v>
      </c>
      <c r="K25" s="294">
        <v>0</v>
      </c>
      <c r="L25" s="294">
        <v>0</v>
      </c>
      <c r="M25" s="294">
        <v>0</v>
      </c>
      <c r="N25" s="290"/>
      <c r="O25" s="294">
        <v>1.1879073687414818</v>
      </c>
      <c r="P25" s="294">
        <v>1.1879073687414818</v>
      </c>
      <c r="Q25" s="294">
        <v>1.1879073687414818</v>
      </c>
      <c r="R25" s="294">
        <v>0.68541338247813122</v>
      </c>
      <c r="S25" s="294">
        <v>0</v>
      </c>
      <c r="T25" s="294">
        <v>0</v>
      </c>
      <c r="U25" s="294">
        <v>0</v>
      </c>
      <c r="V25" s="294">
        <v>0</v>
      </c>
      <c r="W25" s="294">
        <v>0</v>
      </c>
      <c r="X25" s="294">
        <v>0</v>
      </c>
      <c r="Y25" s="402">
        <v>1</v>
      </c>
      <c r="Z25" s="402"/>
      <c r="AA25" s="402"/>
      <c r="AB25" s="402"/>
      <c r="AC25" s="402"/>
      <c r="AD25" s="402"/>
      <c r="AE25" s="402"/>
      <c r="AF25" s="402"/>
      <c r="AG25" s="402"/>
      <c r="AH25" s="402"/>
      <c r="AI25" s="402"/>
      <c r="AJ25" s="402"/>
      <c r="AK25" s="402"/>
      <c r="AL25" s="402"/>
      <c r="AM25" s="295">
        <f>SUM(Y25:AL25)</f>
        <v>1</v>
      </c>
    </row>
    <row r="26" spans="1:39" s="282" customFormat="1" ht="15.5" hidden="1" outlineLevel="1">
      <c r="A26" s="499"/>
      <c r="B26" s="293" t="s">
        <v>214</v>
      </c>
      <c r="C26" s="290" t="s">
        <v>163</v>
      </c>
      <c r="D26" s="294"/>
      <c r="E26" s="294"/>
      <c r="F26" s="294"/>
      <c r="G26" s="294"/>
      <c r="H26" s="294"/>
      <c r="I26" s="294"/>
      <c r="J26" s="294"/>
      <c r="K26" s="294"/>
      <c r="L26" s="294"/>
      <c r="M26" s="294"/>
      <c r="N26" s="459"/>
      <c r="O26" s="294"/>
      <c r="P26" s="294"/>
      <c r="Q26" s="294"/>
      <c r="R26" s="294"/>
      <c r="S26" s="294"/>
      <c r="T26" s="294"/>
      <c r="U26" s="294"/>
      <c r="V26" s="294"/>
      <c r="W26" s="294"/>
      <c r="X26" s="294"/>
      <c r="Y26" s="403">
        <f>Y25</f>
        <v>1</v>
      </c>
      <c r="Z26" s="403">
        <f>Z25</f>
        <v>0</v>
      </c>
      <c r="AA26" s="403">
        <f t="shared" ref="AA26:AC26" si="2">AA25</f>
        <v>0</v>
      </c>
      <c r="AB26" s="403">
        <f t="shared" si="2"/>
        <v>0</v>
      </c>
      <c r="AC26" s="403">
        <f t="shared" si="2"/>
        <v>0</v>
      </c>
      <c r="AD26" s="403">
        <f t="shared" ref="AD26:AL26" si="3">AD25</f>
        <v>0</v>
      </c>
      <c r="AE26" s="403">
        <f t="shared" si="3"/>
        <v>0</v>
      </c>
      <c r="AF26" s="403">
        <f t="shared" si="3"/>
        <v>0</v>
      </c>
      <c r="AG26" s="403">
        <f t="shared" si="3"/>
        <v>0</v>
      </c>
      <c r="AH26" s="403">
        <f t="shared" si="3"/>
        <v>0</v>
      </c>
      <c r="AI26" s="403">
        <f t="shared" si="3"/>
        <v>0</v>
      </c>
      <c r="AJ26" s="403">
        <f t="shared" si="3"/>
        <v>0</v>
      </c>
      <c r="AK26" s="403">
        <f t="shared" si="3"/>
        <v>0</v>
      </c>
      <c r="AL26" s="403">
        <f t="shared" si="3"/>
        <v>0</v>
      </c>
      <c r="AM26" s="296"/>
    </row>
    <row r="27" spans="1:39" s="302" customFormat="1" ht="15.5" hidden="1" outlineLevel="1">
      <c r="A27" s="501"/>
      <c r="B27" s="297"/>
      <c r="C27" s="298"/>
      <c r="D27" s="303"/>
      <c r="E27" s="303"/>
      <c r="F27" s="303"/>
      <c r="G27" s="303"/>
      <c r="H27" s="303"/>
      <c r="I27" s="303"/>
      <c r="J27" s="303"/>
      <c r="K27" s="303"/>
      <c r="L27" s="303"/>
      <c r="M27" s="303"/>
      <c r="O27" s="303"/>
      <c r="P27" s="303"/>
      <c r="Q27" s="303"/>
      <c r="R27" s="303"/>
      <c r="S27" s="303"/>
      <c r="T27" s="303"/>
      <c r="U27" s="303"/>
      <c r="V27" s="303"/>
      <c r="W27" s="303"/>
      <c r="X27" s="303"/>
      <c r="Y27" s="404"/>
      <c r="Z27" s="405"/>
      <c r="AA27" s="405"/>
      <c r="AB27" s="405"/>
      <c r="AC27" s="405"/>
      <c r="AD27" s="405"/>
      <c r="AE27" s="405"/>
      <c r="AF27" s="405"/>
      <c r="AG27" s="405"/>
      <c r="AH27" s="405"/>
      <c r="AI27" s="405"/>
      <c r="AJ27" s="405"/>
      <c r="AK27" s="405"/>
      <c r="AL27" s="405"/>
      <c r="AM27" s="301"/>
    </row>
    <row r="28" spans="1:39" s="282" customFormat="1" ht="15.5" hidden="1" outlineLevel="1">
      <c r="A28" s="499">
        <v>3</v>
      </c>
      <c r="B28" s="293" t="s">
        <v>3</v>
      </c>
      <c r="C28" s="290" t="s">
        <v>25</v>
      </c>
      <c r="D28" s="294">
        <v>60902.619333977389</v>
      </c>
      <c r="E28" s="294">
        <v>60902.619333977389</v>
      </c>
      <c r="F28" s="294">
        <v>60902.619333977389</v>
      </c>
      <c r="G28" s="294">
        <v>60902.619333977389</v>
      </c>
      <c r="H28" s="294">
        <v>60902.619333977389</v>
      </c>
      <c r="I28" s="294">
        <v>60902.619333977389</v>
      </c>
      <c r="J28" s="294">
        <v>60902.619333977389</v>
      </c>
      <c r="K28" s="294">
        <v>60902.619333977389</v>
      </c>
      <c r="L28" s="294">
        <v>60902.619333977389</v>
      </c>
      <c r="M28" s="294">
        <v>60902.619333977389</v>
      </c>
      <c r="N28" s="290"/>
      <c r="O28" s="294">
        <v>31.598265159682093</v>
      </c>
      <c r="P28" s="294">
        <v>31.598265159682093</v>
      </c>
      <c r="Q28" s="294">
        <v>31.598265159682093</v>
      </c>
      <c r="R28" s="294">
        <v>31.598265159682093</v>
      </c>
      <c r="S28" s="294">
        <v>31.598265159682093</v>
      </c>
      <c r="T28" s="294">
        <v>31.598265159682093</v>
      </c>
      <c r="U28" s="294">
        <v>31.598265159682093</v>
      </c>
      <c r="V28" s="294">
        <v>31.598265159682093</v>
      </c>
      <c r="W28" s="294">
        <v>31.598265159682093</v>
      </c>
      <c r="X28" s="294">
        <v>31.598265159682093</v>
      </c>
      <c r="Y28" s="402">
        <v>1</v>
      </c>
      <c r="Z28" s="402"/>
      <c r="AA28" s="402"/>
      <c r="AB28" s="402"/>
      <c r="AC28" s="402"/>
      <c r="AD28" s="402"/>
      <c r="AE28" s="402"/>
      <c r="AF28" s="402"/>
      <c r="AG28" s="402"/>
      <c r="AH28" s="402"/>
      <c r="AI28" s="402"/>
      <c r="AJ28" s="402"/>
      <c r="AK28" s="402"/>
      <c r="AL28" s="402"/>
      <c r="AM28" s="295">
        <f>SUM(Y28:AL28)</f>
        <v>1</v>
      </c>
    </row>
    <row r="29" spans="1:39" s="282" customFormat="1" ht="15.5" hidden="1" outlineLevel="1">
      <c r="A29" s="499"/>
      <c r="B29" s="293" t="s">
        <v>214</v>
      </c>
      <c r="C29" s="290" t="s">
        <v>163</v>
      </c>
      <c r="D29" s="294"/>
      <c r="E29" s="294"/>
      <c r="F29" s="294"/>
      <c r="G29" s="294"/>
      <c r="H29" s="294"/>
      <c r="I29" s="294"/>
      <c r="J29" s="294"/>
      <c r="K29" s="294"/>
      <c r="L29" s="294"/>
      <c r="M29" s="294"/>
      <c r="N29" s="459"/>
      <c r="O29" s="294"/>
      <c r="P29" s="294"/>
      <c r="Q29" s="294"/>
      <c r="R29" s="294"/>
      <c r="S29" s="294"/>
      <c r="T29" s="294"/>
      <c r="U29" s="294"/>
      <c r="V29" s="294"/>
      <c r="W29" s="294"/>
      <c r="X29" s="294"/>
      <c r="Y29" s="403">
        <f>Y28</f>
        <v>1</v>
      </c>
      <c r="Z29" s="403">
        <f>Z28</f>
        <v>0</v>
      </c>
      <c r="AA29" s="403">
        <f t="shared" ref="AA29:AC29" si="4">AA28</f>
        <v>0</v>
      </c>
      <c r="AB29" s="403">
        <f t="shared" si="4"/>
        <v>0</v>
      </c>
      <c r="AC29" s="403">
        <f t="shared" si="4"/>
        <v>0</v>
      </c>
      <c r="AD29" s="403">
        <f t="shared" ref="AD29:AL29" si="5">AD28</f>
        <v>0</v>
      </c>
      <c r="AE29" s="403">
        <f t="shared" si="5"/>
        <v>0</v>
      </c>
      <c r="AF29" s="403">
        <f t="shared" si="5"/>
        <v>0</v>
      </c>
      <c r="AG29" s="403">
        <f t="shared" si="5"/>
        <v>0</v>
      </c>
      <c r="AH29" s="403">
        <f t="shared" si="5"/>
        <v>0</v>
      </c>
      <c r="AI29" s="403">
        <f t="shared" si="5"/>
        <v>0</v>
      </c>
      <c r="AJ29" s="403">
        <f t="shared" si="5"/>
        <v>0</v>
      </c>
      <c r="AK29" s="403">
        <f t="shared" si="5"/>
        <v>0</v>
      </c>
      <c r="AL29" s="403">
        <f t="shared" si="5"/>
        <v>0</v>
      </c>
      <c r="AM29" s="296"/>
    </row>
    <row r="30" spans="1:39" s="282" customFormat="1" ht="15.5" hidden="1" outlineLevel="1">
      <c r="A30" s="499"/>
      <c r="B30" s="293"/>
      <c r="C30" s="304"/>
      <c r="D30" s="290"/>
      <c r="E30" s="290"/>
      <c r="F30" s="290"/>
      <c r="G30" s="290"/>
      <c r="H30" s="290"/>
      <c r="I30" s="290"/>
      <c r="J30" s="290"/>
      <c r="K30" s="290"/>
      <c r="L30" s="290"/>
      <c r="M30" s="290"/>
      <c r="O30" s="290"/>
      <c r="P30" s="290"/>
      <c r="Q30" s="290"/>
      <c r="R30" s="290"/>
      <c r="S30" s="290"/>
      <c r="T30" s="290"/>
      <c r="U30" s="290"/>
      <c r="V30" s="290"/>
      <c r="W30" s="290"/>
      <c r="X30" s="290"/>
      <c r="Y30" s="404"/>
      <c r="Z30" s="404"/>
      <c r="AA30" s="404"/>
      <c r="AB30" s="404"/>
      <c r="AC30" s="404"/>
      <c r="AD30" s="404"/>
      <c r="AE30" s="404"/>
      <c r="AF30" s="404"/>
      <c r="AG30" s="404"/>
      <c r="AH30" s="404"/>
      <c r="AI30" s="404"/>
      <c r="AJ30" s="404"/>
      <c r="AK30" s="404"/>
      <c r="AL30" s="404"/>
      <c r="AM30" s="305"/>
    </row>
    <row r="31" spans="1:39" s="282" customFormat="1" ht="15.5" hidden="1" outlineLevel="1">
      <c r="A31" s="499">
        <v>4</v>
      </c>
      <c r="B31" s="293" t="s">
        <v>4</v>
      </c>
      <c r="C31" s="290" t="s">
        <v>25</v>
      </c>
      <c r="D31" s="294">
        <v>54256.762724071887</v>
      </c>
      <c r="E31" s="294">
        <v>54256.762724071887</v>
      </c>
      <c r="F31" s="294">
        <v>54256.762724071887</v>
      </c>
      <c r="G31" s="294">
        <v>54256.762724071887</v>
      </c>
      <c r="H31" s="294">
        <v>49963.072324449298</v>
      </c>
      <c r="I31" s="294">
        <v>45204.398005769297</v>
      </c>
      <c r="J31" s="294">
        <v>35170.073191306939</v>
      </c>
      <c r="K31" s="294">
        <v>34945.224112276381</v>
      </c>
      <c r="L31" s="294">
        <v>43929.590410594581</v>
      </c>
      <c r="M31" s="294">
        <v>16679.091885422826</v>
      </c>
      <c r="N31" s="290"/>
      <c r="O31" s="294">
        <v>3.3392644783408905</v>
      </c>
      <c r="P31" s="294">
        <v>3.3392644783408905</v>
      </c>
      <c r="Q31" s="294">
        <v>3.3392644783408905</v>
      </c>
      <c r="R31" s="294">
        <v>3.3392644783408905</v>
      </c>
      <c r="S31" s="294">
        <v>3.1404539460095009</v>
      </c>
      <c r="T31" s="294">
        <v>2.9201132864753054</v>
      </c>
      <c r="U31" s="294">
        <v>2.4554944452741139</v>
      </c>
      <c r="V31" s="294">
        <v>2.4298267421884345</v>
      </c>
      <c r="W31" s="294">
        <v>2.8458294066063994</v>
      </c>
      <c r="X31" s="294">
        <v>1.5840509331139143</v>
      </c>
      <c r="Y31" s="402">
        <v>1</v>
      </c>
      <c r="Z31" s="402"/>
      <c r="AA31" s="402"/>
      <c r="AB31" s="402"/>
      <c r="AC31" s="402"/>
      <c r="AD31" s="402"/>
      <c r="AE31" s="402"/>
      <c r="AF31" s="402"/>
      <c r="AG31" s="402"/>
      <c r="AH31" s="402"/>
      <c r="AI31" s="402"/>
      <c r="AJ31" s="402"/>
      <c r="AK31" s="402"/>
      <c r="AL31" s="402"/>
      <c r="AM31" s="295">
        <f>SUM(Y31:AL31)</f>
        <v>1</v>
      </c>
    </row>
    <row r="32" spans="1:39" s="282" customFormat="1" ht="15.5" hidden="1" outlineLevel="1">
      <c r="A32" s="499"/>
      <c r="B32" s="293" t="s">
        <v>214</v>
      </c>
      <c r="C32" s="290" t="s">
        <v>163</v>
      </c>
      <c r="D32" s="294"/>
      <c r="E32" s="294"/>
      <c r="F32" s="294"/>
      <c r="G32" s="294"/>
      <c r="H32" s="294"/>
      <c r="I32" s="294"/>
      <c r="J32" s="294"/>
      <c r="K32" s="294"/>
      <c r="L32" s="294"/>
      <c r="M32" s="294"/>
      <c r="N32" s="459"/>
      <c r="O32" s="294"/>
      <c r="P32" s="294"/>
      <c r="Q32" s="294"/>
      <c r="R32" s="294"/>
      <c r="S32" s="294"/>
      <c r="T32" s="294"/>
      <c r="U32" s="294"/>
      <c r="V32" s="294"/>
      <c r="W32" s="294"/>
      <c r="X32" s="294"/>
      <c r="Y32" s="403">
        <f>Y31</f>
        <v>1</v>
      </c>
      <c r="Z32" s="403">
        <f>Z31</f>
        <v>0</v>
      </c>
      <c r="AA32" s="403">
        <f t="shared" ref="AA32:AC32" si="6">AA31</f>
        <v>0</v>
      </c>
      <c r="AB32" s="403">
        <f t="shared" si="6"/>
        <v>0</v>
      </c>
      <c r="AC32" s="403">
        <f t="shared" si="6"/>
        <v>0</v>
      </c>
      <c r="AD32" s="403">
        <f t="shared" ref="AD32:AL32" si="7">AD31</f>
        <v>0</v>
      </c>
      <c r="AE32" s="403">
        <f t="shared" si="7"/>
        <v>0</v>
      </c>
      <c r="AF32" s="403">
        <f t="shared" si="7"/>
        <v>0</v>
      </c>
      <c r="AG32" s="403">
        <f t="shared" si="7"/>
        <v>0</v>
      </c>
      <c r="AH32" s="403">
        <f t="shared" si="7"/>
        <v>0</v>
      </c>
      <c r="AI32" s="403">
        <f t="shared" si="7"/>
        <v>0</v>
      </c>
      <c r="AJ32" s="403">
        <f t="shared" si="7"/>
        <v>0</v>
      </c>
      <c r="AK32" s="403">
        <f t="shared" si="7"/>
        <v>0</v>
      </c>
      <c r="AL32" s="403">
        <f t="shared" si="7"/>
        <v>0</v>
      </c>
      <c r="AM32" s="296"/>
    </row>
    <row r="33" spans="1:39" s="282" customFormat="1" ht="15.5" hidden="1" outlineLevel="1">
      <c r="A33" s="499"/>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04"/>
      <c r="Z33" s="404"/>
      <c r="AA33" s="404"/>
      <c r="AB33" s="404"/>
      <c r="AC33" s="404"/>
      <c r="AD33" s="404"/>
      <c r="AE33" s="404"/>
      <c r="AF33" s="404"/>
      <c r="AG33" s="404"/>
      <c r="AH33" s="404"/>
      <c r="AI33" s="404"/>
      <c r="AJ33" s="404"/>
      <c r="AK33" s="404"/>
      <c r="AL33" s="404"/>
      <c r="AM33" s="305"/>
    </row>
    <row r="34" spans="1:39" s="282" customFormat="1" ht="15.5" hidden="1" outlineLevel="1">
      <c r="A34" s="499">
        <v>5</v>
      </c>
      <c r="B34" s="293" t="s">
        <v>5</v>
      </c>
      <c r="C34" s="290" t="s">
        <v>25</v>
      </c>
      <c r="D34" s="294">
        <v>90221.827974615051</v>
      </c>
      <c r="E34" s="294">
        <v>90221.827974615051</v>
      </c>
      <c r="F34" s="294">
        <v>90221.827974615051</v>
      </c>
      <c r="G34" s="294">
        <v>90221.827974615051</v>
      </c>
      <c r="H34" s="294">
        <v>82993.171440725331</v>
      </c>
      <c r="I34" s="294">
        <v>74526.576652665623</v>
      </c>
      <c r="J34" s="294">
        <v>54974.639281761061</v>
      </c>
      <c r="K34" s="294">
        <v>54784.637409639443</v>
      </c>
      <c r="L34" s="294">
        <v>69910.296714489392</v>
      </c>
      <c r="M34" s="294">
        <v>22126.681956716464</v>
      </c>
      <c r="N34" s="290"/>
      <c r="O34" s="294">
        <v>5.113504196502344</v>
      </c>
      <c r="P34" s="294">
        <v>5.113504196502344</v>
      </c>
      <c r="Q34" s="294">
        <v>5.113504196502344</v>
      </c>
      <c r="R34" s="294">
        <v>5.113504196502344</v>
      </c>
      <c r="S34" s="294">
        <v>4.7787960737020345</v>
      </c>
      <c r="T34" s="294">
        <v>4.3867677576883164</v>
      </c>
      <c r="U34" s="294">
        <v>3.4814553771866423</v>
      </c>
      <c r="V34" s="294">
        <v>3.4597656657572338</v>
      </c>
      <c r="W34" s="294">
        <v>4.1601283138244458</v>
      </c>
      <c r="X34" s="294">
        <v>1.9476059839550437</v>
      </c>
      <c r="Y34" s="402">
        <v>1</v>
      </c>
      <c r="Z34" s="402"/>
      <c r="AA34" s="402"/>
      <c r="AB34" s="402"/>
      <c r="AC34" s="402"/>
      <c r="AD34" s="402"/>
      <c r="AE34" s="402"/>
      <c r="AF34" s="402"/>
      <c r="AG34" s="402"/>
      <c r="AH34" s="402"/>
      <c r="AI34" s="402"/>
      <c r="AJ34" s="402"/>
      <c r="AK34" s="402"/>
      <c r="AL34" s="402"/>
      <c r="AM34" s="295">
        <f>SUM(Y34:AL34)</f>
        <v>1</v>
      </c>
    </row>
    <row r="35" spans="1:39" s="282" customFormat="1" ht="15.5" hidden="1" outlineLevel="1">
      <c r="A35" s="499"/>
      <c r="B35" s="293" t="s">
        <v>214</v>
      </c>
      <c r="C35" s="290" t="s">
        <v>163</v>
      </c>
      <c r="D35" s="294"/>
      <c r="E35" s="294"/>
      <c r="F35" s="294"/>
      <c r="G35" s="294"/>
      <c r="H35" s="294"/>
      <c r="I35" s="294"/>
      <c r="J35" s="294"/>
      <c r="K35" s="294"/>
      <c r="L35" s="294"/>
      <c r="M35" s="294"/>
      <c r="N35" s="459"/>
      <c r="O35" s="294"/>
      <c r="P35" s="294"/>
      <c r="Q35" s="294"/>
      <c r="R35" s="294"/>
      <c r="S35" s="294"/>
      <c r="T35" s="294"/>
      <c r="U35" s="294"/>
      <c r="V35" s="294"/>
      <c r="W35" s="294"/>
      <c r="X35" s="294"/>
      <c r="Y35" s="403">
        <f>Y34</f>
        <v>1</v>
      </c>
      <c r="Z35" s="403">
        <f>Z34</f>
        <v>0</v>
      </c>
      <c r="AA35" s="403">
        <f t="shared" ref="AA35:AC35" si="8">AA34</f>
        <v>0</v>
      </c>
      <c r="AB35" s="403">
        <f t="shared" si="8"/>
        <v>0</v>
      </c>
      <c r="AC35" s="403">
        <f t="shared" si="8"/>
        <v>0</v>
      </c>
      <c r="AD35" s="403">
        <f t="shared" ref="AD35:AL35" si="9">AD34</f>
        <v>0</v>
      </c>
      <c r="AE35" s="403">
        <f t="shared" si="9"/>
        <v>0</v>
      </c>
      <c r="AF35" s="403">
        <f t="shared" si="9"/>
        <v>0</v>
      </c>
      <c r="AG35" s="403">
        <f t="shared" si="9"/>
        <v>0</v>
      </c>
      <c r="AH35" s="403">
        <f t="shared" si="9"/>
        <v>0</v>
      </c>
      <c r="AI35" s="403">
        <f t="shared" si="9"/>
        <v>0</v>
      </c>
      <c r="AJ35" s="403">
        <f t="shared" si="9"/>
        <v>0</v>
      </c>
      <c r="AK35" s="403">
        <f t="shared" si="9"/>
        <v>0</v>
      </c>
      <c r="AL35" s="403">
        <f t="shared" si="9"/>
        <v>0</v>
      </c>
      <c r="AM35" s="296"/>
    </row>
    <row r="36" spans="1:39" s="282" customFormat="1" ht="15.5" hidden="1" outlineLevel="1">
      <c r="A36" s="499"/>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04"/>
      <c r="Z36" s="404"/>
      <c r="AA36" s="404"/>
      <c r="AB36" s="404"/>
      <c r="AC36" s="404"/>
      <c r="AD36" s="404"/>
      <c r="AE36" s="404"/>
      <c r="AF36" s="404"/>
      <c r="AG36" s="404"/>
      <c r="AH36" s="404"/>
      <c r="AI36" s="404"/>
      <c r="AJ36" s="404"/>
      <c r="AK36" s="404"/>
      <c r="AL36" s="404"/>
      <c r="AM36" s="305"/>
    </row>
    <row r="37" spans="1:39" s="282" customFormat="1" ht="15.5" hidden="1" outlineLevel="1">
      <c r="A37" s="499">
        <v>6</v>
      </c>
      <c r="B37" s="293" t="s">
        <v>6</v>
      </c>
      <c r="C37" s="290" t="s">
        <v>25</v>
      </c>
      <c r="D37" s="294">
        <v>0</v>
      </c>
      <c r="E37" s="294">
        <v>0</v>
      </c>
      <c r="F37" s="294">
        <v>0</v>
      </c>
      <c r="G37" s="294">
        <v>0</v>
      </c>
      <c r="H37" s="294">
        <v>0</v>
      </c>
      <c r="I37" s="294">
        <v>0</v>
      </c>
      <c r="J37" s="294">
        <v>0</v>
      </c>
      <c r="K37" s="294">
        <v>0</v>
      </c>
      <c r="L37" s="294">
        <v>0</v>
      </c>
      <c r="M37" s="294">
        <v>0</v>
      </c>
      <c r="N37" s="290"/>
      <c r="O37" s="294">
        <v>0</v>
      </c>
      <c r="P37" s="294">
        <v>0</v>
      </c>
      <c r="Q37" s="294">
        <v>0</v>
      </c>
      <c r="R37" s="294">
        <v>0</v>
      </c>
      <c r="S37" s="294">
        <v>0</v>
      </c>
      <c r="T37" s="294">
        <v>0</v>
      </c>
      <c r="U37" s="294">
        <v>0</v>
      </c>
      <c r="V37" s="294">
        <v>0</v>
      </c>
      <c r="W37" s="294">
        <v>0</v>
      </c>
      <c r="X37" s="294">
        <v>0</v>
      </c>
      <c r="Y37" s="402">
        <v>1</v>
      </c>
      <c r="Z37" s="402"/>
      <c r="AA37" s="402"/>
      <c r="AB37" s="402"/>
      <c r="AC37" s="402"/>
      <c r="AD37" s="402"/>
      <c r="AE37" s="402"/>
      <c r="AF37" s="402"/>
      <c r="AG37" s="402"/>
      <c r="AH37" s="402"/>
      <c r="AI37" s="402"/>
      <c r="AJ37" s="402"/>
      <c r="AK37" s="402"/>
      <c r="AL37" s="402"/>
      <c r="AM37" s="295">
        <f>SUM(Y37:AL37)</f>
        <v>1</v>
      </c>
    </row>
    <row r="38" spans="1:39" s="282" customFormat="1" ht="15.5" hidden="1" outlineLevel="1">
      <c r="A38" s="499"/>
      <c r="B38" s="293" t="s">
        <v>214</v>
      </c>
      <c r="C38" s="290" t="s">
        <v>163</v>
      </c>
      <c r="D38" s="294"/>
      <c r="E38" s="294"/>
      <c r="F38" s="294"/>
      <c r="G38" s="294"/>
      <c r="H38" s="294"/>
      <c r="I38" s="294"/>
      <c r="J38" s="294"/>
      <c r="K38" s="294"/>
      <c r="L38" s="294"/>
      <c r="M38" s="294"/>
      <c r="N38" s="459"/>
      <c r="O38" s="294"/>
      <c r="P38" s="294"/>
      <c r="Q38" s="294"/>
      <c r="R38" s="294"/>
      <c r="S38" s="294"/>
      <c r="T38" s="294"/>
      <c r="U38" s="294"/>
      <c r="V38" s="294"/>
      <c r="W38" s="294"/>
      <c r="X38" s="294"/>
      <c r="Y38" s="403">
        <f>Y37</f>
        <v>1</v>
      </c>
      <c r="Z38" s="403">
        <f>Z37</f>
        <v>0</v>
      </c>
      <c r="AA38" s="403">
        <f t="shared" ref="AA38:AC38" si="10">AA37</f>
        <v>0</v>
      </c>
      <c r="AB38" s="403">
        <f t="shared" si="10"/>
        <v>0</v>
      </c>
      <c r="AC38" s="403">
        <f t="shared" si="10"/>
        <v>0</v>
      </c>
      <c r="AD38" s="403">
        <f t="shared" ref="AD38:AL38" si="11">AD37</f>
        <v>0</v>
      </c>
      <c r="AE38" s="403">
        <f t="shared" si="11"/>
        <v>0</v>
      </c>
      <c r="AF38" s="403">
        <f t="shared" si="11"/>
        <v>0</v>
      </c>
      <c r="AG38" s="403">
        <f t="shared" si="11"/>
        <v>0</v>
      </c>
      <c r="AH38" s="403">
        <f t="shared" si="11"/>
        <v>0</v>
      </c>
      <c r="AI38" s="403">
        <f t="shared" si="11"/>
        <v>0</v>
      </c>
      <c r="AJ38" s="403">
        <f t="shared" si="11"/>
        <v>0</v>
      </c>
      <c r="AK38" s="403">
        <f t="shared" si="11"/>
        <v>0</v>
      </c>
      <c r="AL38" s="403">
        <f t="shared" si="11"/>
        <v>0</v>
      </c>
      <c r="AM38" s="296"/>
    </row>
    <row r="39" spans="1:39" s="282" customFormat="1" ht="15.5" hidden="1" outlineLevel="1">
      <c r="A39" s="499"/>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04"/>
      <c r="Z39" s="404"/>
      <c r="AA39" s="404"/>
      <c r="AB39" s="404"/>
      <c r="AC39" s="404"/>
      <c r="AD39" s="404"/>
      <c r="AE39" s="404"/>
      <c r="AF39" s="404"/>
      <c r="AG39" s="404"/>
      <c r="AH39" s="404"/>
      <c r="AI39" s="404"/>
      <c r="AJ39" s="404"/>
      <c r="AK39" s="404"/>
      <c r="AL39" s="404"/>
      <c r="AM39" s="305"/>
    </row>
    <row r="40" spans="1:39" s="282" customFormat="1" ht="15.5" hidden="1" outlineLevel="1">
      <c r="A40" s="499">
        <v>7</v>
      </c>
      <c r="B40" s="293" t="s">
        <v>42</v>
      </c>
      <c r="C40" s="290" t="s">
        <v>25</v>
      </c>
      <c r="D40" s="294" t="s">
        <v>736</v>
      </c>
      <c r="E40" s="294" t="s">
        <v>736</v>
      </c>
      <c r="F40" s="294" t="s">
        <v>736</v>
      </c>
      <c r="G40" s="294" t="s">
        <v>736</v>
      </c>
      <c r="H40" s="294" t="s">
        <v>736</v>
      </c>
      <c r="I40" s="294" t="s">
        <v>736</v>
      </c>
      <c r="J40" s="294" t="s">
        <v>736</v>
      </c>
      <c r="K40" s="294" t="s">
        <v>736</v>
      </c>
      <c r="L40" s="294" t="s">
        <v>736</v>
      </c>
      <c r="M40" s="294" t="s">
        <v>736</v>
      </c>
      <c r="N40" s="290"/>
      <c r="O40" s="294" t="s">
        <v>736</v>
      </c>
      <c r="P40" s="294" t="s">
        <v>736</v>
      </c>
      <c r="Q40" s="294" t="s">
        <v>736</v>
      </c>
      <c r="R40" s="294" t="s">
        <v>736</v>
      </c>
      <c r="S40" s="294" t="s">
        <v>736</v>
      </c>
      <c r="T40" s="294" t="s">
        <v>736</v>
      </c>
      <c r="U40" s="294" t="s">
        <v>736</v>
      </c>
      <c r="V40" s="294" t="s">
        <v>736</v>
      </c>
      <c r="W40" s="294" t="s">
        <v>736</v>
      </c>
      <c r="X40" s="294" t="s">
        <v>736</v>
      </c>
      <c r="Y40" s="402"/>
      <c r="Z40" s="402"/>
      <c r="AA40" s="402"/>
      <c r="AB40" s="402"/>
      <c r="AC40" s="402"/>
      <c r="AD40" s="402"/>
      <c r="AE40" s="402"/>
      <c r="AF40" s="402"/>
      <c r="AG40" s="402"/>
      <c r="AH40" s="402"/>
      <c r="AI40" s="402"/>
      <c r="AJ40" s="402"/>
      <c r="AK40" s="402"/>
      <c r="AL40" s="402"/>
      <c r="AM40" s="295">
        <f>SUM(Y40:AL40)</f>
        <v>0</v>
      </c>
    </row>
    <row r="41" spans="1:39" s="282" customFormat="1" ht="15.5" hidden="1" outlineLevel="1">
      <c r="A41" s="499"/>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3">
        <f>Y40</f>
        <v>0</v>
      </c>
      <c r="Z41" s="403">
        <f>Z40</f>
        <v>0</v>
      </c>
      <c r="AA41" s="403">
        <f t="shared" ref="AA41:AC41" si="12">AA40</f>
        <v>0</v>
      </c>
      <c r="AB41" s="403">
        <f t="shared" si="12"/>
        <v>0</v>
      </c>
      <c r="AC41" s="403">
        <f t="shared" si="12"/>
        <v>0</v>
      </c>
      <c r="AD41" s="403">
        <f t="shared" ref="AD41:AL41" si="13">AD40</f>
        <v>0</v>
      </c>
      <c r="AE41" s="403">
        <f t="shared" si="13"/>
        <v>0</v>
      </c>
      <c r="AF41" s="403">
        <f t="shared" si="13"/>
        <v>0</v>
      </c>
      <c r="AG41" s="403">
        <f t="shared" si="13"/>
        <v>0</v>
      </c>
      <c r="AH41" s="403">
        <f t="shared" si="13"/>
        <v>0</v>
      </c>
      <c r="AI41" s="403">
        <f t="shared" si="13"/>
        <v>0</v>
      </c>
      <c r="AJ41" s="403">
        <f t="shared" si="13"/>
        <v>0</v>
      </c>
      <c r="AK41" s="403">
        <f t="shared" si="13"/>
        <v>0</v>
      </c>
      <c r="AL41" s="403">
        <f t="shared" si="13"/>
        <v>0</v>
      </c>
      <c r="AM41" s="296"/>
    </row>
    <row r="42" spans="1:39" s="282" customFormat="1" ht="15.5" hidden="1" outlineLevel="1">
      <c r="A42" s="499"/>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04"/>
      <c r="Z42" s="404"/>
      <c r="AA42" s="404"/>
      <c r="AB42" s="404"/>
      <c r="AC42" s="404"/>
      <c r="AD42" s="404"/>
      <c r="AE42" s="404"/>
      <c r="AF42" s="404"/>
      <c r="AG42" s="404"/>
      <c r="AH42" s="404"/>
      <c r="AI42" s="404"/>
      <c r="AJ42" s="404"/>
      <c r="AK42" s="404"/>
      <c r="AL42" s="404"/>
      <c r="AM42" s="305"/>
    </row>
    <row r="43" spans="1:39" s="282" customFormat="1" ht="15.5" hidden="1" outlineLevel="1">
      <c r="A43" s="499">
        <v>8</v>
      </c>
      <c r="B43" s="293" t="s">
        <v>485</v>
      </c>
      <c r="C43" s="290" t="s">
        <v>25</v>
      </c>
      <c r="D43" s="294" t="s">
        <v>736</v>
      </c>
      <c r="E43" s="294" t="s">
        <v>736</v>
      </c>
      <c r="F43" s="294" t="s">
        <v>736</v>
      </c>
      <c r="G43" s="294" t="s">
        <v>736</v>
      </c>
      <c r="H43" s="294" t="s">
        <v>736</v>
      </c>
      <c r="I43" s="294" t="s">
        <v>736</v>
      </c>
      <c r="J43" s="294" t="s">
        <v>736</v>
      </c>
      <c r="K43" s="294" t="s">
        <v>736</v>
      </c>
      <c r="L43" s="294" t="s">
        <v>736</v>
      </c>
      <c r="M43" s="294" t="s">
        <v>736</v>
      </c>
      <c r="N43" s="290"/>
      <c r="O43" s="294" t="s">
        <v>736</v>
      </c>
      <c r="P43" s="294" t="s">
        <v>736</v>
      </c>
      <c r="Q43" s="294" t="s">
        <v>736</v>
      </c>
      <c r="R43" s="294" t="s">
        <v>736</v>
      </c>
      <c r="S43" s="294" t="s">
        <v>736</v>
      </c>
      <c r="T43" s="294" t="s">
        <v>736</v>
      </c>
      <c r="U43" s="294" t="s">
        <v>736</v>
      </c>
      <c r="V43" s="294" t="s">
        <v>736</v>
      </c>
      <c r="W43" s="294" t="s">
        <v>736</v>
      </c>
      <c r="X43" s="294" t="s">
        <v>736</v>
      </c>
      <c r="Y43" s="402"/>
      <c r="Z43" s="402"/>
      <c r="AA43" s="402"/>
      <c r="AB43" s="402"/>
      <c r="AC43" s="402"/>
      <c r="AD43" s="402"/>
      <c r="AE43" s="402"/>
      <c r="AF43" s="402"/>
      <c r="AG43" s="402"/>
      <c r="AH43" s="402"/>
      <c r="AI43" s="402"/>
      <c r="AJ43" s="402"/>
      <c r="AK43" s="402"/>
      <c r="AL43" s="402"/>
      <c r="AM43" s="295">
        <f>SUM(Y43:AL43)</f>
        <v>0</v>
      </c>
    </row>
    <row r="44" spans="1:39" s="282" customFormat="1" ht="15.5" hidden="1" outlineLevel="1">
      <c r="A44" s="499"/>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3">
        <f>Y43</f>
        <v>0</v>
      </c>
      <c r="Z44" s="403">
        <f>Z43</f>
        <v>0</v>
      </c>
      <c r="AA44" s="403">
        <f t="shared" ref="AA44:AC44" si="14">AA43</f>
        <v>0</v>
      </c>
      <c r="AB44" s="403">
        <f t="shared" si="14"/>
        <v>0</v>
      </c>
      <c r="AC44" s="403">
        <f t="shared" si="14"/>
        <v>0</v>
      </c>
      <c r="AD44" s="403">
        <f t="shared" ref="AD44:AL44" si="15">AD43</f>
        <v>0</v>
      </c>
      <c r="AE44" s="403">
        <f t="shared" si="15"/>
        <v>0</v>
      </c>
      <c r="AF44" s="403">
        <f t="shared" si="15"/>
        <v>0</v>
      </c>
      <c r="AG44" s="403">
        <f t="shared" si="15"/>
        <v>0</v>
      </c>
      <c r="AH44" s="403">
        <f t="shared" si="15"/>
        <v>0</v>
      </c>
      <c r="AI44" s="403">
        <f t="shared" si="15"/>
        <v>0</v>
      </c>
      <c r="AJ44" s="403">
        <f t="shared" si="15"/>
        <v>0</v>
      </c>
      <c r="AK44" s="403">
        <f t="shared" si="15"/>
        <v>0</v>
      </c>
      <c r="AL44" s="403">
        <f t="shared" si="15"/>
        <v>0</v>
      </c>
      <c r="AM44" s="296"/>
    </row>
    <row r="45" spans="1:39" s="282" customFormat="1" ht="15.5" hidden="1" outlineLevel="1">
      <c r="A45" s="499"/>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04"/>
      <c r="Z45" s="404"/>
      <c r="AA45" s="404"/>
      <c r="AB45" s="404"/>
      <c r="AC45" s="404"/>
      <c r="AD45" s="404"/>
      <c r="AE45" s="404"/>
      <c r="AF45" s="404"/>
      <c r="AG45" s="404"/>
      <c r="AH45" s="404"/>
      <c r="AI45" s="404"/>
      <c r="AJ45" s="404"/>
      <c r="AK45" s="404"/>
      <c r="AL45" s="404"/>
      <c r="AM45" s="305"/>
    </row>
    <row r="46" spans="1:39" s="282" customFormat="1" ht="15.5" hidden="1" outlineLevel="1">
      <c r="A46" s="499">
        <v>9</v>
      </c>
      <c r="B46" s="293" t="s">
        <v>7</v>
      </c>
      <c r="C46" s="290" t="s">
        <v>25</v>
      </c>
      <c r="D46" s="294" t="s">
        <v>736</v>
      </c>
      <c r="E46" s="294" t="s">
        <v>736</v>
      </c>
      <c r="F46" s="294" t="s">
        <v>736</v>
      </c>
      <c r="G46" s="294" t="s">
        <v>736</v>
      </c>
      <c r="H46" s="294" t="s">
        <v>736</v>
      </c>
      <c r="I46" s="294" t="s">
        <v>736</v>
      </c>
      <c r="J46" s="294" t="s">
        <v>736</v>
      </c>
      <c r="K46" s="294" t="s">
        <v>736</v>
      </c>
      <c r="L46" s="294" t="s">
        <v>736</v>
      </c>
      <c r="M46" s="294" t="s">
        <v>736</v>
      </c>
      <c r="N46" s="290"/>
      <c r="O46" s="294" t="s">
        <v>736</v>
      </c>
      <c r="P46" s="294" t="s">
        <v>736</v>
      </c>
      <c r="Q46" s="294" t="s">
        <v>736</v>
      </c>
      <c r="R46" s="294" t="s">
        <v>736</v>
      </c>
      <c r="S46" s="294" t="s">
        <v>736</v>
      </c>
      <c r="T46" s="294" t="s">
        <v>736</v>
      </c>
      <c r="U46" s="294" t="s">
        <v>736</v>
      </c>
      <c r="V46" s="294" t="s">
        <v>736</v>
      </c>
      <c r="W46" s="294" t="s">
        <v>736</v>
      </c>
      <c r="X46" s="294" t="s">
        <v>736</v>
      </c>
      <c r="Y46" s="402"/>
      <c r="Z46" s="402"/>
      <c r="AA46" s="402"/>
      <c r="AB46" s="402"/>
      <c r="AC46" s="402"/>
      <c r="AD46" s="402"/>
      <c r="AE46" s="402"/>
      <c r="AF46" s="402"/>
      <c r="AG46" s="402"/>
      <c r="AH46" s="402"/>
      <c r="AI46" s="402"/>
      <c r="AJ46" s="402"/>
      <c r="AK46" s="402"/>
      <c r="AL46" s="402"/>
      <c r="AM46" s="295">
        <f>SUM(Y46:AL46)</f>
        <v>0</v>
      </c>
    </row>
    <row r="47" spans="1:39" s="282" customFormat="1" ht="15.5" hidden="1" outlineLevel="1">
      <c r="A47" s="499"/>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3">
        <f>Y46</f>
        <v>0</v>
      </c>
      <c r="Z47" s="403">
        <f>Z46</f>
        <v>0</v>
      </c>
      <c r="AA47" s="403">
        <f t="shared" ref="AA47:AC47" si="16">AA46</f>
        <v>0</v>
      </c>
      <c r="AB47" s="403">
        <f t="shared" si="16"/>
        <v>0</v>
      </c>
      <c r="AC47" s="403">
        <f t="shared" si="16"/>
        <v>0</v>
      </c>
      <c r="AD47" s="403">
        <f t="shared" ref="AD47:AL47" si="17">AD46</f>
        <v>0</v>
      </c>
      <c r="AE47" s="403">
        <f t="shared" si="17"/>
        <v>0</v>
      </c>
      <c r="AF47" s="403">
        <f t="shared" si="17"/>
        <v>0</v>
      </c>
      <c r="AG47" s="403">
        <f t="shared" si="17"/>
        <v>0</v>
      </c>
      <c r="AH47" s="403">
        <f t="shared" si="17"/>
        <v>0</v>
      </c>
      <c r="AI47" s="403">
        <f t="shared" si="17"/>
        <v>0</v>
      </c>
      <c r="AJ47" s="403">
        <f t="shared" si="17"/>
        <v>0</v>
      </c>
      <c r="AK47" s="403">
        <f t="shared" si="17"/>
        <v>0</v>
      </c>
      <c r="AL47" s="403">
        <f t="shared" si="17"/>
        <v>0</v>
      </c>
      <c r="AM47" s="296"/>
    </row>
    <row r="48" spans="1:39" s="282" customFormat="1" ht="15.5" hidden="1" outlineLevel="1">
      <c r="A48" s="499"/>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04"/>
      <c r="Z48" s="404"/>
      <c r="AA48" s="404"/>
      <c r="AB48" s="404"/>
      <c r="AC48" s="404"/>
      <c r="AD48" s="404"/>
      <c r="AE48" s="404"/>
      <c r="AF48" s="404"/>
      <c r="AG48" s="404"/>
      <c r="AH48" s="404"/>
      <c r="AI48" s="404"/>
      <c r="AJ48" s="404"/>
      <c r="AK48" s="404"/>
      <c r="AL48" s="404"/>
      <c r="AM48" s="305"/>
    </row>
    <row r="49" spans="1:42" s="292" customFormat="1" ht="15.5" hidden="1" outlineLevel="1">
      <c r="A49" s="500"/>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6"/>
      <c r="Z49" s="406"/>
      <c r="AA49" s="406"/>
      <c r="AB49" s="406"/>
      <c r="AC49" s="406"/>
      <c r="AD49" s="406"/>
      <c r="AE49" s="406"/>
      <c r="AF49" s="406"/>
      <c r="AG49" s="406"/>
      <c r="AH49" s="406"/>
      <c r="AI49" s="406"/>
      <c r="AJ49" s="406"/>
      <c r="AK49" s="406"/>
      <c r="AL49" s="406"/>
      <c r="AM49" s="291"/>
      <c r="AO49" s="308"/>
      <c r="AP49" s="308"/>
    </row>
    <row r="50" spans="1:42" s="282" customFormat="1" ht="15.5" hidden="1" outlineLevel="1">
      <c r="A50" s="499">
        <v>10</v>
      </c>
      <c r="B50" s="309" t="s">
        <v>22</v>
      </c>
      <c r="C50" s="290" t="s">
        <v>25</v>
      </c>
      <c r="D50" s="294">
        <v>116644.15013152071</v>
      </c>
      <c r="E50" s="294">
        <v>116644.15013152071</v>
      </c>
      <c r="F50" s="294">
        <v>116644.15013152071</v>
      </c>
      <c r="G50" s="294">
        <v>116644.15013152071</v>
      </c>
      <c r="H50" s="294">
        <v>116644.15013152071</v>
      </c>
      <c r="I50" s="294">
        <v>116644.15013152071</v>
      </c>
      <c r="J50" s="294">
        <v>116644.15013152071</v>
      </c>
      <c r="K50" s="294">
        <v>116644.15013152071</v>
      </c>
      <c r="L50" s="294">
        <v>116644.15013152071</v>
      </c>
      <c r="M50" s="294">
        <v>116644.15013152071</v>
      </c>
      <c r="N50" s="294">
        <v>12</v>
      </c>
      <c r="O50" s="294">
        <v>15.542213275204141</v>
      </c>
      <c r="P50" s="294">
        <v>15.542213275204141</v>
      </c>
      <c r="Q50" s="294">
        <v>15.542213275204141</v>
      </c>
      <c r="R50" s="294">
        <v>15.542213275204141</v>
      </c>
      <c r="S50" s="294">
        <v>15.542213275204141</v>
      </c>
      <c r="T50" s="294">
        <v>15.542213275204141</v>
      </c>
      <c r="U50" s="294">
        <v>15.542213275204141</v>
      </c>
      <c r="V50" s="294">
        <v>15.542213275204141</v>
      </c>
      <c r="W50" s="294">
        <v>15.542213275204141</v>
      </c>
      <c r="X50" s="294">
        <v>15.542213275204141</v>
      </c>
      <c r="Y50" s="407">
        <v>0</v>
      </c>
      <c r="Z50" s="407">
        <v>0.64223453521641183</v>
      </c>
      <c r="AA50" s="407">
        <v>0.35776546478358823</v>
      </c>
      <c r="AB50" s="407"/>
      <c r="AC50" s="407"/>
      <c r="AD50" s="407"/>
      <c r="AE50" s="407"/>
      <c r="AF50" s="407"/>
      <c r="AG50" s="407"/>
      <c r="AH50" s="407"/>
      <c r="AI50" s="407"/>
      <c r="AJ50" s="407"/>
      <c r="AK50" s="407"/>
      <c r="AL50" s="407"/>
      <c r="AM50" s="295">
        <f>SUM(Y50:AL50)</f>
        <v>1</v>
      </c>
    </row>
    <row r="51" spans="1:42" s="282" customFormat="1" ht="15.5" hidden="1" outlineLevel="1">
      <c r="A51" s="499"/>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03">
        <f>Y50</f>
        <v>0</v>
      </c>
      <c r="Z51" s="403">
        <f>Z50</f>
        <v>0.64223453521641183</v>
      </c>
      <c r="AA51" s="403">
        <f>AA50</f>
        <v>0.35776546478358823</v>
      </c>
      <c r="AB51" s="403">
        <f t="shared" ref="AB51:AC51" si="18">AB50</f>
        <v>0</v>
      </c>
      <c r="AC51" s="403">
        <f t="shared" si="18"/>
        <v>0</v>
      </c>
      <c r="AD51" s="403">
        <f t="shared" ref="AD51:AL51" si="19">AD50</f>
        <v>0</v>
      </c>
      <c r="AE51" s="403">
        <f t="shared" si="19"/>
        <v>0</v>
      </c>
      <c r="AF51" s="403">
        <f t="shared" si="19"/>
        <v>0</v>
      </c>
      <c r="AG51" s="403">
        <f t="shared" si="19"/>
        <v>0</v>
      </c>
      <c r="AH51" s="403">
        <f t="shared" si="19"/>
        <v>0</v>
      </c>
      <c r="AI51" s="403">
        <f t="shared" si="19"/>
        <v>0</v>
      </c>
      <c r="AJ51" s="403">
        <f t="shared" si="19"/>
        <v>0</v>
      </c>
      <c r="AK51" s="403">
        <f t="shared" si="19"/>
        <v>0</v>
      </c>
      <c r="AL51" s="403">
        <f t="shared" si="19"/>
        <v>0</v>
      </c>
      <c r="AM51" s="310"/>
    </row>
    <row r="52" spans="1:42" s="282" customFormat="1" ht="15.5" hidden="1" outlineLevel="1">
      <c r="A52" s="499"/>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08"/>
      <c r="Z52" s="408"/>
      <c r="AA52" s="408"/>
      <c r="AB52" s="408"/>
      <c r="AC52" s="408"/>
      <c r="AD52" s="408"/>
      <c r="AE52" s="408"/>
      <c r="AF52" s="408"/>
      <c r="AG52" s="408"/>
      <c r="AH52" s="408"/>
      <c r="AI52" s="408"/>
      <c r="AJ52" s="408"/>
      <c r="AK52" s="408"/>
      <c r="AL52" s="408"/>
      <c r="AM52" s="312"/>
    </row>
    <row r="53" spans="1:42" s="282" customFormat="1" ht="15.5" hidden="1" outlineLevel="1">
      <c r="A53" s="499">
        <v>11</v>
      </c>
      <c r="B53" s="313" t="s">
        <v>21</v>
      </c>
      <c r="C53" s="290" t="s">
        <v>25</v>
      </c>
      <c r="D53" s="294">
        <v>161529.24697593649</v>
      </c>
      <c r="E53" s="294">
        <v>161529.24697593649</v>
      </c>
      <c r="F53" s="294">
        <v>161529.24697593649</v>
      </c>
      <c r="G53" s="294">
        <v>79595.894640730126</v>
      </c>
      <c r="H53" s="294">
        <v>79595.894640730126</v>
      </c>
      <c r="I53" s="294">
        <v>79595.894640730126</v>
      </c>
      <c r="J53" s="294">
        <v>17296.754687108401</v>
      </c>
      <c r="K53" s="294">
        <v>17296.754687108401</v>
      </c>
      <c r="L53" s="294">
        <v>17296.754687108401</v>
      </c>
      <c r="M53" s="294">
        <v>17296.754687108401</v>
      </c>
      <c r="N53" s="294">
        <v>12</v>
      </c>
      <c r="O53" s="294">
        <v>60.788904907489417</v>
      </c>
      <c r="P53" s="294">
        <v>60.788904907489417</v>
      </c>
      <c r="Q53" s="294">
        <v>60.788904907489417</v>
      </c>
      <c r="R53" s="294">
        <v>31.725768759739751</v>
      </c>
      <c r="S53" s="294">
        <v>31.725768759739751</v>
      </c>
      <c r="T53" s="294">
        <v>31.725768759739751</v>
      </c>
      <c r="U53" s="294">
        <v>6.0568843103556</v>
      </c>
      <c r="V53" s="294">
        <v>6.0568843103556</v>
      </c>
      <c r="W53" s="294">
        <v>6.0568843103556</v>
      </c>
      <c r="X53" s="294">
        <v>6.0568843103556</v>
      </c>
      <c r="Y53" s="407">
        <v>0</v>
      </c>
      <c r="Z53" s="407">
        <v>1</v>
      </c>
      <c r="AA53" s="407">
        <v>0</v>
      </c>
      <c r="AB53" s="407"/>
      <c r="AC53" s="407"/>
      <c r="AD53" s="407"/>
      <c r="AE53" s="407"/>
      <c r="AF53" s="407"/>
      <c r="AG53" s="407"/>
      <c r="AH53" s="407"/>
      <c r="AI53" s="407"/>
      <c r="AJ53" s="407"/>
      <c r="AK53" s="407"/>
      <c r="AL53" s="407"/>
      <c r="AM53" s="295">
        <f>SUM(Y53:AL53)</f>
        <v>1</v>
      </c>
    </row>
    <row r="54" spans="1:42" s="282" customFormat="1" ht="15.5" hidden="1" outlineLevel="1">
      <c r="A54" s="499"/>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03">
        <f>Y53</f>
        <v>0</v>
      </c>
      <c r="Z54" s="403">
        <f>Z53</f>
        <v>1</v>
      </c>
      <c r="AA54" s="403">
        <f t="shared" ref="AA54:AC54" si="20">AA53</f>
        <v>0</v>
      </c>
      <c r="AB54" s="403">
        <f t="shared" si="20"/>
        <v>0</v>
      </c>
      <c r="AC54" s="403">
        <f t="shared" si="20"/>
        <v>0</v>
      </c>
      <c r="AD54" s="403">
        <f t="shared" ref="AD54:AL54" si="21">AD53</f>
        <v>0</v>
      </c>
      <c r="AE54" s="403">
        <f t="shared" si="21"/>
        <v>0</v>
      </c>
      <c r="AF54" s="403">
        <f t="shared" si="21"/>
        <v>0</v>
      </c>
      <c r="AG54" s="403">
        <f t="shared" si="21"/>
        <v>0</v>
      </c>
      <c r="AH54" s="403">
        <f t="shared" si="21"/>
        <v>0</v>
      </c>
      <c r="AI54" s="403">
        <f t="shared" si="21"/>
        <v>0</v>
      </c>
      <c r="AJ54" s="403">
        <f t="shared" si="21"/>
        <v>0</v>
      </c>
      <c r="AK54" s="403">
        <f t="shared" si="21"/>
        <v>0</v>
      </c>
      <c r="AL54" s="403">
        <f t="shared" si="21"/>
        <v>0</v>
      </c>
      <c r="AM54" s="310"/>
    </row>
    <row r="55" spans="1:42" s="282" customFormat="1" ht="15.5" hidden="1" outlineLevel="1">
      <c r="A55" s="499"/>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08"/>
      <c r="Z55" s="409"/>
      <c r="AA55" s="408"/>
      <c r="AB55" s="408"/>
      <c r="AC55" s="408"/>
      <c r="AD55" s="408"/>
      <c r="AE55" s="408"/>
      <c r="AF55" s="408"/>
      <c r="AG55" s="408"/>
      <c r="AH55" s="408"/>
      <c r="AI55" s="408"/>
      <c r="AJ55" s="408"/>
      <c r="AK55" s="408"/>
      <c r="AL55" s="408"/>
      <c r="AM55" s="312"/>
    </row>
    <row r="56" spans="1:42" s="282" customFormat="1" ht="15.5" hidden="1" outlineLevel="1">
      <c r="A56" s="499">
        <v>12</v>
      </c>
      <c r="B56" s="313" t="s">
        <v>23</v>
      </c>
      <c r="C56" s="290" t="s">
        <v>25</v>
      </c>
      <c r="D56" s="294" t="s">
        <v>736</v>
      </c>
      <c r="E56" s="294" t="s">
        <v>736</v>
      </c>
      <c r="F56" s="294" t="s">
        <v>736</v>
      </c>
      <c r="G56" s="294" t="s">
        <v>736</v>
      </c>
      <c r="H56" s="294" t="s">
        <v>736</v>
      </c>
      <c r="I56" s="294" t="s">
        <v>736</v>
      </c>
      <c r="J56" s="294" t="s">
        <v>736</v>
      </c>
      <c r="K56" s="294" t="s">
        <v>736</v>
      </c>
      <c r="L56" s="294" t="s">
        <v>736</v>
      </c>
      <c r="M56" s="294" t="s">
        <v>736</v>
      </c>
      <c r="N56" s="294">
        <v>3</v>
      </c>
      <c r="O56" s="294" t="s">
        <v>736</v>
      </c>
      <c r="P56" s="294" t="s">
        <v>736</v>
      </c>
      <c r="Q56" s="294" t="s">
        <v>736</v>
      </c>
      <c r="R56" s="294" t="s">
        <v>736</v>
      </c>
      <c r="S56" s="294" t="s">
        <v>736</v>
      </c>
      <c r="T56" s="294" t="s">
        <v>736</v>
      </c>
      <c r="U56" s="294" t="s">
        <v>736</v>
      </c>
      <c r="V56" s="294" t="s">
        <v>736</v>
      </c>
      <c r="W56" s="294" t="s">
        <v>736</v>
      </c>
      <c r="X56" s="294" t="s">
        <v>736</v>
      </c>
      <c r="Y56" s="407"/>
      <c r="Z56" s="407"/>
      <c r="AA56" s="407"/>
      <c r="AB56" s="407"/>
      <c r="AC56" s="407"/>
      <c r="AD56" s="407"/>
      <c r="AE56" s="407"/>
      <c r="AF56" s="407"/>
      <c r="AG56" s="407"/>
      <c r="AH56" s="407"/>
      <c r="AI56" s="407"/>
      <c r="AJ56" s="407"/>
      <c r="AK56" s="407"/>
      <c r="AL56" s="407"/>
      <c r="AM56" s="295">
        <f>SUM(Y56:AL56)</f>
        <v>0</v>
      </c>
    </row>
    <row r="57" spans="1:42" s="282" customFormat="1" ht="15.5" hidden="1" outlineLevel="1">
      <c r="A57" s="499"/>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3">
        <f>Y56</f>
        <v>0</v>
      </c>
      <c r="Z57" s="403">
        <f>Z56</f>
        <v>0</v>
      </c>
      <c r="AA57" s="403">
        <f t="shared" ref="AA57:AC57" si="22">AA56</f>
        <v>0</v>
      </c>
      <c r="AB57" s="403">
        <f t="shared" si="22"/>
        <v>0</v>
      </c>
      <c r="AC57" s="403">
        <f t="shared" si="22"/>
        <v>0</v>
      </c>
      <c r="AD57" s="403">
        <f t="shared" ref="AD57:AL57" si="23">AD56</f>
        <v>0</v>
      </c>
      <c r="AE57" s="403">
        <f t="shared" si="23"/>
        <v>0</v>
      </c>
      <c r="AF57" s="403">
        <f t="shared" si="23"/>
        <v>0</v>
      </c>
      <c r="AG57" s="403">
        <f t="shared" si="23"/>
        <v>0</v>
      </c>
      <c r="AH57" s="403">
        <f t="shared" si="23"/>
        <v>0</v>
      </c>
      <c r="AI57" s="403">
        <f t="shared" si="23"/>
        <v>0</v>
      </c>
      <c r="AJ57" s="403">
        <f t="shared" si="23"/>
        <v>0</v>
      </c>
      <c r="AK57" s="403">
        <f t="shared" si="23"/>
        <v>0</v>
      </c>
      <c r="AL57" s="403">
        <f t="shared" si="23"/>
        <v>0</v>
      </c>
      <c r="AM57" s="310"/>
    </row>
    <row r="58" spans="1:42" s="282" customFormat="1" ht="15.5" hidden="1" outlineLevel="1">
      <c r="A58" s="499"/>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08"/>
      <c r="Z58" s="409"/>
      <c r="AA58" s="408"/>
      <c r="AB58" s="408"/>
      <c r="AC58" s="408"/>
      <c r="AD58" s="408"/>
      <c r="AE58" s="408"/>
      <c r="AF58" s="408"/>
      <c r="AG58" s="408"/>
      <c r="AH58" s="408"/>
      <c r="AI58" s="408"/>
      <c r="AJ58" s="408"/>
      <c r="AK58" s="408"/>
      <c r="AL58" s="408"/>
      <c r="AM58" s="312"/>
    </row>
    <row r="59" spans="1:42" s="282" customFormat="1" ht="15.5" hidden="1" outlineLevel="1">
      <c r="A59" s="499">
        <v>13</v>
      </c>
      <c r="B59" s="313" t="s">
        <v>24</v>
      </c>
      <c r="C59" s="290" t="s">
        <v>25</v>
      </c>
      <c r="D59" s="294" t="s">
        <v>736</v>
      </c>
      <c r="E59" s="294" t="s">
        <v>736</v>
      </c>
      <c r="F59" s="294" t="s">
        <v>736</v>
      </c>
      <c r="G59" s="294" t="s">
        <v>736</v>
      </c>
      <c r="H59" s="294" t="s">
        <v>736</v>
      </c>
      <c r="I59" s="294" t="s">
        <v>736</v>
      </c>
      <c r="J59" s="294" t="s">
        <v>736</v>
      </c>
      <c r="K59" s="294" t="s">
        <v>736</v>
      </c>
      <c r="L59" s="294" t="s">
        <v>736</v>
      </c>
      <c r="M59" s="294" t="s">
        <v>736</v>
      </c>
      <c r="N59" s="294">
        <v>12</v>
      </c>
      <c r="O59" s="294" t="s">
        <v>736</v>
      </c>
      <c r="P59" s="294" t="s">
        <v>736</v>
      </c>
      <c r="Q59" s="294" t="s">
        <v>736</v>
      </c>
      <c r="R59" s="294" t="s">
        <v>736</v>
      </c>
      <c r="S59" s="294" t="s">
        <v>736</v>
      </c>
      <c r="T59" s="294" t="s">
        <v>736</v>
      </c>
      <c r="U59" s="294" t="s">
        <v>736</v>
      </c>
      <c r="V59" s="294" t="s">
        <v>736</v>
      </c>
      <c r="W59" s="294" t="s">
        <v>736</v>
      </c>
      <c r="X59" s="294" t="s">
        <v>736</v>
      </c>
      <c r="Y59" s="407"/>
      <c r="Z59" s="407"/>
      <c r="AA59" s="407"/>
      <c r="AB59" s="407"/>
      <c r="AC59" s="407"/>
      <c r="AD59" s="407"/>
      <c r="AE59" s="407"/>
      <c r="AF59" s="407"/>
      <c r="AG59" s="407"/>
      <c r="AH59" s="407"/>
      <c r="AI59" s="407"/>
      <c r="AJ59" s="407"/>
      <c r="AK59" s="407"/>
      <c r="AL59" s="407"/>
      <c r="AM59" s="295">
        <f>SUM(Y59:AL59)</f>
        <v>0</v>
      </c>
    </row>
    <row r="60" spans="1:42" s="282" customFormat="1" ht="15.5" hidden="1" outlineLevel="1">
      <c r="A60" s="499"/>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3">
        <f>Y59</f>
        <v>0</v>
      </c>
      <c r="Z60" s="403">
        <f>Z59</f>
        <v>0</v>
      </c>
      <c r="AA60" s="403">
        <f t="shared" ref="AA60:AC60" si="24">AA59</f>
        <v>0</v>
      </c>
      <c r="AB60" s="403">
        <f t="shared" si="24"/>
        <v>0</v>
      </c>
      <c r="AC60" s="403">
        <f t="shared" si="24"/>
        <v>0</v>
      </c>
      <c r="AD60" s="403">
        <f t="shared" ref="AD60:AL60" si="25">AD59</f>
        <v>0</v>
      </c>
      <c r="AE60" s="403">
        <f t="shared" si="25"/>
        <v>0</v>
      </c>
      <c r="AF60" s="403">
        <f t="shared" si="25"/>
        <v>0</v>
      </c>
      <c r="AG60" s="403">
        <f t="shared" si="25"/>
        <v>0</v>
      </c>
      <c r="AH60" s="403">
        <f t="shared" si="25"/>
        <v>0</v>
      </c>
      <c r="AI60" s="403">
        <f t="shared" si="25"/>
        <v>0</v>
      </c>
      <c r="AJ60" s="403">
        <f t="shared" si="25"/>
        <v>0</v>
      </c>
      <c r="AK60" s="403">
        <f t="shared" si="25"/>
        <v>0</v>
      </c>
      <c r="AL60" s="403">
        <f t="shared" si="25"/>
        <v>0</v>
      </c>
      <c r="AM60" s="310"/>
    </row>
    <row r="61" spans="1:42" s="282" customFormat="1" ht="15.5" hidden="1" outlineLevel="1">
      <c r="A61" s="499"/>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08"/>
      <c r="Z61" s="408"/>
      <c r="AA61" s="408"/>
      <c r="AB61" s="408"/>
      <c r="AC61" s="408"/>
      <c r="AD61" s="408"/>
      <c r="AE61" s="408"/>
      <c r="AF61" s="408"/>
      <c r="AG61" s="408"/>
      <c r="AH61" s="408"/>
      <c r="AI61" s="408"/>
      <c r="AJ61" s="408"/>
      <c r="AK61" s="408"/>
      <c r="AL61" s="408"/>
      <c r="AM61" s="312"/>
    </row>
    <row r="62" spans="1:42" s="282" customFormat="1" ht="15.5" hidden="1" outlineLevel="1">
      <c r="A62" s="499">
        <v>14</v>
      </c>
      <c r="B62" s="313" t="s">
        <v>20</v>
      </c>
      <c r="C62" s="290" t="s">
        <v>25</v>
      </c>
      <c r="D62" s="294" t="s">
        <v>736</v>
      </c>
      <c r="E62" s="294" t="s">
        <v>736</v>
      </c>
      <c r="F62" s="294" t="s">
        <v>736</v>
      </c>
      <c r="G62" s="294" t="s">
        <v>736</v>
      </c>
      <c r="H62" s="294" t="s">
        <v>736</v>
      </c>
      <c r="I62" s="294" t="s">
        <v>736</v>
      </c>
      <c r="J62" s="294" t="s">
        <v>736</v>
      </c>
      <c r="K62" s="294" t="s">
        <v>736</v>
      </c>
      <c r="L62" s="294" t="s">
        <v>736</v>
      </c>
      <c r="M62" s="294" t="s">
        <v>736</v>
      </c>
      <c r="N62" s="294">
        <v>12</v>
      </c>
      <c r="O62" s="294" t="s">
        <v>736</v>
      </c>
      <c r="P62" s="294" t="s">
        <v>736</v>
      </c>
      <c r="Q62" s="294" t="s">
        <v>736</v>
      </c>
      <c r="R62" s="294" t="s">
        <v>736</v>
      </c>
      <c r="S62" s="294" t="s">
        <v>736</v>
      </c>
      <c r="T62" s="294" t="s">
        <v>736</v>
      </c>
      <c r="U62" s="294" t="s">
        <v>736</v>
      </c>
      <c r="V62" s="294" t="s">
        <v>736</v>
      </c>
      <c r="W62" s="294" t="s">
        <v>736</v>
      </c>
      <c r="X62" s="294" t="s">
        <v>736</v>
      </c>
      <c r="Y62" s="407"/>
      <c r="Z62" s="407"/>
      <c r="AA62" s="407"/>
      <c r="AB62" s="407"/>
      <c r="AC62" s="407"/>
      <c r="AD62" s="407"/>
      <c r="AE62" s="407"/>
      <c r="AF62" s="407"/>
      <c r="AG62" s="407"/>
      <c r="AH62" s="407"/>
      <c r="AI62" s="407"/>
      <c r="AJ62" s="407"/>
      <c r="AK62" s="407"/>
      <c r="AL62" s="407"/>
      <c r="AM62" s="295">
        <f>SUM(Y62:AL62)</f>
        <v>0</v>
      </c>
    </row>
    <row r="63" spans="1:42" s="282" customFormat="1" ht="15.5" hidden="1" outlineLevel="1">
      <c r="A63" s="499"/>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3">
        <f>Y62</f>
        <v>0</v>
      </c>
      <c r="Z63" s="403">
        <f>Z62</f>
        <v>0</v>
      </c>
      <c r="AA63" s="403">
        <f t="shared" ref="AA63:AC63" si="26">AA62</f>
        <v>0</v>
      </c>
      <c r="AB63" s="403">
        <f t="shared" si="26"/>
        <v>0</v>
      </c>
      <c r="AC63" s="403">
        <f t="shared" si="26"/>
        <v>0</v>
      </c>
      <c r="AD63" s="403">
        <f t="shared" ref="AD63:AL63" si="27">AD62</f>
        <v>0</v>
      </c>
      <c r="AE63" s="403">
        <f t="shared" si="27"/>
        <v>0</v>
      </c>
      <c r="AF63" s="403">
        <f t="shared" si="27"/>
        <v>0</v>
      </c>
      <c r="AG63" s="403">
        <f t="shared" si="27"/>
        <v>0</v>
      </c>
      <c r="AH63" s="403">
        <f t="shared" si="27"/>
        <v>0</v>
      </c>
      <c r="AI63" s="403">
        <f t="shared" si="27"/>
        <v>0</v>
      </c>
      <c r="AJ63" s="403">
        <f t="shared" si="27"/>
        <v>0</v>
      </c>
      <c r="AK63" s="403">
        <f t="shared" si="27"/>
        <v>0</v>
      </c>
      <c r="AL63" s="403">
        <f t="shared" si="27"/>
        <v>0</v>
      </c>
      <c r="AM63" s="310"/>
    </row>
    <row r="64" spans="1:42" s="282" customFormat="1" ht="15.5" hidden="1" outlineLevel="1">
      <c r="A64" s="499"/>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08"/>
      <c r="Z64" s="409"/>
      <c r="AA64" s="408"/>
      <c r="AB64" s="408"/>
      <c r="AC64" s="408"/>
      <c r="AD64" s="408"/>
      <c r="AE64" s="408"/>
      <c r="AF64" s="408"/>
      <c r="AG64" s="408"/>
      <c r="AH64" s="408"/>
      <c r="AI64" s="408"/>
      <c r="AJ64" s="408"/>
      <c r="AK64" s="408"/>
      <c r="AL64" s="408"/>
      <c r="AM64" s="312"/>
    </row>
    <row r="65" spans="1:39" s="282" customFormat="1" ht="15.5" hidden="1" outlineLevel="1">
      <c r="A65" s="499">
        <v>15</v>
      </c>
      <c r="B65" s="313" t="s">
        <v>486</v>
      </c>
      <c r="C65" s="290" t="s">
        <v>25</v>
      </c>
      <c r="D65" s="294" t="s">
        <v>736</v>
      </c>
      <c r="E65" s="294" t="s">
        <v>736</v>
      </c>
      <c r="F65" s="294" t="s">
        <v>736</v>
      </c>
      <c r="G65" s="294" t="s">
        <v>736</v>
      </c>
      <c r="H65" s="294" t="s">
        <v>736</v>
      </c>
      <c r="I65" s="294" t="s">
        <v>736</v>
      </c>
      <c r="J65" s="294" t="s">
        <v>736</v>
      </c>
      <c r="K65" s="294" t="s">
        <v>736</v>
      </c>
      <c r="L65" s="294" t="s">
        <v>736</v>
      </c>
      <c r="M65" s="294" t="s">
        <v>736</v>
      </c>
      <c r="N65" s="290"/>
      <c r="O65" s="294" t="s">
        <v>736</v>
      </c>
      <c r="P65" s="294" t="s">
        <v>736</v>
      </c>
      <c r="Q65" s="294" t="s">
        <v>736</v>
      </c>
      <c r="R65" s="294" t="s">
        <v>736</v>
      </c>
      <c r="S65" s="294" t="s">
        <v>736</v>
      </c>
      <c r="T65" s="294" t="s">
        <v>736</v>
      </c>
      <c r="U65" s="294" t="s">
        <v>736</v>
      </c>
      <c r="V65" s="294" t="s">
        <v>736</v>
      </c>
      <c r="W65" s="294" t="s">
        <v>736</v>
      </c>
      <c r="X65" s="294" t="s">
        <v>736</v>
      </c>
      <c r="Y65" s="407"/>
      <c r="Z65" s="407"/>
      <c r="AA65" s="407"/>
      <c r="AB65" s="407"/>
      <c r="AC65" s="407"/>
      <c r="AD65" s="407"/>
      <c r="AE65" s="407"/>
      <c r="AF65" s="407"/>
      <c r="AG65" s="407"/>
      <c r="AH65" s="407"/>
      <c r="AI65" s="407"/>
      <c r="AJ65" s="407"/>
      <c r="AK65" s="407"/>
      <c r="AL65" s="407"/>
      <c r="AM65" s="295">
        <f>SUM(Y65:AL65)</f>
        <v>0</v>
      </c>
    </row>
    <row r="66" spans="1:39" s="282" customFormat="1" ht="15.5" hidden="1" outlineLevel="1">
      <c r="A66" s="499"/>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3">
        <f>Y65</f>
        <v>0</v>
      </c>
      <c r="Z66" s="403">
        <f>Z65</f>
        <v>0</v>
      </c>
      <c r="AA66" s="403">
        <f t="shared" ref="AA66:AC66" si="28">AA65</f>
        <v>0</v>
      </c>
      <c r="AB66" s="403">
        <f t="shared" si="28"/>
        <v>0</v>
      </c>
      <c r="AC66" s="403">
        <f t="shared" si="28"/>
        <v>0</v>
      </c>
      <c r="AD66" s="403">
        <f t="shared" ref="AD66:AL66" si="29">AD65</f>
        <v>0</v>
      </c>
      <c r="AE66" s="403">
        <f t="shared" si="29"/>
        <v>0</v>
      </c>
      <c r="AF66" s="403">
        <f t="shared" si="29"/>
        <v>0</v>
      </c>
      <c r="AG66" s="403">
        <f t="shared" si="29"/>
        <v>0</v>
      </c>
      <c r="AH66" s="403">
        <f t="shared" si="29"/>
        <v>0</v>
      </c>
      <c r="AI66" s="403">
        <f t="shared" si="29"/>
        <v>0</v>
      </c>
      <c r="AJ66" s="403">
        <f t="shared" si="29"/>
        <v>0</v>
      </c>
      <c r="AK66" s="403">
        <f t="shared" si="29"/>
        <v>0</v>
      </c>
      <c r="AL66" s="403">
        <f t="shared" si="29"/>
        <v>0</v>
      </c>
      <c r="AM66" s="310"/>
    </row>
    <row r="67" spans="1:39" s="282" customFormat="1" ht="15.5" hidden="1" outlineLevel="1">
      <c r="A67" s="499"/>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0"/>
      <c r="Z67" s="408"/>
      <c r="AA67" s="408"/>
      <c r="AB67" s="408"/>
      <c r="AC67" s="408"/>
      <c r="AD67" s="408"/>
      <c r="AE67" s="408"/>
      <c r="AF67" s="408"/>
      <c r="AG67" s="408"/>
      <c r="AH67" s="408"/>
      <c r="AI67" s="408"/>
      <c r="AJ67" s="408"/>
      <c r="AK67" s="408"/>
      <c r="AL67" s="408"/>
      <c r="AM67" s="312"/>
    </row>
    <row r="68" spans="1:39" s="282" customFormat="1" ht="31" hidden="1" outlineLevel="1">
      <c r="A68" s="499">
        <v>16</v>
      </c>
      <c r="B68" s="313" t="s">
        <v>487</v>
      </c>
      <c r="C68" s="290" t="s">
        <v>25</v>
      </c>
      <c r="D68" s="294" t="s">
        <v>736</v>
      </c>
      <c r="E68" s="294" t="s">
        <v>736</v>
      </c>
      <c r="F68" s="294" t="s">
        <v>736</v>
      </c>
      <c r="G68" s="294" t="s">
        <v>736</v>
      </c>
      <c r="H68" s="294" t="s">
        <v>736</v>
      </c>
      <c r="I68" s="294" t="s">
        <v>736</v>
      </c>
      <c r="J68" s="294" t="s">
        <v>736</v>
      </c>
      <c r="K68" s="294" t="s">
        <v>736</v>
      </c>
      <c r="L68" s="294" t="s">
        <v>736</v>
      </c>
      <c r="M68" s="294" t="s">
        <v>736</v>
      </c>
      <c r="N68" s="290"/>
      <c r="O68" s="294" t="s">
        <v>736</v>
      </c>
      <c r="P68" s="294" t="s">
        <v>736</v>
      </c>
      <c r="Q68" s="294" t="s">
        <v>736</v>
      </c>
      <c r="R68" s="294" t="s">
        <v>736</v>
      </c>
      <c r="S68" s="294" t="s">
        <v>736</v>
      </c>
      <c r="T68" s="294" t="s">
        <v>736</v>
      </c>
      <c r="U68" s="294" t="s">
        <v>736</v>
      </c>
      <c r="V68" s="294" t="s">
        <v>736</v>
      </c>
      <c r="W68" s="294" t="s">
        <v>736</v>
      </c>
      <c r="X68" s="294" t="s">
        <v>736</v>
      </c>
      <c r="Y68" s="407"/>
      <c r="Z68" s="407"/>
      <c r="AA68" s="407"/>
      <c r="AB68" s="407"/>
      <c r="AC68" s="407"/>
      <c r="AD68" s="407"/>
      <c r="AE68" s="407"/>
      <c r="AF68" s="407"/>
      <c r="AG68" s="407"/>
      <c r="AH68" s="407"/>
      <c r="AI68" s="407"/>
      <c r="AJ68" s="407"/>
      <c r="AK68" s="407"/>
      <c r="AL68" s="407"/>
      <c r="AM68" s="295">
        <f>SUM(Y68:AL68)</f>
        <v>0</v>
      </c>
    </row>
    <row r="69" spans="1:39" s="282" customFormat="1" ht="15.5" hidden="1" outlineLevel="1">
      <c r="A69" s="499"/>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3">
        <f>Y68</f>
        <v>0</v>
      </c>
      <c r="Z69" s="403">
        <f>Z68</f>
        <v>0</v>
      </c>
      <c r="AA69" s="403">
        <f t="shared" ref="AA69:AC69" si="30">AA68</f>
        <v>0</v>
      </c>
      <c r="AB69" s="403">
        <f t="shared" si="30"/>
        <v>0</v>
      </c>
      <c r="AC69" s="403">
        <f t="shared" si="30"/>
        <v>0</v>
      </c>
      <c r="AD69" s="403">
        <f t="shared" ref="AD69:AL69" si="31">AD68</f>
        <v>0</v>
      </c>
      <c r="AE69" s="403">
        <f t="shared" si="31"/>
        <v>0</v>
      </c>
      <c r="AF69" s="403">
        <f t="shared" si="31"/>
        <v>0</v>
      </c>
      <c r="AG69" s="403">
        <f t="shared" si="31"/>
        <v>0</v>
      </c>
      <c r="AH69" s="403">
        <f t="shared" si="31"/>
        <v>0</v>
      </c>
      <c r="AI69" s="403">
        <f t="shared" si="31"/>
        <v>0</v>
      </c>
      <c r="AJ69" s="403">
        <f t="shared" si="31"/>
        <v>0</v>
      </c>
      <c r="AK69" s="403">
        <f t="shared" si="31"/>
        <v>0</v>
      </c>
      <c r="AL69" s="403">
        <f t="shared" si="31"/>
        <v>0</v>
      </c>
      <c r="AM69" s="310"/>
    </row>
    <row r="70" spans="1:39" s="282" customFormat="1" ht="15.5" hidden="1" outlineLevel="1">
      <c r="A70" s="499"/>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0"/>
      <c r="Z70" s="408"/>
      <c r="AA70" s="408"/>
      <c r="AB70" s="408"/>
      <c r="AC70" s="408"/>
      <c r="AD70" s="408"/>
      <c r="AE70" s="408"/>
      <c r="AF70" s="408"/>
      <c r="AG70" s="408"/>
      <c r="AH70" s="408"/>
      <c r="AI70" s="408"/>
      <c r="AJ70" s="408"/>
      <c r="AK70" s="408"/>
      <c r="AL70" s="408"/>
      <c r="AM70" s="312"/>
    </row>
    <row r="71" spans="1:39" s="282" customFormat="1" ht="15.5" hidden="1" outlineLevel="1">
      <c r="A71" s="499">
        <v>17</v>
      </c>
      <c r="B71" s="313" t="s">
        <v>9</v>
      </c>
      <c r="C71" s="290" t="s">
        <v>25</v>
      </c>
      <c r="D71" s="294">
        <v>1451.0339999999999</v>
      </c>
      <c r="E71" s="294">
        <v>0</v>
      </c>
      <c r="F71" s="294">
        <v>0</v>
      </c>
      <c r="G71" s="294">
        <v>0</v>
      </c>
      <c r="H71" s="294">
        <v>0</v>
      </c>
      <c r="I71" s="294">
        <v>0</v>
      </c>
      <c r="J71" s="294">
        <v>0</v>
      </c>
      <c r="K71" s="294">
        <v>0</v>
      </c>
      <c r="L71" s="294">
        <v>0</v>
      </c>
      <c r="M71" s="294">
        <v>0</v>
      </c>
      <c r="N71" s="290"/>
      <c r="O71" s="294">
        <v>37.164999999999999</v>
      </c>
      <c r="P71" s="294">
        <v>0</v>
      </c>
      <c r="Q71" s="294">
        <v>0</v>
      </c>
      <c r="R71" s="294">
        <v>0</v>
      </c>
      <c r="S71" s="294">
        <v>0</v>
      </c>
      <c r="T71" s="294">
        <v>0</v>
      </c>
      <c r="U71" s="294">
        <v>0</v>
      </c>
      <c r="V71" s="294">
        <v>0</v>
      </c>
      <c r="W71" s="294">
        <v>0</v>
      </c>
      <c r="X71" s="294">
        <v>0</v>
      </c>
      <c r="Y71" s="407">
        <v>0</v>
      </c>
      <c r="Z71" s="407">
        <v>0</v>
      </c>
      <c r="AA71" s="407">
        <v>1</v>
      </c>
      <c r="AB71" s="407"/>
      <c r="AC71" s="407"/>
      <c r="AD71" s="407"/>
      <c r="AE71" s="407"/>
      <c r="AF71" s="407"/>
      <c r="AG71" s="407"/>
      <c r="AH71" s="407"/>
      <c r="AI71" s="407"/>
      <c r="AJ71" s="407"/>
      <c r="AK71" s="407"/>
      <c r="AL71" s="407"/>
      <c r="AM71" s="295">
        <f>SUM(Y71:AL71)</f>
        <v>1</v>
      </c>
    </row>
    <row r="72" spans="1:39" s="282" customFormat="1" ht="15.5" hidden="1" outlineLevel="1">
      <c r="A72" s="499"/>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3">
        <f>Y71</f>
        <v>0</v>
      </c>
      <c r="Z72" s="403">
        <f>Z71</f>
        <v>0</v>
      </c>
      <c r="AA72" s="403">
        <f t="shared" ref="AA72:AC72" si="32">AA71</f>
        <v>1</v>
      </c>
      <c r="AB72" s="403">
        <f t="shared" si="32"/>
        <v>0</v>
      </c>
      <c r="AC72" s="403">
        <f t="shared" si="32"/>
        <v>0</v>
      </c>
      <c r="AD72" s="403">
        <f t="shared" ref="AD72:AL72" si="33">AD71</f>
        <v>0</v>
      </c>
      <c r="AE72" s="403">
        <f t="shared" si="33"/>
        <v>0</v>
      </c>
      <c r="AF72" s="403">
        <f t="shared" si="33"/>
        <v>0</v>
      </c>
      <c r="AG72" s="403">
        <f t="shared" si="33"/>
        <v>0</v>
      </c>
      <c r="AH72" s="403">
        <f t="shared" si="33"/>
        <v>0</v>
      </c>
      <c r="AI72" s="403">
        <f t="shared" si="33"/>
        <v>0</v>
      </c>
      <c r="AJ72" s="403">
        <f t="shared" si="33"/>
        <v>0</v>
      </c>
      <c r="AK72" s="403">
        <f t="shared" si="33"/>
        <v>0</v>
      </c>
      <c r="AL72" s="403">
        <f t="shared" si="33"/>
        <v>0</v>
      </c>
      <c r="AM72" s="310"/>
    </row>
    <row r="73" spans="1:39" s="282" customFormat="1" ht="15.5" hidden="1" outlineLevel="1">
      <c r="A73" s="499"/>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12"/>
      <c r="AA73" s="412"/>
      <c r="AB73" s="412"/>
      <c r="AC73" s="412"/>
      <c r="AD73" s="412"/>
      <c r="AE73" s="412"/>
      <c r="AF73" s="412"/>
      <c r="AG73" s="412"/>
      <c r="AH73" s="412"/>
      <c r="AI73" s="412"/>
      <c r="AJ73" s="412"/>
      <c r="AK73" s="412"/>
      <c r="AL73" s="412"/>
      <c r="AM73" s="316"/>
    </row>
    <row r="74" spans="1:39" s="292" customFormat="1" ht="15.5" hidden="1" outlineLevel="1">
      <c r="A74" s="500"/>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6"/>
      <c r="Z74" s="406"/>
      <c r="AA74" s="406"/>
      <c r="AB74" s="406"/>
      <c r="AC74" s="406"/>
      <c r="AD74" s="406"/>
      <c r="AE74" s="406"/>
      <c r="AF74" s="406"/>
      <c r="AG74" s="406"/>
      <c r="AH74" s="406"/>
      <c r="AI74" s="406"/>
      <c r="AJ74" s="406"/>
      <c r="AK74" s="406"/>
      <c r="AL74" s="406"/>
      <c r="AM74" s="291"/>
    </row>
    <row r="75" spans="1:39" s="282" customFormat="1" ht="15.5" hidden="1" outlineLevel="1">
      <c r="A75" s="499">
        <v>18</v>
      </c>
      <c r="B75" s="314" t="s">
        <v>11</v>
      </c>
      <c r="C75" s="290" t="s">
        <v>25</v>
      </c>
      <c r="D75" s="294" t="s">
        <v>736</v>
      </c>
      <c r="E75" s="294" t="s">
        <v>736</v>
      </c>
      <c r="F75" s="294" t="s">
        <v>736</v>
      </c>
      <c r="G75" s="294" t="s">
        <v>736</v>
      </c>
      <c r="H75" s="294" t="s">
        <v>736</v>
      </c>
      <c r="I75" s="294" t="s">
        <v>736</v>
      </c>
      <c r="J75" s="294" t="s">
        <v>736</v>
      </c>
      <c r="K75" s="294" t="s">
        <v>736</v>
      </c>
      <c r="L75" s="294" t="s">
        <v>736</v>
      </c>
      <c r="M75" s="294" t="s">
        <v>736</v>
      </c>
      <c r="N75" s="294">
        <v>12</v>
      </c>
      <c r="O75" s="294" t="s">
        <v>736</v>
      </c>
      <c r="P75" s="294" t="s">
        <v>736</v>
      </c>
      <c r="Q75" s="294" t="s">
        <v>736</v>
      </c>
      <c r="R75" s="294" t="s">
        <v>736</v>
      </c>
      <c r="S75" s="294" t="s">
        <v>736</v>
      </c>
      <c r="T75" s="294" t="s">
        <v>736</v>
      </c>
      <c r="U75" s="294" t="s">
        <v>736</v>
      </c>
      <c r="V75" s="294" t="s">
        <v>736</v>
      </c>
      <c r="W75" s="294" t="s">
        <v>736</v>
      </c>
      <c r="X75" s="294" t="s">
        <v>736</v>
      </c>
      <c r="Y75" s="407"/>
      <c r="Z75" s="407"/>
      <c r="AA75" s="407"/>
      <c r="AB75" s="407"/>
      <c r="AC75" s="407"/>
      <c r="AD75" s="407"/>
      <c r="AE75" s="407"/>
      <c r="AF75" s="407"/>
      <c r="AG75" s="407"/>
      <c r="AH75" s="407"/>
      <c r="AI75" s="407"/>
      <c r="AJ75" s="407"/>
      <c r="AK75" s="407"/>
      <c r="AL75" s="407"/>
      <c r="AM75" s="295">
        <f>SUM(Y75:AL75)</f>
        <v>0</v>
      </c>
    </row>
    <row r="76" spans="1:39" s="282" customFormat="1" ht="15.5" hidden="1" outlineLevel="1">
      <c r="A76" s="499"/>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3">
        <f>Y75</f>
        <v>0</v>
      </c>
      <c r="Z76" s="403">
        <f>Z75</f>
        <v>0</v>
      </c>
      <c r="AA76" s="403">
        <f t="shared" ref="AA76:AC76" si="34">AA75</f>
        <v>0</v>
      </c>
      <c r="AB76" s="403">
        <f t="shared" si="34"/>
        <v>0</v>
      </c>
      <c r="AC76" s="403">
        <f t="shared" si="34"/>
        <v>0</v>
      </c>
      <c r="AD76" s="403">
        <f t="shared" ref="AD76:AL76" si="35">AD75</f>
        <v>0</v>
      </c>
      <c r="AE76" s="403">
        <f t="shared" si="35"/>
        <v>0</v>
      </c>
      <c r="AF76" s="403">
        <f t="shared" si="35"/>
        <v>0</v>
      </c>
      <c r="AG76" s="403">
        <f t="shared" si="35"/>
        <v>0</v>
      </c>
      <c r="AH76" s="403">
        <f t="shared" si="35"/>
        <v>0</v>
      </c>
      <c r="AI76" s="403">
        <f t="shared" si="35"/>
        <v>0</v>
      </c>
      <c r="AJ76" s="403">
        <f t="shared" si="35"/>
        <v>0</v>
      </c>
      <c r="AK76" s="403">
        <f t="shared" si="35"/>
        <v>0</v>
      </c>
      <c r="AL76" s="403">
        <f t="shared" si="35"/>
        <v>0</v>
      </c>
      <c r="AM76" s="296"/>
    </row>
    <row r="77" spans="1:39" s="308" customFormat="1" ht="15.5" hidden="1" outlineLevel="1">
      <c r="A77" s="502"/>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04"/>
      <c r="Z77" s="413"/>
      <c r="AA77" s="413"/>
      <c r="AB77" s="413"/>
      <c r="AC77" s="413"/>
      <c r="AD77" s="413"/>
      <c r="AE77" s="413"/>
      <c r="AF77" s="413"/>
      <c r="AG77" s="413"/>
      <c r="AH77" s="413"/>
      <c r="AI77" s="413"/>
      <c r="AJ77" s="413"/>
      <c r="AK77" s="413"/>
      <c r="AL77" s="413"/>
      <c r="AM77" s="305"/>
    </row>
    <row r="78" spans="1:39" s="282" customFormat="1" ht="15.5" hidden="1" outlineLevel="1">
      <c r="A78" s="499">
        <v>19</v>
      </c>
      <c r="B78" s="314" t="s">
        <v>12</v>
      </c>
      <c r="C78" s="290" t="s">
        <v>25</v>
      </c>
      <c r="D78" s="294" t="s">
        <v>736</v>
      </c>
      <c r="E78" s="294" t="s">
        <v>736</v>
      </c>
      <c r="F78" s="294" t="s">
        <v>736</v>
      </c>
      <c r="G78" s="294" t="s">
        <v>736</v>
      </c>
      <c r="H78" s="294" t="s">
        <v>736</v>
      </c>
      <c r="I78" s="294" t="s">
        <v>736</v>
      </c>
      <c r="J78" s="294" t="s">
        <v>736</v>
      </c>
      <c r="K78" s="294" t="s">
        <v>736</v>
      </c>
      <c r="L78" s="294" t="s">
        <v>736</v>
      </c>
      <c r="M78" s="294" t="s">
        <v>736</v>
      </c>
      <c r="N78" s="294">
        <v>12</v>
      </c>
      <c r="O78" s="294" t="s">
        <v>736</v>
      </c>
      <c r="P78" s="294" t="s">
        <v>736</v>
      </c>
      <c r="Q78" s="294" t="s">
        <v>736</v>
      </c>
      <c r="R78" s="294" t="s">
        <v>736</v>
      </c>
      <c r="S78" s="294" t="s">
        <v>736</v>
      </c>
      <c r="T78" s="294" t="s">
        <v>736</v>
      </c>
      <c r="U78" s="294" t="s">
        <v>736</v>
      </c>
      <c r="V78" s="294" t="s">
        <v>736</v>
      </c>
      <c r="W78" s="294" t="s">
        <v>736</v>
      </c>
      <c r="X78" s="294" t="s">
        <v>736</v>
      </c>
      <c r="Y78" s="402"/>
      <c r="Z78" s="407"/>
      <c r="AA78" s="407"/>
      <c r="AB78" s="407"/>
      <c r="AC78" s="407"/>
      <c r="AD78" s="407"/>
      <c r="AE78" s="407"/>
      <c r="AF78" s="407"/>
      <c r="AG78" s="407"/>
      <c r="AH78" s="407"/>
      <c r="AI78" s="407"/>
      <c r="AJ78" s="407"/>
      <c r="AK78" s="407"/>
      <c r="AL78" s="407"/>
      <c r="AM78" s="295">
        <f>SUM(Y78:AL78)</f>
        <v>0</v>
      </c>
    </row>
    <row r="79" spans="1:39" s="282" customFormat="1" ht="15.5" hidden="1" outlineLevel="1">
      <c r="A79" s="499"/>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3">
        <f>Y78</f>
        <v>0</v>
      </c>
      <c r="Z79" s="403">
        <f>Z78</f>
        <v>0</v>
      </c>
      <c r="AA79" s="403">
        <f t="shared" ref="AA79:AC79" si="36">AA78</f>
        <v>0</v>
      </c>
      <c r="AB79" s="403">
        <f t="shared" si="36"/>
        <v>0</v>
      </c>
      <c r="AC79" s="403">
        <f t="shared" si="36"/>
        <v>0</v>
      </c>
      <c r="AD79" s="403">
        <f t="shared" ref="AD79:AL79" si="37">AD78</f>
        <v>0</v>
      </c>
      <c r="AE79" s="403">
        <f t="shared" si="37"/>
        <v>0</v>
      </c>
      <c r="AF79" s="403">
        <f t="shared" si="37"/>
        <v>0</v>
      </c>
      <c r="AG79" s="403">
        <f t="shared" si="37"/>
        <v>0</v>
      </c>
      <c r="AH79" s="403">
        <f t="shared" si="37"/>
        <v>0</v>
      </c>
      <c r="AI79" s="403">
        <f t="shared" si="37"/>
        <v>0</v>
      </c>
      <c r="AJ79" s="403">
        <f t="shared" si="37"/>
        <v>0</v>
      </c>
      <c r="AK79" s="403">
        <f t="shared" si="37"/>
        <v>0</v>
      </c>
      <c r="AL79" s="403">
        <f t="shared" si="37"/>
        <v>0</v>
      </c>
      <c r="AM79" s="296"/>
    </row>
    <row r="80" spans="1:39" s="282" customFormat="1" ht="15.5" hidden="1" outlineLevel="1">
      <c r="A80" s="499"/>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04"/>
      <c r="AB80" s="404"/>
      <c r="AC80" s="404"/>
      <c r="AD80" s="404"/>
      <c r="AE80" s="404"/>
      <c r="AF80" s="404"/>
      <c r="AG80" s="404"/>
      <c r="AH80" s="404"/>
      <c r="AI80" s="404"/>
      <c r="AJ80" s="404"/>
      <c r="AK80" s="404"/>
      <c r="AL80" s="404"/>
      <c r="AM80" s="305"/>
    </row>
    <row r="81" spans="1:39" s="282" customFormat="1" ht="15.5" hidden="1" outlineLevel="1">
      <c r="A81" s="499">
        <v>20</v>
      </c>
      <c r="B81" s="314" t="s">
        <v>13</v>
      </c>
      <c r="C81" s="290" t="s">
        <v>25</v>
      </c>
      <c r="D81" s="294" t="s">
        <v>736</v>
      </c>
      <c r="E81" s="294" t="s">
        <v>736</v>
      </c>
      <c r="F81" s="294" t="s">
        <v>736</v>
      </c>
      <c r="G81" s="294" t="s">
        <v>736</v>
      </c>
      <c r="H81" s="294" t="s">
        <v>736</v>
      </c>
      <c r="I81" s="294" t="s">
        <v>736</v>
      </c>
      <c r="J81" s="294" t="s">
        <v>736</v>
      </c>
      <c r="K81" s="294" t="s">
        <v>736</v>
      </c>
      <c r="L81" s="294" t="s">
        <v>736</v>
      </c>
      <c r="M81" s="294" t="s">
        <v>736</v>
      </c>
      <c r="N81" s="294">
        <v>12</v>
      </c>
      <c r="O81" s="294" t="s">
        <v>736</v>
      </c>
      <c r="P81" s="294" t="s">
        <v>736</v>
      </c>
      <c r="Q81" s="294" t="s">
        <v>736</v>
      </c>
      <c r="R81" s="294" t="s">
        <v>736</v>
      </c>
      <c r="S81" s="294" t="s">
        <v>736</v>
      </c>
      <c r="T81" s="294" t="s">
        <v>736</v>
      </c>
      <c r="U81" s="294" t="s">
        <v>736</v>
      </c>
      <c r="V81" s="294" t="s">
        <v>736</v>
      </c>
      <c r="W81" s="294" t="s">
        <v>736</v>
      </c>
      <c r="X81" s="294" t="s">
        <v>736</v>
      </c>
      <c r="Y81" s="402"/>
      <c r="Z81" s="407"/>
      <c r="AA81" s="407"/>
      <c r="AB81" s="407"/>
      <c r="AC81" s="407"/>
      <c r="AD81" s="407"/>
      <c r="AE81" s="407"/>
      <c r="AF81" s="407"/>
      <c r="AG81" s="407"/>
      <c r="AH81" s="407"/>
      <c r="AI81" s="407"/>
      <c r="AJ81" s="407"/>
      <c r="AK81" s="407"/>
      <c r="AL81" s="407"/>
      <c r="AM81" s="295">
        <f>SUM(Y81:AL81)</f>
        <v>0</v>
      </c>
    </row>
    <row r="82" spans="1:39" s="282" customFormat="1" ht="15.5" hidden="1" outlineLevel="1">
      <c r="A82" s="499"/>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3">
        <f>Y81</f>
        <v>0</v>
      </c>
      <c r="Z82" s="403">
        <f>Z81</f>
        <v>0</v>
      </c>
      <c r="AA82" s="403">
        <f t="shared" ref="AA82:AC82" si="38">AA81</f>
        <v>0</v>
      </c>
      <c r="AB82" s="403">
        <f t="shared" si="38"/>
        <v>0</v>
      </c>
      <c r="AC82" s="403">
        <f t="shared" si="38"/>
        <v>0</v>
      </c>
      <c r="AD82" s="403">
        <f t="shared" ref="AD82:AL82" si="39">AD81</f>
        <v>0</v>
      </c>
      <c r="AE82" s="403">
        <f t="shared" si="39"/>
        <v>0</v>
      </c>
      <c r="AF82" s="403">
        <f t="shared" si="39"/>
        <v>0</v>
      </c>
      <c r="AG82" s="403">
        <f t="shared" si="39"/>
        <v>0</v>
      </c>
      <c r="AH82" s="403">
        <f t="shared" si="39"/>
        <v>0</v>
      </c>
      <c r="AI82" s="403">
        <f t="shared" si="39"/>
        <v>0</v>
      </c>
      <c r="AJ82" s="403">
        <f t="shared" si="39"/>
        <v>0</v>
      </c>
      <c r="AK82" s="403">
        <f t="shared" si="39"/>
        <v>0</v>
      </c>
      <c r="AL82" s="403">
        <f t="shared" si="39"/>
        <v>0</v>
      </c>
      <c r="AM82" s="305"/>
    </row>
    <row r="83" spans="1:39" s="282" customFormat="1" ht="15.5" hidden="1" outlineLevel="1">
      <c r="A83" s="499"/>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04"/>
      <c r="Z83" s="404"/>
      <c r="AA83" s="404"/>
      <c r="AB83" s="404"/>
      <c r="AC83" s="404"/>
      <c r="AD83" s="404"/>
      <c r="AE83" s="404"/>
      <c r="AF83" s="404"/>
      <c r="AG83" s="404"/>
      <c r="AH83" s="404"/>
      <c r="AI83" s="404"/>
      <c r="AJ83" s="404"/>
      <c r="AK83" s="404"/>
      <c r="AL83" s="404"/>
      <c r="AM83" s="305"/>
    </row>
    <row r="84" spans="1:39" s="282" customFormat="1" ht="15.5" hidden="1" outlineLevel="1">
      <c r="A84" s="499">
        <v>21</v>
      </c>
      <c r="B84" s="314" t="s">
        <v>22</v>
      </c>
      <c r="C84" s="290" t="s">
        <v>25</v>
      </c>
      <c r="D84" s="294">
        <v>20486.999999999949</v>
      </c>
      <c r="E84" s="294">
        <v>20486.999999999949</v>
      </c>
      <c r="F84" s="294">
        <v>20486.999999999949</v>
      </c>
      <c r="G84" s="294">
        <v>20486.999999999949</v>
      </c>
      <c r="H84" s="294">
        <v>20486.999999999949</v>
      </c>
      <c r="I84" s="294">
        <v>20486.999999999949</v>
      </c>
      <c r="J84" s="294">
        <v>20486.999999999949</v>
      </c>
      <c r="K84" s="294">
        <v>20486.999999999949</v>
      </c>
      <c r="L84" s="294">
        <v>20486.999999999949</v>
      </c>
      <c r="M84" s="294">
        <v>20486.999999999949</v>
      </c>
      <c r="N84" s="294">
        <v>12</v>
      </c>
      <c r="O84" s="294">
        <v>3</v>
      </c>
      <c r="P84" s="294">
        <v>3</v>
      </c>
      <c r="Q84" s="294">
        <v>3</v>
      </c>
      <c r="R84" s="294">
        <v>3</v>
      </c>
      <c r="S84" s="294">
        <v>3</v>
      </c>
      <c r="T84" s="294">
        <v>3</v>
      </c>
      <c r="U84" s="294">
        <v>3</v>
      </c>
      <c r="V84" s="294">
        <v>3</v>
      </c>
      <c r="W84" s="294">
        <v>3</v>
      </c>
      <c r="X84" s="294">
        <v>3</v>
      </c>
      <c r="Y84" s="402">
        <v>0</v>
      </c>
      <c r="Z84" s="407">
        <v>0.64223453521641183</v>
      </c>
      <c r="AA84" s="407">
        <v>0.35776546478358823</v>
      </c>
      <c r="AB84" s="407"/>
      <c r="AC84" s="407"/>
      <c r="AD84" s="407"/>
      <c r="AE84" s="407"/>
      <c r="AF84" s="407"/>
      <c r="AG84" s="407"/>
      <c r="AH84" s="407"/>
      <c r="AI84" s="407"/>
      <c r="AJ84" s="407"/>
      <c r="AK84" s="407"/>
      <c r="AL84" s="407"/>
      <c r="AM84" s="295">
        <f>SUM(Y84:AL84)</f>
        <v>1</v>
      </c>
    </row>
    <row r="85" spans="1:39" s="282" customFormat="1" ht="15.5" hidden="1" outlineLevel="1">
      <c r="A85" s="499"/>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3">
        <f>Y84</f>
        <v>0</v>
      </c>
      <c r="Z85" s="403">
        <f>Z84</f>
        <v>0.64223453521641183</v>
      </c>
      <c r="AA85" s="403">
        <f t="shared" ref="AA85:AC85" si="40">AA84</f>
        <v>0.35776546478358823</v>
      </c>
      <c r="AB85" s="403">
        <f t="shared" si="40"/>
        <v>0</v>
      </c>
      <c r="AC85" s="403">
        <f t="shared" si="40"/>
        <v>0</v>
      </c>
      <c r="AD85" s="403">
        <f t="shared" ref="AD85:AL85" si="41">AD84</f>
        <v>0</v>
      </c>
      <c r="AE85" s="403">
        <f t="shared" si="41"/>
        <v>0</v>
      </c>
      <c r="AF85" s="403">
        <f t="shared" si="41"/>
        <v>0</v>
      </c>
      <c r="AG85" s="403">
        <f t="shared" si="41"/>
        <v>0</v>
      </c>
      <c r="AH85" s="403">
        <f t="shared" si="41"/>
        <v>0</v>
      </c>
      <c r="AI85" s="403">
        <f t="shared" si="41"/>
        <v>0</v>
      </c>
      <c r="AJ85" s="403">
        <f t="shared" si="41"/>
        <v>0</v>
      </c>
      <c r="AK85" s="403">
        <f t="shared" si="41"/>
        <v>0</v>
      </c>
      <c r="AL85" s="403">
        <f t="shared" si="41"/>
        <v>0</v>
      </c>
      <c r="AM85" s="296"/>
    </row>
    <row r="86" spans="1:39" s="282" customFormat="1" ht="15.5" hidden="1" outlineLevel="1">
      <c r="A86" s="499"/>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4"/>
      <c r="Z86" s="404"/>
      <c r="AA86" s="404"/>
      <c r="AB86" s="404"/>
      <c r="AC86" s="404"/>
      <c r="AD86" s="404"/>
      <c r="AE86" s="404"/>
      <c r="AF86" s="404"/>
      <c r="AG86" s="404"/>
      <c r="AH86" s="404"/>
      <c r="AI86" s="404"/>
      <c r="AJ86" s="404"/>
      <c r="AK86" s="404"/>
      <c r="AL86" s="404"/>
      <c r="AM86" s="305"/>
    </row>
    <row r="87" spans="1:39" s="282" customFormat="1" ht="15.5" hidden="1" outlineLevel="1">
      <c r="A87" s="499">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2"/>
      <c r="Z87" s="407"/>
      <c r="AA87" s="407"/>
      <c r="AB87" s="407"/>
      <c r="AC87" s="407"/>
      <c r="AD87" s="407"/>
      <c r="AE87" s="407"/>
      <c r="AF87" s="407"/>
      <c r="AG87" s="407"/>
      <c r="AH87" s="407"/>
      <c r="AI87" s="407"/>
      <c r="AJ87" s="407"/>
      <c r="AK87" s="407"/>
      <c r="AL87" s="407"/>
      <c r="AM87" s="295">
        <f>SUM(Y87:AL87)</f>
        <v>0</v>
      </c>
    </row>
    <row r="88" spans="1:39" s="282" customFormat="1" ht="15.5" hidden="1" outlineLevel="1">
      <c r="A88" s="499"/>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3">
        <f>Y87</f>
        <v>0</v>
      </c>
      <c r="Z88" s="403">
        <f>Z87</f>
        <v>0</v>
      </c>
      <c r="AA88" s="403">
        <f t="shared" ref="AA88:AC88" si="42">AA87</f>
        <v>0</v>
      </c>
      <c r="AB88" s="403">
        <f t="shared" si="42"/>
        <v>0</v>
      </c>
      <c r="AC88" s="403">
        <f t="shared" si="42"/>
        <v>0</v>
      </c>
      <c r="AD88" s="403">
        <f t="shared" ref="AD88:AL88" si="43">AD87</f>
        <v>0</v>
      </c>
      <c r="AE88" s="403">
        <f t="shared" si="43"/>
        <v>0</v>
      </c>
      <c r="AF88" s="403">
        <f t="shared" si="43"/>
        <v>0</v>
      </c>
      <c r="AG88" s="403">
        <f t="shared" si="43"/>
        <v>0</v>
      </c>
      <c r="AH88" s="403">
        <f t="shared" si="43"/>
        <v>0</v>
      </c>
      <c r="AI88" s="403">
        <f t="shared" si="43"/>
        <v>0</v>
      </c>
      <c r="AJ88" s="403">
        <f t="shared" si="43"/>
        <v>0</v>
      </c>
      <c r="AK88" s="403">
        <f t="shared" si="43"/>
        <v>0</v>
      </c>
      <c r="AL88" s="403">
        <f t="shared" si="43"/>
        <v>0</v>
      </c>
      <c r="AM88" s="305"/>
    </row>
    <row r="89" spans="1:39" s="282" customFormat="1" ht="15.5" hidden="1" outlineLevel="1">
      <c r="A89" s="499"/>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4"/>
      <c r="AF89" s="404"/>
      <c r="AG89" s="404"/>
      <c r="AH89" s="404"/>
      <c r="AI89" s="404"/>
      <c r="AJ89" s="404"/>
      <c r="AK89" s="404"/>
      <c r="AL89" s="404"/>
      <c r="AM89" s="305"/>
    </row>
    <row r="90" spans="1:39" s="292" customFormat="1" ht="15.5" hidden="1" outlineLevel="1">
      <c r="A90" s="500"/>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39" s="282" customFormat="1" ht="15.5" hidden="1" outlineLevel="1">
      <c r="A91" s="499">
        <v>23</v>
      </c>
      <c r="B91" s="314" t="s">
        <v>14</v>
      </c>
      <c r="C91" s="290" t="s">
        <v>25</v>
      </c>
      <c r="D91" s="294" t="s">
        <v>736</v>
      </c>
      <c r="E91" s="294" t="s">
        <v>736</v>
      </c>
      <c r="F91" s="294" t="s">
        <v>736</v>
      </c>
      <c r="G91" s="294" t="s">
        <v>736</v>
      </c>
      <c r="H91" s="294" t="s">
        <v>736</v>
      </c>
      <c r="I91" s="294" t="s">
        <v>736</v>
      </c>
      <c r="J91" s="294" t="s">
        <v>736</v>
      </c>
      <c r="K91" s="294" t="s">
        <v>736</v>
      </c>
      <c r="L91" s="294" t="s">
        <v>736</v>
      </c>
      <c r="M91" s="294" t="s">
        <v>736</v>
      </c>
      <c r="N91" s="290"/>
      <c r="O91" s="294" t="s">
        <v>736</v>
      </c>
      <c r="P91" s="294" t="s">
        <v>736</v>
      </c>
      <c r="Q91" s="294" t="s">
        <v>736</v>
      </c>
      <c r="R91" s="294" t="s">
        <v>736</v>
      </c>
      <c r="S91" s="294" t="s">
        <v>736</v>
      </c>
      <c r="T91" s="294" t="s">
        <v>736</v>
      </c>
      <c r="U91" s="294" t="s">
        <v>736</v>
      </c>
      <c r="V91" s="294" t="s">
        <v>736</v>
      </c>
      <c r="W91" s="294" t="s">
        <v>736</v>
      </c>
      <c r="X91" s="294" t="s">
        <v>736</v>
      </c>
      <c r="Y91" s="402"/>
      <c r="Z91" s="402"/>
      <c r="AA91" s="402"/>
      <c r="AB91" s="402"/>
      <c r="AC91" s="402"/>
      <c r="AD91" s="402"/>
      <c r="AE91" s="402"/>
      <c r="AF91" s="402"/>
      <c r="AG91" s="402"/>
      <c r="AH91" s="402"/>
      <c r="AI91" s="402"/>
      <c r="AJ91" s="402"/>
      <c r="AK91" s="402"/>
      <c r="AL91" s="402"/>
      <c r="AM91" s="295">
        <f>SUM(Y91:AL91)</f>
        <v>0</v>
      </c>
    </row>
    <row r="92" spans="1:39" s="282" customFormat="1" ht="15.5" hidden="1" outlineLevel="1">
      <c r="A92" s="499"/>
      <c r="B92" s="314" t="s">
        <v>214</v>
      </c>
      <c r="C92" s="290" t="s">
        <v>163</v>
      </c>
      <c r="D92" s="294"/>
      <c r="E92" s="294"/>
      <c r="F92" s="294"/>
      <c r="G92" s="294"/>
      <c r="H92" s="294"/>
      <c r="I92" s="294"/>
      <c r="J92" s="294"/>
      <c r="K92" s="294"/>
      <c r="L92" s="294"/>
      <c r="M92" s="294"/>
      <c r="N92" s="459"/>
      <c r="O92" s="294"/>
      <c r="P92" s="294"/>
      <c r="Q92" s="294"/>
      <c r="R92" s="294"/>
      <c r="S92" s="294"/>
      <c r="T92" s="294"/>
      <c r="U92" s="294"/>
      <c r="V92" s="294"/>
      <c r="W92" s="294"/>
      <c r="X92" s="294"/>
      <c r="Y92" s="403">
        <f>Y91</f>
        <v>0</v>
      </c>
      <c r="Z92" s="403">
        <f>Z91</f>
        <v>0</v>
      </c>
      <c r="AA92" s="403">
        <f t="shared" ref="AA92:AC92" si="44">AA91</f>
        <v>0</v>
      </c>
      <c r="AB92" s="403">
        <f t="shared" si="44"/>
        <v>0</v>
      </c>
      <c r="AC92" s="403">
        <f t="shared" si="44"/>
        <v>0</v>
      </c>
      <c r="AD92" s="403">
        <f t="shared" ref="AD92:AL92" si="45">AD91</f>
        <v>0</v>
      </c>
      <c r="AE92" s="403">
        <f t="shared" si="45"/>
        <v>0</v>
      </c>
      <c r="AF92" s="403">
        <f t="shared" si="45"/>
        <v>0</v>
      </c>
      <c r="AG92" s="403">
        <f t="shared" si="45"/>
        <v>0</v>
      </c>
      <c r="AH92" s="403">
        <f t="shared" si="45"/>
        <v>0</v>
      </c>
      <c r="AI92" s="403">
        <f t="shared" si="45"/>
        <v>0</v>
      </c>
      <c r="AJ92" s="403">
        <f t="shared" si="45"/>
        <v>0</v>
      </c>
      <c r="AK92" s="403">
        <f t="shared" si="45"/>
        <v>0</v>
      </c>
      <c r="AL92" s="403">
        <f t="shared" si="45"/>
        <v>0</v>
      </c>
      <c r="AM92" s="296"/>
    </row>
    <row r="93" spans="1:39" s="282" customFormat="1" ht="15.5" hidden="1" outlineLevel="1">
      <c r="A93" s="499"/>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04"/>
      <c r="Z93" s="404"/>
      <c r="AA93" s="404"/>
      <c r="AB93" s="404"/>
      <c r="AC93" s="404"/>
      <c r="AD93" s="404"/>
      <c r="AE93" s="404"/>
      <c r="AF93" s="404"/>
      <c r="AG93" s="404"/>
      <c r="AH93" s="404"/>
      <c r="AI93" s="404"/>
      <c r="AJ93" s="404"/>
      <c r="AK93" s="404"/>
      <c r="AL93" s="404"/>
      <c r="AM93" s="305"/>
    </row>
    <row r="94" spans="1:39" s="292" customFormat="1" ht="15.5" hidden="1" outlineLevel="1">
      <c r="A94" s="500"/>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06"/>
      <c r="Z94" s="406"/>
      <c r="AA94" s="406"/>
      <c r="AB94" s="406"/>
      <c r="AC94" s="406"/>
      <c r="AD94" s="406"/>
      <c r="AE94" s="406"/>
      <c r="AF94" s="406"/>
      <c r="AG94" s="406"/>
      <c r="AH94" s="406"/>
      <c r="AI94" s="406"/>
      <c r="AJ94" s="406"/>
      <c r="AK94" s="406"/>
      <c r="AL94" s="406"/>
      <c r="AM94" s="291"/>
    </row>
    <row r="95" spans="1:39" s="282" customFormat="1" ht="15.5" hidden="1" outlineLevel="1">
      <c r="A95" s="499">
        <v>24</v>
      </c>
      <c r="B95" s="314" t="s">
        <v>14</v>
      </c>
      <c r="C95" s="290" t="s">
        <v>25</v>
      </c>
      <c r="D95" s="294"/>
      <c r="E95" s="294"/>
      <c r="F95" s="294"/>
      <c r="G95" s="294"/>
      <c r="H95" s="294"/>
      <c r="I95" s="294"/>
      <c r="J95" s="294"/>
      <c r="K95" s="294"/>
      <c r="L95" s="294"/>
      <c r="M95" s="294"/>
      <c r="N95" s="290"/>
      <c r="O95" s="294" t="s">
        <v>736</v>
      </c>
      <c r="P95" s="294" t="s">
        <v>736</v>
      </c>
      <c r="Q95" s="294" t="s">
        <v>736</v>
      </c>
      <c r="R95" s="294" t="s">
        <v>736</v>
      </c>
      <c r="S95" s="294" t="s">
        <v>736</v>
      </c>
      <c r="T95" s="294" t="s">
        <v>736</v>
      </c>
      <c r="U95" s="294" t="s">
        <v>736</v>
      </c>
      <c r="V95" s="294" t="s">
        <v>736</v>
      </c>
      <c r="W95" s="294" t="s">
        <v>736</v>
      </c>
      <c r="X95" s="294" t="s">
        <v>736</v>
      </c>
      <c r="Y95" s="402"/>
      <c r="Z95" s="402"/>
      <c r="AA95" s="402"/>
      <c r="AB95" s="402"/>
      <c r="AC95" s="402"/>
      <c r="AD95" s="402"/>
      <c r="AE95" s="402"/>
      <c r="AF95" s="402"/>
      <c r="AG95" s="402"/>
      <c r="AH95" s="402"/>
      <c r="AI95" s="402"/>
      <c r="AJ95" s="402"/>
      <c r="AK95" s="402"/>
      <c r="AL95" s="402"/>
      <c r="AM95" s="295">
        <f>SUM(Y95:AL95)</f>
        <v>0</v>
      </c>
    </row>
    <row r="96" spans="1:39" s="282" customFormat="1" ht="15.5" hidden="1" outlineLevel="1">
      <c r="A96" s="499"/>
      <c r="B96" s="314" t="s">
        <v>214</v>
      </c>
      <c r="C96" s="290" t="s">
        <v>163</v>
      </c>
      <c r="D96" s="294"/>
      <c r="E96" s="294"/>
      <c r="F96" s="294"/>
      <c r="G96" s="294"/>
      <c r="H96" s="294"/>
      <c r="I96" s="294"/>
      <c r="J96" s="294"/>
      <c r="K96" s="294"/>
      <c r="L96" s="294"/>
      <c r="M96" s="294"/>
      <c r="N96" s="459"/>
      <c r="O96" s="294"/>
      <c r="P96" s="294"/>
      <c r="Q96" s="294"/>
      <c r="R96" s="294"/>
      <c r="S96" s="294"/>
      <c r="T96" s="294"/>
      <c r="U96" s="294"/>
      <c r="V96" s="294"/>
      <c r="W96" s="294"/>
      <c r="X96" s="294"/>
      <c r="Y96" s="403">
        <f>Y95</f>
        <v>0</v>
      </c>
      <c r="Z96" s="403">
        <f>Z95</f>
        <v>0</v>
      </c>
      <c r="AA96" s="403">
        <f t="shared" ref="AA96:AC96" si="46">AA95</f>
        <v>0</v>
      </c>
      <c r="AB96" s="403">
        <f t="shared" si="46"/>
        <v>0</v>
      </c>
      <c r="AC96" s="403">
        <f t="shared" si="46"/>
        <v>0</v>
      </c>
      <c r="AD96" s="403">
        <f t="shared" ref="AD96:AL96" si="47">AD95</f>
        <v>0</v>
      </c>
      <c r="AE96" s="403">
        <f t="shared" si="47"/>
        <v>0</v>
      </c>
      <c r="AF96" s="403">
        <f t="shared" si="47"/>
        <v>0</v>
      </c>
      <c r="AG96" s="403">
        <f t="shared" si="47"/>
        <v>0</v>
      </c>
      <c r="AH96" s="403">
        <f t="shared" si="47"/>
        <v>0</v>
      </c>
      <c r="AI96" s="403">
        <f t="shared" si="47"/>
        <v>0</v>
      </c>
      <c r="AJ96" s="403">
        <f t="shared" si="47"/>
        <v>0</v>
      </c>
      <c r="AK96" s="403">
        <f t="shared" si="47"/>
        <v>0</v>
      </c>
      <c r="AL96" s="403">
        <f t="shared" si="47"/>
        <v>0</v>
      </c>
      <c r="AM96" s="296"/>
    </row>
    <row r="97" spans="1:39" s="282" customFormat="1" ht="15.5" hidden="1" outlineLevel="1">
      <c r="A97" s="499"/>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04"/>
      <c r="Z97" s="404"/>
      <c r="AA97" s="404"/>
      <c r="AB97" s="404"/>
      <c r="AC97" s="404"/>
      <c r="AD97" s="404"/>
      <c r="AE97" s="404"/>
      <c r="AF97" s="404"/>
      <c r="AG97" s="404"/>
      <c r="AH97" s="404"/>
      <c r="AI97" s="404"/>
      <c r="AJ97" s="404"/>
      <c r="AK97" s="404"/>
      <c r="AL97" s="404"/>
      <c r="AM97" s="305"/>
    </row>
    <row r="98" spans="1:39" s="282" customFormat="1" ht="15.5" hidden="1" outlineLevel="1">
      <c r="A98" s="499">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07"/>
      <c r="Z98" s="407"/>
      <c r="AA98" s="407"/>
      <c r="AB98" s="407"/>
      <c r="AC98" s="407"/>
      <c r="AD98" s="407"/>
      <c r="AE98" s="407"/>
      <c r="AF98" s="407"/>
      <c r="AG98" s="407"/>
      <c r="AH98" s="407"/>
      <c r="AI98" s="407"/>
      <c r="AJ98" s="407"/>
      <c r="AK98" s="407"/>
      <c r="AL98" s="407"/>
      <c r="AM98" s="295">
        <f>SUM(Y98:AL98)</f>
        <v>0</v>
      </c>
    </row>
    <row r="99" spans="1:39" s="282" customFormat="1" ht="15.5" hidden="1" outlineLevel="1">
      <c r="A99" s="499"/>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3">
        <f>Y98</f>
        <v>0</v>
      </c>
      <c r="Z99" s="403">
        <f>Z98</f>
        <v>0</v>
      </c>
      <c r="AA99" s="403">
        <f t="shared" ref="AA99:AC99" si="48">AA98</f>
        <v>0</v>
      </c>
      <c r="AB99" s="403">
        <f t="shared" si="48"/>
        <v>0</v>
      </c>
      <c r="AC99" s="403">
        <f t="shared" si="48"/>
        <v>0</v>
      </c>
      <c r="AD99" s="403">
        <f t="shared" ref="AD99:AL99" si="49">AD98</f>
        <v>0</v>
      </c>
      <c r="AE99" s="403">
        <f t="shared" si="49"/>
        <v>0</v>
      </c>
      <c r="AF99" s="403">
        <f t="shared" si="49"/>
        <v>0</v>
      </c>
      <c r="AG99" s="403">
        <f t="shared" si="49"/>
        <v>0</v>
      </c>
      <c r="AH99" s="403">
        <f t="shared" si="49"/>
        <v>0</v>
      </c>
      <c r="AI99" s="403">
        <f t="shared" si="49"/>
        <v>0</v>
      </c>
      <c r="AJ99" s="403">
        <f t="shared" si="49"/>
        <v>0</v>
      </c>
      <c r="AK99" s="403">
        <f t="shared" si="49"/>
        <v>0</v>
      </c>
      <c r="AL99" s="403">
        <f t="shared" si="49"/>
        <v>0</v>
      </c>
      <c r="AM99" s="310"/>
    </row>
    <row r="100" spans="1:39" s="282" customFormat="1" ht="15.5" hidden="1" outlineLevel="1">
      <c r="A100" s="499"/>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08"/>
      <c r="Z100" s="409"/>
      <c r="AA100" s="408"/>
      <c r="AB100" s="408"/>
      <c r="AC100" s="408"/>
      <c r="AD100" s="408"/>
      <c r="AE100" s="408"/>
      <c r="AF100" s="408"/>
      <c r="AG100" s="408"/>
      <c r="AH100" s="408"/>
      <c r="AI100" s="408"/>
      <c r="AJ100" s="408"/>
      <c r="AK100" s="408"/>
      <c r="AL100" s="408"/>
      <c r="AM100" s="312"/>
    </row>
    <row r="101" spans="1:39" s="292" customFormat="1" ht="15.5" hidden="1" outlineLevel="1">
      <c r="A101" s="500"/>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6"/>
      <c r="Z101" s="406"/>
      <c r="AA101" s="406"/>
      <c r="AB101" s="406"/>
      <c r="AC101" s="406"/>
      <c r="AD101" s="406"/>
      <c r="AE101" s="406"/>
      <c r="AF101" s="406"/>
      <c r="AG101" s="406"/>
      <c r="AH101" s="406"/>
      <c r="AI101" s="406"/>
      <c r="AJ101" s="406"/>
      <c r="AK101" s="406"/>
      <c r="AL101" s="406"/>
      <c r="AM101" s="291"/>
    </row>
    <row r="102" spans="1:39" s="282" customFormat="1" ht="15.5" hidden="1" outlineLevel="1">
      <c r="A102" s="499">
        <v>26</v>
      </c>
      <c r="B102" s="320" t="s">
        <v>16</v>
      </c>
      <c r="C102" s="290" t="s">
        <v>25</v>
      </c>
      <c r="D102" s="294">
        <v>15806.949478319999</v>
      </c>
      <c r="E102" s="294">
        <v>15806.949478319999</v>
      </c>
      <c r="F102" s="294">
        <v>15806.949478319999</v>
      </c>
      <c r="G102" s="294">
        <v>15806.949478319999</v>
      </c>
      <c r="H102" s="294">
        <v>15806.949478319999</v>
      </c>
      <c r="I102" s="294">
        <v>15806.949478319999</v>
      </c>
      <c r="J102" s="294">
        <v>15806.949478319999</v>
      </c>
      <c r="K102" s="294">
        <v>15806.949478319999</v>
      </c>
      <c r="L102" s="294">
        <v>15806.949478319999</v>
      </c>
      <c r="M102" s="294">
        <v>15806.949478319999</v>
      </c>
      <c r="N102" s="294">
        <v>12</v>
      </c>
      <c r="O102" s="294">
        <v>2.7203176000000004</v>
      </c>
      <c r="P102" s="294">
        <v>2.7203176000000004</v>
      </c>
      <c r="Q102" s="294">
        <v>2.7203176000000004</v>
      </c>
      <c r="R102" s="294">
        <v>2.7203176000000004</v>
      </c>
      <c r="S102" s="294">
        <v>2.7203176000000004</v>
      </c>
      <c r="T102" s="294">
        <v>2.7203176000000004</v>
      </c>
      <c r="U102" s="294">
        <v>2.7203176000000004</v>
      </c>
      <c r="V102" s="294">
        <v>2.7203176000000004</v>
      </c>
      <c r="W102" s="294">
        <v>2.7203176000000004</v>
      </c>
      <c r="X102" s="294">
        <v>2.7203176000000004</v>
      </c>
      <c r="Y102" s="402">
        <v>0</v>
      </c>
      <c r="Z102" s="402">
        <v>1</v>
      </c>
      <c r="AA102" s="402">
        <v>0</v>
      </c>
      <c r="AB102" s="402"/>
      <c r="AC102" s="402"/>
      <c r="AD102" s="402"/>
      <c r="AE102" s="407"/>
      <c r="AF102" s="407"/>
      <c r="AG102" s="407"/>
      <c r="AH102" s="407"/>
      <c r="AI102" s="407"/>
      <c r="AJ102" s="407"/>
      <c r="AK102" s="407"/>
      <c r="AL102" s="407"/>
      <c r="AM102" s="295">
        <f>SUM(Y102:AL102)</f>
        <v>1</v>
      </c>
    </row>
    <row r="103" spans="1:39" s="282" customFormat="1" ht="15.5" hidden="1" outlineLevel="1">
      <c r="A103" s="499"/>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3">
        <f>Y102</f>
        <v>0</v>
      </c>
      <c r="Z103" s="403">
        <f>Z102</f>
        <v>1</v>
      </c>
      <c r="AA103" s="403">
        <f t="shared" ref="AA103:AC103" si="50">AA102</f>
        <v>0</v>
      </c>
      <c r="AB103" s="403">
        <f t="shared" si="50"/>
        <v>0</v>
      </c>
      <c r="AC103" s="403">
        <f t="shared" si="50"/>
        <v>0</v>
      </c>
      <c r="AD103" s="403">
        <f t="shared" ref="AD103:AL103" si="51">AD102</f>
        <v>0</v>
      </c>
      <c r="AE103" s="403">
        <f t="shared" si="51"/>
        <v>0</v>
      </c>
      <c r="AF103" s="403">
        <f t="shared" si="51"/>
        <v>0</v>
      </c>
      <c r="AG103" s="403">
        <f t="shared" si="51"/>
        <v>0</v>
      </c>
      <c r="AH103" s="403">
        <f t="shared" si="51"/>
        <v>0</v>
      </c>
      <c r="AI103" s="403">
        <f t="shared" si="51"/>
        <v>0</v>
      </c>
      <c r="AJ103" s="403">
        <f t="shared" si="51"/>
        <v>0</v>
      </c>
      <c r="AK103" s="403">
        <f t="shared" si="51"/>
        <v>0</v>
      </c>
      <c r="AL103" s="403">
        <f t="shared" si="51"/>
        <v>0</v>
      </c>
      <c r="AM103" s="305"/>
    </row>
    <row r="104" spans="1:39" s="308" customFormat="1" ht="15.5" hidden="1" outlineLevel="1">
      <c r="A104" s="502"/>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5"/>
      <c r="Z104" s="416"/>
      <c r="AA104" s="416"/>
      <c r="AB104" s="416"/>
      <c r="AC104" s="416"/>
      <c r="AD104" s="416"/>
      <c r="AE104" s="416"/>
      <c r="AF104" s="416"/>
      <c r="AG104" s="416"/>
      <c r="AH104" s="416"/>
      <c r="AI104" s="416"/>
      <c r="AJ104" s="416"/>
      <c r="AK104" s="416"/>
      <c r="AL104" s="416"/>
      <c r="AM104" s="296"/>
    </row>
    <row r="105" spans="1:39" s="282" customFormat="1" ht="15.5" hidden="1" outlineLevel="1">
      <c r="A105" s="499">
        <v>27</v>
      </c>
      <c r="B105" s="320" t="s">
        <v>17</v>
      </c>
      <c r="C105" s="290" t="s">
        <v>25</v>
      </c>
      <c r="D105" s="294">
        <v>157827.75200000001</v>
      </c>
      <c r="E105" s="294">
        <v>157827.75200000001</v>
      </c>
      <c r="F105" s="294">
        <v>157827.75200000001</v>
      </c>
      <c r="G105" s="294">
        <v>157827.75200000001</v>
      </c>
      <c r="H105" s="294">
        <v>157827.75200000001</v>
      </c>
      <c r="I105" s="294">
        <v>157827.75200000001</v>
      </c>
      <c r="J105" s="294">
        <v>157827.75200000001</v>
      </c>
      <c r="K105" s="294">
        <v>157827.75200000001</v>
      </c>
      <c r="L105" s="294">
        <v>157827.75200000001</v>
      </c>
      <c r="M105" s="294">
        <v>157827.75200000001</v>
      </c>
      <c r="N105" s="294">
        <v>12</v>
      </c>
      <c r="O105" s="294">
        <v>43.656999999999996</v>
      </c>
      <c r="P105" s="294">
        <v>43.656999999999996</v>
      </c>
      <c r="Q105" s="294">
        <v>43.656999999999996</v>
      </c>
      <c r="R105" s="294">
        <v>43.656999999999996</v>
      </c>
      <c r="S105" s="294">
        <v>43.657000000000004</v>
      </c>
      <c r="T105" s="294">
        <v>43.657000000000004</v>
      </c>
      <c r="U105" s="294">
        <v>43.657000000000004</v>
      </c>
      <c r="V105" s="294">
        <v>43.657000000000004</v>
      </c>
      <c r="W105" s="294">
        <v>43.657000000000004</v>
      </c>
      <c r="X105" s="294">
        <v>43.657000000000004</v>
      </c>
      <c r="Y105" s="402">
        <v>0</v>
      </c>
      <c r="Z105" s="402">
        <v>0</v>
      </c>
      <c r="AA105" s="402">
        <v>1</v>
      </c>
      <c r="AB105" s="402"/>
      <c r="AC105" s="402"/>
      <c r="AD105" s="402"/>
      <c r="AE105" s="407"/>
      <c r="AF105" s="407"/>
      <c r="AG105" s="407"/>
      <c r="AH105" s="407"/>
      <c r="AI105" s="407"/>
      <c r="AJ105" s="407"/>
      <c r="AK105" s="407"/>
      <c r="AL105" s="407"/>
      <c r="AM105" s="295">
        <f>SUM(Y105:AL105)</f>
        <v>1</v>
      </c>
    </row>
    <row r="106" spans="1:39" s="282" customFormat="1" ht="15.5" hidden="1" outlineLevel="1">
      <c r="A106" s="499"/>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3">
        <f>Y105</f>
        <v>0</v>
      </c>
      <c r="Z106" s="403">
        <f>Z105</f>
        <v>0</v>
      </c>
      <c r="AA106" s="403">
        <f>AA105</f>
        <v>1</v>
      </c>
      <c r="AB106" s="403">
        <f>AB105</f>
        <v>0</v>
      </c>
      <c r="AC106" s="403">
        <f t="shared" ref="AC106" si="52">AC105</f>
        <v>0</v>
      </c>
      <c r="AD106" s="403">
        <f t="shared" ref="AD106:AL106" si="53">AD105</f>
        <v>0</v>
      </c>
      <c r="AE106" s="403">
        <f t="shared" si="53"/>
        <v>0</v>
      </c>
      <c r="AF106" s="403">
        <f t="shared" si="53"/>
        <v>0</v>
      </c>
      <c r="AG106" s="403">
        <f t="shared" si="53"/>
        <v>0</v>
      </c>
      <c r="AH106" s="403">
        <f t="shared" si="53"/>
        <v>0</v>
      </c>
      <c r="AI106" s="403">
        <f t="shared" si="53"/>
        <v>0</v>
      </c>
      <c r="AJ106" s="403">
        <f t="shared" si="53"/>
        <v>0</v>
      </c>
      <c r="AK106" s="403">
        <f t="shared" si="53"/>
        <v>0</v>
      </c>
      <c r="AL106" s="403">
        <f t="shared" si="53"/>
        <v>0</v>
      </c>
      <c r="AM106" s="305"/>
    </row>
    <row r="107" spans="1:39" s="308" customFormat="1" ht="15.5" hidden="1" outlineLevel="1">
      <c r="A107" s="502"/>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4"/>
      <c r="Z107" s="404"/>
      <c r="AA107" s="404"/>
      <c r="AB107" s="404"/>
      <c r="AC107" s="404"/>
      <c r="AD107" s="404"/>
      <c r="AE107" s="404"/>
      <c r="AF107" s="404"/>
      <c r="AG107" s="404"/>
      <c r="AH107" s="404"/>
      <c r="AI107" s="404"/>
      <c r="AJ107" s="404"/>
      <c r="AK107" s="404"/>
      <c r="AL107" s="404"/>
      <c r="AM107" s="305"/>
    </row>
    <row r="108" spans="1:39" s="282" customFormat="1" ht="15.5" hidden="1" outlineLevel="1">
      <c r="A108" s="499">
        <v>28</v>
      </c>
      <c r="B108" s="320" t="s">
        <v>18</v>
      </c>
      <c r="C108" s="290" t="s">
        <v>25</v>
      </c>
      <c r="D108" s="294"/>
      <c r="E108" s="294"/>
      <c r="F108" s="294"/>
      <c r="G108" s="294"/>
      <c r="H108" s="294"/>
      <c r="I108" s="294"/>
      <c r="J108" s="294"/>
      <c r="K108" s="294"/>
      <c r="L108" s="294"/>
      <c r="M108" s="294"/>
      <c r="N108" s="294">
        <v>0</v>
      </c>
      <c r="O108" s="294" t="s">
        <v>736</v>
      </c>
      <c r="P108" s="294" t="s">
        <v>736</v>
      </c>
      <c r="Q108" s="294" t="s">
        <v>736</v>
      </c>
      <c r="R108" s="294" t="s">
        <v>736</v>
      </c>
      <c r="S108" s="294" t="s">
        <v>736</v>
      </c>
      <c r="T108" s="294" t="s">
        <v>736</v>
      </c>
      <c r="U108" s="294" t="s">
        <v>736</v>
      </c>
      <c r="V108" s="294" t="s">
        <v>736</v>
      </c>
      <c r="W108" s="294" t="s">
        <v>736</v>
      </c>
      <c r="X108" s="294" t="s">
        <v>736</v>
      </c>
      <c r="Y108" s="402"/>
      <c r="Z108" s="402"/>
      <c r="AA108" s="402"/>
      <c r="AB108" s="402"/>
      <c r="AC108" s="402"/>
      <c r="AD108" s="402"/>
      <c r="AE108" s="407"/>
      <c r="AF108" s="407"/>
      <c r="AG108" s="407"/>
      <c r="AH108" s="407"/>
      <c r="AI108" s="407"/>
      <c r="AJ108" s="407"/>
      <c r="AK108" s="407"/>
      <c r="AL108" s="407"/>
      <c r="AM108" s="295">
        <f>SUM(Y108:AL108)</f>
        <v>0</v>
      </c>
    </row>
    <row r="109" spans="1:39" s="282" customFormat="1" ht="15.5" hidden="1" outlineLevel="1">
      <c r="A109" s="499"/>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3">
        <f>Y108</f>
        <v>0</v>
      </c>
      <c r="Z109" s="403">
        <f>Z108</f>
        <v>0</v>
      </c>
      <c r="AA109" s="403">
        <f t="shared" ref="AA109:AC109" si="54">AA108</f>
        <v>0</v>
      </c>
      <c r="AB109" s="403">
        <f t="shared" si="54"/>
        <v>0</v>
      </c>
      <c r="AC109" s="403">
        <f t="shared" si="54"/>
        <v>0</v>
      </c>
      <c r="AD109" s="403">
        <f t="shared" ref="AD109:AK109" si="55">AD108</f>
        <v>0</v>
      </c>
      <c r="AE109" s="403">
        <f t="shared" si="55"/>
        <v>0</v>
      </c>
      <c r="AF109" s="403">
        <f t="shared" si="55"/>
        <v>0</v>
      </c>
      <c r="AG109" s="403">
        <f t="shared" si="55"/>
        <v>0</v>
      </c>
      <c r="AH109" s="403">
        <f t="shared" si="55"/>
        <v>0</v>
      </c>
      <c r="AI109" s="403">
        <f t="shared" si="55"/>
        <v>0</v>
      </c>
      <c r="AJ109" s="403">
        <f t="shared" si="55"/>
        <v>0</v>
      </c>
      <c r="AK109" s="403">
        <f t="shared" si="55"/>
        <v>0</v>
      </c>
      <c r="AL109" s="403">
        <f>AL108</f>
        <v>0</v>
      </c>
      <c r="AM109" s="296"/>
    </row>
    <row r="110" spans="1:39" s="308" customFormat="1" ht="15.5" hidden="1" outlineLevel="1">
      <c r="A110" s="502"/>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4"/>
      <c r="Z110" s="404"/>
      <c r="AA110" s="404"/>
      <c r="AB110" s="404"/>
      <c r="AC110" s="404"/>
      <c r="AD110" s="404"/>
      <c r="AE110" s="404"/>
      <c r="AF110" s="404"/>
      <c r="AG110" s="404"/>
      <c r="AH110" s="404"/>
      <c r="AI110" s="404"/>
      <c r="AJ110" s="404"/>
      <c r="AK110" s="404"/>
      <c r="AL110" s="404"/>
      <c r="AM110" s="305"/>
    </row>
    <row r="111" spans="1:39" s="282" customFormat="1" ht="15.5" hidden="1" outlineLevel="1">
      <c r="A111" s="499">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2"/>
      <c r="Z111" s="402"/>
      <c r="AA111" s="402"/>
      <c r="AB111" s="402"/>
      <c r="AC111" s="402"/>
      <c r="AD111" s="402"/>
      <c r="AE111" s="407"/>
      <c r="AF111" s="407"/>
      <c r="AG111" s="407"/>
      <c r="AH111" s="407"/>
      <c r="AI111" s="407"/>
      <c r="AJ111" s="407"/>
      <c r="AK111" s="407"/>
      <c r="AL111" s="407"/>
      <c r="AM111" s="295">
        <f>SUM(Y111:AL111)</f>
        <v>0</v>
      </c>
    </row>
    <row r="112" spans="1:39" s="282" customFormat="1" ht="15.5" hidden="1" outlineLevel="1">
      <c r="A112" s="499"/>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3">
        <f>Y111</f>
        <v>0</v>
      </c>
      <c r="Z112" s="403">
        <f t="shared" ref="Z112:AC112" si="56">Z111</f>
        <v>0</v>
      </c>
      <c r="AA112" s="403">
        <f t="shared" si="56"/>
        <v>0</v>
      </c>
      <c r="AB112" s="403">
        <f t="shared" si="56"/>
        <v>0</v>
      </c>
      <c r="AC112" s="403">
        <f t="shared" si="56"/>
        <v>0</v>
      </c>
      <c r="AD112" s="403">
        <f t="shared" ref="AD112:AK112" si="57">AD111</f>
        <v>0</v>
      </c>
      <c r="AE112" s="403">
        <f t="shared" si="57"/>
        <v>0</v>
      </c>
      <c r="AF112" s="403">
        <f t="shared" si="57"/>
        <v>0</v>
      </c>
      <c r="AG112" s="403">
        <f t="shared" si="57"/>
        <v>0</v>
      </c>
      <c r="AH112" s="403">
        <f t="shared" si="57"/>
        <v>0</v>
      </c>
      <c r="AI112" s="403">
        <f t="shared" si="57"/>
        <v>0</v>
      </c>
      <c r="AJ112" s="403">
        <f t="shared" si="57"/>
        <v>0</v>
      </c>
      <c r="AK112" s="403">
        <f t="shared" si="57"/>
        <v>0</v>
      </c>
      <c r="AL112" s="403">
        <f>AL111</f>
        <v>0</v>
      </c>
      <c r="AM112" s="495"/>
    </row>
    <row r="113" spans="1:39" s="282" customFormat="1" ht="15.5" hidden="1" outlineLevel="1">
      <c r="A113" s="499"/>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4"/>
      <c r="AA113" s="404"/>
      <c r="AB113" s="404"/>
      <c r="AC113" s="404"/>
      <c r="AD113" s="404"/>
      <c r="AE113" s="408"/>
      <c r="AF113" s="408"/>
      <c r="AG113" s="408"/>
      <c r="AH113" s="408"/>
      <c r="AI113" s="408"/>
      <c r="AJ113" s="408"/>
      <c r="AK113" s="408"/>
      <c r="AL113" s="408"/>
      <c r="AM113" s="312"/>
    </row>
    <row r="114" spans="1:39" s="282" customFormat="1" ht="15.5" hidden="1" outlineLevel="1">
      <c r="A114" s="499">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2"/>
      <c r="Z114" s="402"/>
      <c r="AA114" s="402"/>
      <c r="AB114" s="402"/>
      <c r="AC114" s="402"/>
      <c r="AD114" s="402"/>
      <c r="AE114" s="407"/>
      <c r="AF114" s="407"/>
      <c r="AG114" s="407"/>
      <c r="AH114" s="407"/>
      <c r="AI114" s="407"/>
      <c r="AJ114" s="407"/>
      <c r="AK114" s="407"/>
      <c r="AL114" s="407"/>
      <c r="AM114" s="295">
        <f>SUM(Y114:AL114)</f>
        <v>0</v>
      </c>
    </row>
    <row r="115" spans="1:39" s="282" customFormat="1" ht="15.5" hidden="1" outlineLevel="1">
      <c r="A115" s="499"/>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3">
        <f>Y114</f>
        <v>0</v>
      </c>
      <c r="Z115" s="403">
        <f t="shared" ref="Z115:AC115" si="58">Z114</f>
        <v>0</v>
      </c>
      <c r="AA115" s="403">
        <f t="shared" si="58"/>
        <v>0</v>
      </c>
      <c r="AB115" s="403">
        <f t="shared" si="58"/>
        <v>0</v>
      </c>
      <c r="AC115" s="403">
        <f t="shared" si="58"/>
        <v>0</v>
      </c>
      <c r="AD115" s="403">
        <f t="shared" ref="AD115:AL115" si="59">AD114</f>
        <v>0</v>
      </c>
      <c r="AE115" s="403">
        <f t="shared" si="59"/>
        <v>0</v>
      </c>
      <c r="AF115" s="403">
        <f t="shared" si="59"/>
        <v>0</v>
      </c>
      <c r="AG115" s="403">
        <f t="shared" si="59"/>
        <v>0</v>
      </c>
      <c r="AH115" s="403">
        <f t="shared" si="59"/>
        <v>0</v>
      </c>
      <c r="AI115" s="403">
        <f t="shared" si="59"/>
        <v>0</v>
      </c>
      <c r="AJ115" s="403">
        <f t="shared" si="59"/>
        <v>0</v>
      </c>
      <c r="AK115" s="403">
        <f t="shared" si="59"/>
        <v>0</v>
      </c>
      <c r="AL115" s="403">
        <f t="shared" si="59"/>
        <v>0</v>
      </c>
      <c r="AM115" s="495"/>
    </row>
    <row r="116" spans="1:39" s="282" customFormat="1" ht="15.5" hidden="1" outlineLevel="1">
      <c r="A116" s="499"/>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4"/>
      <c r="AA116" s="404"/>
      <c r="AB116" s="404"/>
      <c r="AC116" s="404"/>
      <c r="AD116" s="404"/>
      <c r="AE116" s="408"/>
      <c r="AF116" s="408"/>
      <c r="AG116" s="408"/>
      <c r="AH116" s="408"/>
      <c r="AI116" s="408"/>
      <c r="AJ116" s="408"/>
      <c r="AK116" s="408"/>
      <c r="AL116" s="408"/>
      <c r="AM116" s="312"/>
    </row>
    <row r="117" spans="1:39" s="282" customFormat="1" ht="15.5" hidden="1" outlineLevel="1">
      <c r="A117" s="499"/>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4"/>
      <c r="AA117" s="404"/>
      <c r="AB117" s="404"/>
      <c r="AC117" s="404"/>
      <c r="AD117" s="404"/>
      <c r="AE117" s="408"/>
      <c r="AF117" s="408"/>
      <c r="AG117" s="408"/>
      <c r="AH117" s="408"/>
      <c r="AI117" s="408"/>
      <c r="AJ117" s="408"/>
      <c r="AK117" s="408"/>
      <c r="AL117" s="408"/>
      <c r="AM117" s="312"/>
    </row>
    <row r="118" spans="1:39" s="282" customFormat="1" ht="15.5" hidden="1" outlineLevel="1">
      <c r="A118" s="499">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2"/>
      <c r="Z118" s="402"/>
      <c r="AA118" s="402"/>
      <c r="AB118" s="402"/>
      <c r="AC118" s="402"/>
      <c r="AD118" s="402"/>
      <c r="AE118" s="407"/>
      <c r="AF118" s="407"/>
      <c r="AG118" s="407"/>
      <c r="AH118" s="407"/>
      <c r="AI118" s="407"/>
      <c r="AJ118" s="407"/>
      <c r="AK118" s="407"/>
      <c r="AL118" s="407"/>
      <c r="AM118" s="295">
        <f>SUM(Y118:AL118)</f>
        <v>0</v>
      </c>
    </row>
    <row r="119" spans="1:39" s="282" customFormat="1" ht="15.5" hidden="1" outlineLevel="1">
      <c r="A119" s="499"/>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3">
        <f>Y118</f>
        <v>0</v>
      </c>
      <c r="Z119" s="403">
        <f t="shared" ref="Z119:AC119" si="60">Z118</f>
        <v>0</v>
      </c>
      <c r="AA119" s="403">
        <f t="shared" si="60"/>
        <v>0</v>
      </c>
      <c r="AB119" s="403">
        <f t="shared" si="60"/>
        <v>0</v>
      </c>
      <c r="AC119" s="403">
        <f t="shared" si="60"/>
        <v>0</v>
      </c>
      <c r="AD119" s="403">
        <f t="shared" ref="AD119:AL119" si="61">AD118</f>
        <v>0</v>
      </c>
      <c r="AE119" s="403">
        <f t="shared" si="61"/>
        <v>0</v>
      </c>
      <c r="AF119" s="403">
        <f t="shared" si="61"/>
        <v>0</v>
      </c>
      <c r="AG119" s="403">
        <f t="shared" si="61"/>
        <v>0</v>
      </c>
      <c r="AH119" s="403">
        <f t="shared" si="61"/>
        <v>0</v>
      </c>
      <c r="AI119" s="403">
        <f t="shared" si="61"/>
        <v>0</v>
      </c>
      <c r="AJ119" s="403">
        <f t="shared" si="61"/>
        <v>0</v>
      </c>
      <c r="AK119" s="403">
        <f t="shared" si="61"/>
        <v>0</v>
      </c>
      <c r="AL119" s="403">
        <f t="shared" si="61"/>
        <v>0</v>
      </c>
      <c r="AM119" s="495"/>
    </row>
    <row r="120" spans="1:39" s="282" customFormat="1" ht="15.5" hidden="1" outlineLevel="1">
      <c r="A120" s="499"/>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04"/>
      <c r="AA120" s="404"/>
      <c r="AB120" s="404"/>
      <c r="AC120" s="404"/>
      <c r="AD120" s="404"/>
      <c r="AE120" s="408"/>
      <c r="AF120" s="408"/>
      <c r="AG120" s="408"/>
      <c r="AH120" s="408"/>
      <c r="AI120" s="408"/>
      <c r="AJ120" s="408"/>
      <c r="AK120" s="408"/>
      <c r="AL120" s="408"/>
      <c r="AM120" s="312"/>
    </row>
    <row r="121" spans="1:39" s="282" customFormat="1" ht="15.5" hidden="1" outlineLevel="1">
      <c r="A121" s="499">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2"/>
      <c r="Z121" s="402"/>
      <c r="AA121" s="402"/>
      <c r="AB121" s="402"/>
      <c r="AC121" s="402"/>
      <c r="AD121" s="402"/>
      <c r="AE121" s="407"/>
      <c r="AF121" s="407"/>
      <c r="AG121" s="407"/>
      <c r="AH121" s="407"/>
      <c r="AI121" s="407"/>
      <c r="AJ121" s="407"/>
      <c r="AK121" s="407"/>
      <c r="AL121" s="407"/>
      <c r="AM121" s="295">
        <f>SUM(Y121:AL121)</f>
        <v>0</v>
      </c>
    </row>
    <row r="122" spans="1:39" s="282" customFormat="1" ht="15.5" hidden="1" outlineLevel="1">
      <c r="A122" s="499"/>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3">
        <f>Y121</f>
        <v>0</v>
      </c>
      <c r="Z122" s="403">
        <f t="shared" ref="Z122:AC122" si="62">Z121</f>
        <v>0</v>
      </c>
      <c r="AA122" s="403">
        <f t="shared" si="62"/>
        <v>0</v>
      </c>
      <c r="AB122" s="403">
        <f t="shared" si="62"/>
        <v>0</v>
      </c>
      <c r="AC122" s="403">
        <f t="shared" si="62"/>
        <v>0</v>
      </c>
      <c r="AD122" s="403">
        <f t="shared" ref="AD122:AL122" si="63">AD121</f>
        <v>0</v>
      </c>
      <c r="AE122" s="403">
        <f t="shared" si="63"/>
        <v>0</v>
      </c>
      <c r="AF122" s="403">
        <f t="shared" si="63"/>
        <v>0</v>
      </c>
      <c r="AG122" s="403">
        <f t="shared" si="63"/>
        <v>0</v>
      </c>
      <c r="AH122" s="403">
        <f t="shared" si="63"/>
        <v>0</v>
      </c>
      <c r="AI122" s="403">
        <f t="shared" si="63"/>
        <v>0</v>
      </c>
      <c r="AJ122" s="403">
        <f t="shared" si="63"/>
        <v>0</v>
      </c>
      <c r="AK122" s="403">
        <f t="shared" si="63"/>
        <v>0</v>
      </c>
      <c r="AL122" s="403">
        <f t="shared" si="63"/>
        <v>0</v>
      </c>
      <c r="AM122" s="495"/>
    </row>
    <row r="123" spans="1:39" s="282" customFormat="1" ht="15.5" hidden="1" outlineLevel="1">
      <c r="A123" s="499"/>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04"/>
      <c r="AA123" s="404"/>
      <c r="AB123" s="404"/>
      <c r="AC123" s="404"/>
      <c r="AD123" s="404"/>
      <c r="AE123" s="408"/>
      <c r="AF123" s="408"/>
      <c r="AG123" s="408"/>
      <c r="AH123" s="408"/>
      <c r="AI123" s="408"/>
      <c r="AJ123" s="408"/>
      <c r="AK123" s="408"/>
      <c r="AL123" s="408"/>
      <c r="AM123" s="312"/>
    </row>
    <row r="124" spans="1:39" s="282" customFormat="1" ht="15.5" hidden="1" outlineLevel="1">
      <c r="A124" s="499">
        <v>33</v>
      </c>
      <c r="B124" s="323" t="s">
        <v>493</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2"/>
      <c r="Z124" s="402"/>
      <c r="AA124" s="402"/>
      <c r="AB124" s="402"/>
      <c r="AC124" s="402"/>
      <c r="AD124" s="402"/>
      <c r="AE124" s="407"/>
      <c r="AF124" s="407"/>
      <c r="AG124" s="407"/>
      <c r="AH124" s="407"/>
      <c r="AI124" s="407"/>
      <c r="AJ124" s="407"/>
      <c r="AK124" s="407"/>
      <c r="AL124" s="407"/>
      <c r="AM124" s="295">
        <f>SUM(Y124:AL124)</f>
        <v>0</v>
      </c>
    </row>
    <row r="125" spans="1:39" s="282" customFormat="1" ht="15.5" hidden="1" outlineLevel="1">
      <c r="A125" s="499"/>
      <c r="B125" s="323" t="s">
        <v>214</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3">
        <f>Y124</f>
        <v>0</v>
      </c>
      <c r="Z125" s="403">
        <f t="shared" ref="Z125:AC125" si="64">Z124</f>
        <v>0</v>
      </c>
      <c r="AA125" s="403">
        <f t="shared" si="64"/>
        <v>0</v>
      </c>
      <c r="AB125" s="403">
        <f t="shared" si="64"/>
        <v>0</v>
      </c>
      <c r="AC125" s="403">
        <f t="shared" si="64"/>
        <v>0</v>
      </c>
      <c r="AD125" s="403">
        <f t="shared" ref="AD125:AL125" si="65">AD124</f>
        <v>0</v>
      </c>
      <c r="AE125" s="403">
        <f t="shared" si="65"/>
        <v>0</v>
      </c>
      <c r="AF125" s="403">
        <f t="shared" si="65"/>
        <v>0</v>
      </c>
      <c r="AG125" s="403">
        <f t="shared" si="65"/>
        <v>0</v>
      </c>
      <c r="AH125" s="403">
        <f t="shared" si="65"/>
        <v>0</v>
      </c>
      <c r="AI125" s="403">
        <f t="shared" si="65"/>
        <v>0</v>
      </c>
      <c r="AJ125" s="403">
        <f t="shared" si="65"/>
        <v>0</v>
      </c>
      <c r="AK125" s="403">
        <f t="shared" si="65"/>
        <v>0</v>
      </c>
      <c r="AL125" s="403">
        <f t="shared" si="65"/>
        <v>0</v>
      </c>
      <c r="AM125" s="495"/>
    </row>
    <row r="126" spans="1:39" s="282" customFormat="1" ht="15.5" hidden="1" outlineLevel="1">
      <c r="A126" s="499"/>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04"/>
      <c r="Z126" s="404"/>
      <c r="AA126" s="404"/>
      <c r="AB126" s="404"/>
      <c r="AC126" s="404"/>
      <c r="AD126" s="404"/>
      <c r="AE126" s="404"/>
      <c r="AF126" s="404"/>
      <c r="AG126" s="404"/>
      <c r="AH126" s="404"/>
      <c r="AI126" s="404"/>
      <c r="AJ126" s="404"/>
      <c r="AK126" s="404"/>
      <c r="AL126" s="404"/>
      <c r="AM126" s="305"/>
    </row>
    <row r="127" spans="1:39" s="282" customFormat="1" ht="15.5" collapsed="1">
      <c r="A127" s="499"/>
      <c r="B127" s="326" t="s">
        <v>237</v>
      </c>
      <c r="C127" s="327"/>
      <c r="D127" s="327">
        <f>SUM(D22:D125)</f>
        <v>733545.77481516427</v>
      </c>
      <c r="E127" s="327"/>
      <c r="F127" s="327"/>
      <c r="G127" s="327"/>
      <c r="H127" s="327"/>
      <c r="I127" s="327"/>
      <c r="J127" s="327"/>
      <c r="K127" s="327"/>
      <c r="L127" s="327"/>
      <c r="M127" s="327"/>
      <c r="N127" s="327"/>
      <c r="O127" s="327">
        <f>SUM(O22:O125)</f>
        <v>211.73898821476956</v>
      </c>
      <c r="P127" s="327"/>
      <c r="Q127" s="327"/>
      <c r="R127" s="327"/>
      <c r="S127" s="327"/>
      <c r="T127" s="327"/>
      <c r="U127" s="327"/>
      <c r="V127" s="327"/>
      <c r="W127" s="327"/>
      <c r="X127" s="327"/>
      <c r="Y127" s="328">
        <f>IF(Y21="kWh",SUMPRODUCT(D22:D125,Y22:Y125))</f>
        <v>259799.64222938719</v>
      </c>
      <c r="Z127" s="328">
        <f>IF(Z21="kWh",SUMPRODUCT(D22:D125,Z22:Z125))</f>
        <v>265406.55692266568</v>
      </c>
      <c r="AA127" s="328">
        <f>IF(AA21="kW",SUMPRODUCT(N22:N125,O22:O125,AA22:AA125),SUMPRODUCT(D22:D125,AA22:AA125))</f>
        <v>603.48916260623798</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5">
      <c r="A128" s="499"/>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5">
      <c r="A129" s="501"/>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5">
      <c r="A130" s="498"/>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1.7100000000000001E-2</v>
      </c>
      <c r="Z130" s="340">
        <f>HLOOKUP(Z$20,'3.  Distribution Rates'!$C$122:$P$133,3,FALSE)</f>
        <v>1.11E-2</v>
      </c>
      <c r="AA130" s="340">
        <f>HLOOKUP(AA$20,'3.  Distribution Rates'!$C$122:$P$133,3,FALSE)</f>
        <v>2.504</v>
      </c>
      <c r="AB130" s="340">
        <f>HLOOKUP(AB$20,'3.  Distribution Rates'!$C$122:$P$133,3,FALSE)</f>
        <v>12.955299999999999</v>
      </c>
      <c r="AC130" s="340">
        <f>HLOOKUP(AC$20,'3.  Distribution Rates'!$C$122:$P$133,3,FALSE)</f>
        <v>1.5699999999999999E-2</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5">
      <c r="A131" s="501"/>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6">Y127*Y130</f>
        <v>4442.5738821225214</v>
      </c>
      <c r="Z131" s="345">
        <f t="shared" si="66"/>
        <v>2946.012781841589</v>
      </c>
      <c r="AA131" s="346">
        <f t="shared" si="66"/>
        <v>1511.13686316602</v>
      </c>
      <c r="AB131" s="346">
        <f t="shared" si="66"/>
        <v>0</v>
      </c>
      <c r="AC131" s="346">
        <f t="shared" si="66"/>
        <v>0</v>
      </c>
      <c r="AD131" s="346">
        <f t="shared" si="66"/>
        <v>0</v>
      </c>
      <c r="AE131" s="346">
        <f>AE127*AE130</f>
        <v>0</v>
      </c>
      <c r="AF131" s="346">
        <f t="shared" ref="AF131:AL131" si="67">AF127*AF130</f>
        <v>0</v>
      </c>
      <c r="AG131" s="346">
        <f t="shared" si="67"/>
        <v>0</v>
      </c>
      <c r="AH131" s="346">
        <f t="shared" si="67"/>
        <v>0</v>
      </c>
      <c r="AI131" s="346">
        <f t="shared" si="67"/>
        <v>0</v>
      </c>
      <c r="AJ131" s="346">
        <f t="shared" si="67"/>
        <v>0</v>
      </c>
      <c r="AK131" s="346">
        <f t="shared" si="67"/>
        <v>0</v>
      </c>
      <c r="AL131" s="346">
        <f t="shared" si="67"/>
        <v>0</v>
      </c>
      <c r="AM131" s="399">
        <f>SUM(Y131:AL131)</f>
        <v>8899.7235271301306</v>
      </c>
    </row>
    <row r="132" spans="1:40" s="302" customFormat="1" ht="15.5">
      <c r="A132" s="501"/>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8">Y128*Y130</f>
        <v>0</v>
      </c>
      <c r="Z132" s="346">
        <f t="shared" si="68"/>
        <v>0</v>
      </c>
      <c r="AA132" s="346">
        <f t="shared" si="68"/>
        <v>0</v>
      </c>
      <c r="AB132" s="346">
        <f t="shared" si="68"/>
        <v>0</v>
      </c>
      <c r="AC132" s="346">
        <f t="shared" si="68"/>
        <v>0</v>
      </c>
      <c r="AD132" s="346">
        <f t="shared" si="68"/>
        <v>0</v>
      </c>
      <c r="AE132" s="346">
        <f>AE128*AE130</f>
        <v>0</v>
      </c>
      <c r="AF132" s="346">
        <f t="shared" ref="AF132:AL132" si="69">AF128*AF130</f>
        <v>0</v>
      </c>
      <c r="AG132" s="346">
        <f t="shared" si="69"/>
        <v>0</v>
      </c>
      <c r="AH132" s="346">
        <f t="shared" si="69"/>
        <v>0</v>
      </c>
      <c r="AI132" s="346">
        <f t="shared" si="69"/>
        <v>0</v>
      </c>
      <c r="AJ132" s="346">
        <f t="shared" si="69"/>
        <v>0</v>
      </c>
      <c r="AK132" s="346">
        <f t="shared" si="69"/>
        <v>0</v>
      </c>
      <c r="AL132" s="346">
        <f t="shared" si="69"/>
        <v>0</v>
      </c>
      <c r="AM132" s="399">
        <f>SUM(Y132:AL132)</f>
        <v>0</v>
      </c>
    </row>
    <row r="133" spans="1:40" s="349" customFormat="1" ht="17.25" customHeight="1">
      <c r="A133" s="503"/>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399">
        <f>AM131-AM132</f>
        <v>8899.7235271301306</v>
      </c>
    </row>
    <row r="134" spans="1:40" s="353" customFormat="1" ht="19.5" customHeight="1">
      <c r="A134" s="498"/>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5">
      <c r="A135" s="499"/>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259799.64222938719</v>
      </c>
      <c r="Z135" s="290">
        <f>SUMPRODUCT(E22:E125,Z22:Z125)</f>
        <v>265406.55692266568</v>
      </c>
      <c r="AA135" s="290">
        <f>IF(AA21="kW",SUMPRODUCT(N22:N125,P22:P125,AA22:AA125),SUMPRODUCT(E22:E125,AA22:AA125))</f>
        <v>603.48916260623798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5">
      <c r="A136" s="499"/>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259799.64222938719</v>
      </c>
      <c r="Z136" s="290">
        <f>SUMPRODUCT(F22:F125,Z22:Z125)</f>
        <v>265406.55692266568</v>
      </c>
      <c r="AA136" s="290">
        <f>IF(AA21="kW",SUMPRODUCT(N22:N125,Q22:Q125,AA22:AA125),SUMPRODUCT(F22:F125,AA22:AA125))</f>
        <v>603.48916260623798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5">
      <c r="A137" s="499"/>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259047.06954763783</v>
      </c>
      <c r="Z137" s="290">
        <f>SUMPRODUCT(G22:G125,Z22:Z125)</f>
        <v>183473.2045874593</v>
      </c>
      <c r="AA137" s="290">
        <f>IF(AA21="kW",SUMPRODUCT(N22:N125,R22:R125,AA22:AA125),SUMPRODUCT(G22:G125,AA22:AA125))</f>
        <v>603.48916260623798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5">
      <c r="A138" s="499"/>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233359.02916661388</v>
      </c>
      <c r="Z138" s="290">
        <f>SUMPRODUCT(H22:H125,Z22:Z125)</f>
        <v>183473.2045874593</v>
      </c>
      <c r="AA138" s="290">
        <f>IF(AA21="kW",SUMPRODUCT(N22:N125,S22:S125,AA22:AA125),SUMPRODUCT(H22:H125,AA22:AA125))</f>
        <v>603.48916260623798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5">
      <c r="A139" s="499"/>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180633.59399241232</v>
      </c>
      <c r="Z139" s="290">
        <f>SUMPRODUCT(I22:I125,Z22:Z125)</f>
        <v>183473.2045874593</v>
      </c>
      <c r="AA139" s="290">
        <f>IF(AA21="kW",SUMPRODUCT(N22:N125,T22:T125,AA22:AA125),SUMPRODUCT(I22:I125,AA22:AA125))</f>
        <v>603.48916260623798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5">
      <c r="A140" s="499"/>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151047.33180704538</v>
      </c>
      <c r="Z140" s="290">
        <f>SUMPRODUCT(J22:J125,Z22:Z125)</f>
        <v>121174.06463383755</v>
      </c>
      <c r="AA140" s="290">
        <f>IF(AA21="kW",SUMPRODUCT(N22:N125,U22:U125,AA22:AA125),SUMPRODUCT(J22:J125,AA22:AA125))</f>
        <v>603.48916260623798</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5">
      <c r="A141" s="499"/>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150632.48085589323</v>
      </c>
      <c r="Z141" s="290">
        <f>SUMPRODUCT(K22:K125,Z22:Z125)</f>
        <v>121174.06463383755</v>
      </c>
      <c r="AA141" s="290">
        <f>IF(AA21="kW",SUMPRODUCT(N22:N125,V22:V125,AA22:AA125),SUMPRODUCT(K22:K125,AA22:AA125))</f>
        <v>603.48916260623798</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5">
      <c r="A142" s="499"/>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174742.50645906135</v>
      </c>
      <c r="Z142" s="290">
        <f>SUMPRODUCT(L22:L125,Z22:Z125)</f>
        <v>121174.06463383755</v>
      </c>
      <c r="AA142" s="290">
        <f>IF(AA21="kW",SUMPRODUCT(N22:N125,W22:W125,AA22:AA125),SUMPRODUCT(L22:L125,AA22:AA125))</f>
        <v>603.48916260623798</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5">
      <c r="B143" s="745"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5">
        <f>SUMPRODUCT(M22:M125,Y22:Y125)</f>
        <v>99708.393176116675</v>
      </c>
      <c r="Z143" s="325">
        <f>SUMPRODUCT(M22:M125,Z22:Z125)</f>
        <v>121174.06463383755</v>
      </c>
      <c r="AA143" s="325">
        <f>IF(AA21="kW",SUMPRODUCT(N22:N125,X22:X125,AA22:AA125),SUMPRODUCT(M22:M125,AA22:AA125))</f>
        <v>603.48916260623798</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746"/>
      <c r="AN143" s="364"/>
    </row>
    <row r="144" spans="1:40" ht="21.75" customHeight="1">
      <c r="B144" s="365" t="s">
        <v>586</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5">
      <c r="B146" s="279" t="s">
        <v>242</v>
      </c>
      <c r="C146" s="280"/>
      <c r="D146" s="577" t="s">
        <v>526</v>
      </c>
      <c r="F146" s="577"/>
      <c r="O146" s="280"/>
      <c r="Y146" s="270"/>
      <c r="Z146" s="267"/>
      <c r="AA146" s="267"/>
      <c r="AB146" s="267"/>
      <c r="AC146" s="267"/>
      <c r="AD146" s="267"/>
      <c r="AE146" s="267"/>
      <c r="AF146" s="267"/>
      <c r="AG146" s="267"/>
      <c r="AH146" s="267"/>
      <c r="AI146" s="267"/>
      <c r="AJ146" s="267"/>
      <c r="AK146" s="267"/>
      <c r="AL146" s="267"/>
      <c r="AM146" s="281"/>
    </row>
    <row r="147" spans="1:39" ht="34.5" customHeight="1">
      <c r="B147" s="835" t="s">
        <v>211</v>
      </c>
      <c r="C147" s="837" t="s">
        <v>33</v>
      </c>
      <c r="D147" s="283" t="s">
        <v>422</v>
      </c>
      <c r="E147" s="839" t="s">
        <v>209</v>
      </c>
      <c r="F147" s="840"/>
      <c r="G147" s="840"/>
      <c r="H147" s="840"/>
      <c r="I147" s="840"/>
      <c r="J147" s="840"/>
      <c r="K147" s="840"/>
      <c r="L147" s="840"/>
      <c r="M147" s="841"/>
      <c r="N147" s="845" t="s">
        <v>213</v>
      </c>
      <c r="O147" s="283" t="s">
        <v>423</v>
      </c>
      <c r="P147" s="839" t="s">
        <v>212</v>
      </c>
      <c r="Q147" s="840"/>
      <c r="R147" s="840"/>
      <c r="S147" s="840"/>
      <c r="T147" s="840"/>
      <c r="U147" s="840"/>
      <c r="V147" s="840"/>
      <c r="W147" s="840"/>
      <c r="X147" s="841"/>
      <c r="Y147" s="842" t="s">
        <v>243</v>
      </c>
      <c r="Z147" s="843"/>
      <c r="AA147" s="843"/>
      <c r="AB147" s="843"/>
      <c r="AC147" s="843"/>
      <c r="AD147" s="843"/>
      <c r="AE147" s="843"/>
      <c r="AF147" s="843"/>
      <c r="AG147" s="843"/>
      <c r="AH147" s="843"/>
      <c r="AI147" s="843"/>
      <c r="AJ147" s="843"/>
      <c r="AK147" s="843"/>
      <c r="AL147" s="843"/>
      <c r="AM147" s="844"/>
    </row>
    <row r="148" spans="1:39" ht="60.75" customHeight="1">
      <c r="B148" s="836"/>
      <c r="C148" s="838"/>
      <c r="D148" s="284">
        <v>2012</v>
      </c>
      <c r="E148" s="284">
        <v>2013</v>
      </c>
      <c r="F148" s="284">
        <v>2014</v>
      </c>
      <c r="G148" s="284">
        <v>2015</v>
      </c>
      <c r="H148" s="284">
        <v>2016</v>
      </c>
      <c r="I148" s="284">
        <v>2017</v>
      </c>
      <c r="J148" s="284">
        <v>2018</v>
      </c>
      <c r="K148" s="284">
        <v>2019</v>
      </c>
      <c r="L148" s="284">
        <v>2020</v>
      </c>
      <c r="M148" s="284">
        <v>2021</v>
      </c>
      <c r="N148" s="846"/>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Streetlights</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0"/>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2"/>
    </row>
    <row r="150" spans="1:39" ht="15.5" hidden="1" outlineLevel="1">
      <c r="A150" s="499">
        <v>1</v>
      </c>
      <c r="B150" s="293" t="s">
        <v>1</v>
      </c>
      <c r="C150" s="290" t="s">
        <v>25</v>
      </c>
      <c r="D150" s="294">
        <v>38949.134989276099</v>
      </c>
      <c r="E150" s="294">
        <v>38949.134989276099</v>
      </c>
      <c r="F150" s="294">
        <v>38949.134989276099</v>
      </c>
      <c r="G150" s="294">
        <v>38949.134989276099</v>
      </c>
      <c r="H150" s="294">
        <v>27241.702004079536</v>
      </c>
      <c r="I150" s="294">
        <v>0</v>
      </c>
      <c r="J150" s="294">
        <v>0</v>
      </c>
      <c r="K150" s="294">
        <v>0</v>
      </c>
      <c r="L150" s="294">
        <v>0</v>
      </c>
      <c r="M150" s="294">
        <v>0</v>
      </c>
      <c r="N150" s="290"/>
      <c r="O150" s="294">
        <v>5.1713546641434291</v>
      </c>
      <c r="P150" s="294">
        <v>5.1713546641434291</v>
      </c>
      <c r="Q150" s="294">
        <v>5.1713546641434291</v>
      </c>
      <c r="R150" s="294">
        <v>5.1713546641434291</v>
      </c>
      <c r="S150" s="294">
        <v>3.5817314430221332</v>
      </c>
      <c r="T150" s="294">
        <v>0</v>
      </c>
      <c r="U150" s="294">
        <v>0</v>
      </c>
      <c r="V150" s="294">
        <v>0</v>
      </c>
      <c r="W150" s="294">
        <v>0</v>
      </c>
      <c r="X150" s="294">
        <v>0</v>
      </c>
      <c r="Y150" s="402">
        <v>1</v>
      </c>
      <c r="Z150" s="402">
        <v>0</v>
      </c>
      <c r="AA150" s="402">
        <v>0</v>
      </c>
      <c r="AB150" s="402"/>
      <c r="AC150" s="402"/>
      <c r="AD150" s="402"/>
      <c r="AE150" s="402"/>
      <c r="AF150" s="402"/>
      <c r="AG150" s="402"/>
      <c r="AH150" s="402"/>
      <c r="AI150" s="402"/>
      <c r="AJ150" s="402"/>
      <c r="AK150" s="402"/>
      <c r="AL150" s="402"/>
      <c r="AM150" s="295">
        <v>1</v>
      </c>
    </row>
    <row r="151" spans="1:39" ht="15.5" hidden="1" outlineLevel="1">
      <c r="B151" s="293" t="s">
        <v>244</v>
      </c>
      <c r="C151" s="290" t="s">
        <v>163</v>
      </c>
      <c r="D151" s="294"/>
      <c r="E151" s="294"/>
      <c r="F151" s="294"/>
      <c r="G151" s="294"/>
      <c r="H151" s="294"/>
      <c r="I151" s="294"/>
      <c r="J151" s="294"/>
      <c r="K151" s="294"/>
      <c r="L151" s="294"/>
      <c r="M151" s="294"/>
      <c r="N151" s="459"/>
      <c r="O151" s="294"/>
      <c r="P151" s="294"/>
      <c r="Q151" s="294"/>
      <c r="R151" s="294"/>
      <c r="S151" s="294"/>
      <c r="T151" s="294"/>
      <c r="U151" s="294"/>
      <c r="V151" s="294"/>
      <c r="W151" s="294"/>
      <c r="X151" s="294"/>
      <c r="Y151" s="403">
        <v>1</v>
      </c>
      <c r="Z151" s="403">
        <v>0</v>
      </c>
      <c r="AA151" s="403">
        <v>0</v>
      </c>
      <c r="AB151" s="403">
        <v>0</v>
      </c>
      <c r="AC151" s="403">
        <v>0</v>
      </c>
      <c r="AD151" s="403">
        <v>0</v>
      </c>
      <c r="AE151" s="403">
        <v>0</v>
      </c>
      <c r="AF151" s="403">
        <v>0</v>
      </c>
      <c r="AG151" s="403">
        <v>0</v>
      </c>
      <c r="AH151" s="403">
        <v>0</v>
      </c>
      <c r="AI151" s="403">
        <v>0</v>
      </c>
      <c r="AJ151" s="403">
        <v>0</v>
      </c>
      <c r="AK151" s="403">
        <v>0</v>
      </c>
      <c r="AL151" s="403">
        <v>0</v>
      </c>
      <c r="AM151" s="495"/>
    </row>
    <row r="152" spans="1:39" ht="15.5" hidden="1" outlineLevel="1">
      <c r="A152" s="501"/>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4"/>
      <c r="Z152" s="405"/>
      <c r="AA152" s="405"/>
      <c r="AB152" s="405"/>
      <c r="AC152" s="405"/>
      <c r="AD152" s="405"/>
      <c r="AE152" s="405"/>
      <c r="AF152" s="405"/>
      <c r="AG152" s="405"/>
      <c r="AH152" s="405"/>
      <c r="AI152" s="405"/>
      <c r="AJ152" s="405"/>
      <c r="AK152" s="405"/>
      <c r="AL152" s="405"/>
      <c r="AM152" s="301"/>
    </row>
    <row r="153" spans="1:39" ht="15.5" hidden="1" outlineLevel="1">
      <c r="A153" s="499">
        <v>2</v>
      </c>
      <c r="B153" s="293" t="s">
        <v>2</v>
      </c>
      <c r="C153" s="290" t="s">
        <v>25</v>
      </c>
      <c r="D153" s="294">
        <v>542.0042224714316</v>
      </c>
      <c r="E153" s="294">
        <v>542.0042224714316</v>
      </c>
      <c r="F153" s="294">
        <v>542.0042224714316</v>
      </c>
      <c r="G153" s="294">
        <v>536.57135902159587</v>
      </c>
      <c r="H153" s="294">
        <v>0</v>
      </c>
      <c r="I153" s="294">
        <v>0</v>
      </c>
      <c r="J153" s="294">
        <v>0</v>
      </c>
      <c r="K153" s="294">
        <v>0</v>
      </c>
      <c r="L153" s="294">
        <v>0</v>
      </c>
      <c r="M153" s="294">
        <v>0</v>
      </c>
      <c r="N153" s="290"/>
      <c r="O153" s="294">
        <v>0.30700225932008651</v>
      </c>
      <c r="P153" s="294">
        <v>0.30700225932008651</v>
      </c>
      <c r="Q153" s="294">
        <v>0.30700225932008651</v>
      </c>
      <c r="R153" s="294">
        <v>0.30092695980086182</v>
      </c>
      <c r="S153" s="294">
        <v>0</v>
      </c>
      <c r="T153" s="294">
        <v>0</v>
      </c>
      <c r="U153" s="294">
        <v>0</v>
      </c>
      <c r="V153" s="294">
        <v>0</v>
      </c>
      <c r="W153" s="294">
        <v>0</v>
      </c>
      <c r="X153" s="294">
        <v>0</v>
      </c>
      <c r="Y153" s="402">
        <v>1</v>
      </c>
      <c r="Z153" s="402">
        <v>0</v>
      </c>
      <c r="AA153" s="402">
        <v>0</v>
      </c>
      <c r="AB153" s="402"/>
      <c r="AC153" s="402"/>
      <c r="AD153" s="402"/>
      <c r="AE153" s="402"/>
      <c r="AF153" s="402"/>
      <c r="AG153" s="402"/>
      <c r="AH153" s="402"/>
      <c r="AI153" s="402"/>
      <c r="AJ153" s="402"/>
      <c r="AK153" s="402"/>
      <c r="AL153" s="402"/>
      <c r="AM153" s="295">
        <v>1</v>
      </c>
    </row>
    <row r="154" spans="1:39" ht="15.5" hidden="1" outlineLevel="1">
      <c r="B154" s="293" t="s">
        <v>244</v>
      </c>
      <c r="C154" s="290" t="s">
        <v>163</v>
      </c>
      <c r="D154" s="294"/>
      <c r="E154" s="294"/>
      <c r="F154" s="294"/>
      <c r="G154" s="294"/>
      <c r="H154" s="294"/>
      <c r="I154" s="294"/>
      <c r="J154" s="294"/>
      <c r="K154" s="294"/>
      <c r="L154" s="294"/>
      <c r="M154" s="294"/>
      <c r="N154" s="459"/>
      <c r="O154" s="294"/>
      <c r="P154" s="294"/>
      <c r="Q154" s="294"/>
      <c r="R154" s="294"/>
      <c r="S154" s="294"/>
      <c r="T154" s="294"/>
      <c r="U154" s="294"/>
      <c r="V154" s="294"/>
      <c r="W154" s="294"/>
      <c r="X154" s="294"/>
      <c r="Y154" s="403">
        <v>1</v>
      </c>
      <c r="Z154" s="403">
        <v>0</v>
      </c>
      <c r="AA154" s="403">
        <v>0</v>
      </c>
      <c r="AB154" s="403">
        <v>0</v>
      </c>
      <c r="AC154" s="403">
        <v>0</v>
      </c>
      <c r="AD154" s="403">
        <v>0</v>
      </c>
      <c r="AE154" s="403">
        <v>0</v>
      </c>
      <c r="AF154" s="403">
        <v>0</v>
      </c>
      <c r="AG154" s="403">
        <v>0</v>
      </c>
      <c r="AH154" s="403">
        <v>0</v>
      </c>
      <c r="AI154" s="403">
        <v>0</v>
      </c>
      <c r="AJ154" s="403">
        <v>0</v>
      </c>
      <c r="AK154" s="403">
        <v>0</v>
      </c>
      <c r="AL154" s="403">
        <v>0</v>
      </c>
      <c r="AM154" s="495"/>
    </row>
    <row r="155" spans="1:39" ht="15.5" hidden="1" outlineLevel="1">
      <c r="A155" s="501"/>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4"/>
      <c r="Z155" s="405"/>
      <c r="AA155" s="405"/>
      <c r="AB155" s="405"/>
      <c r="AC155" s="405"/>
      <c r="AD155" s="405"/>
      <c r="AE155" s="405"/>
      <c r="AF155" s="405"/>
      <c r="AG155" s="405"/>
      <c r="AH155" s="405"/>
      <c r="AI155" s="405"/>
      <c r="AJ155" s="405"/>
      <c r="AK155" s="405"/>
      <c r="AL155" s="405"/>
      <c r="AM155" s="301"/>
    </row>
    <row r="156" spans="1:39" ht="15.5" hidden="1" outlineLevel="1">
      <c r="A156" s="499">
        <v>3</v>
      </c>
      <c r="B156" s="293" t="s">
        <v>3</v>
      </c>
      <c r="C156" s="290" t="s">
        <v>25</v>
      </c>
      <c r="D156" s="294">
        <v>48252.680964467334</v>
      </c>
      <c r="E156" s="294">
        <v>48252.680964467334</v>
      </c>
      <c r="F156" s="294">
        <v>48252.680964467334</v>
      </c>
      <c r="G156" s="294">
        <v>48252.680964467334</v>
      </c>
      <c r="H156" s="294">
        <v>48252.680964467334</v>
      </c>
      <c r="I156" s="294">
        <v>48252.680964467334</v>
      </c>
      <c r="J156" s="294">
        <v>48252.680964467334</v>
      </c>
      <c r="K156" s="294">
        <v>48252.680964467334</v>
      </c>
      <c r="L156" s="294">
        <v>48252.680964467334</v>
      </c>
      <c r="M156" s="294">
        <v>48252.680964467334</v>
      </c>
      <c r="N156" s="290"/>
      <c r="O156" s="294">
        <v>26.946122801105282</v>
      </c>
      <c r="P156" s="294">
        <v>26.946122801105282</v>
      </c>
      <c r="Q156" s="294">
        <v>26.946122801105282</v>
      </c>
      <c r="R156" s="294">
        <v>26.946122801105282</v>
      </c>
      <c r="S156" s="294">
        <v>26.946122801105282</v>
      </c>
      <c r="T156" s="294">
        <v>26.946122801105282</v>
      </c>
      <c r="U156" s="294">
        <v>26.946122801105282</v>
      </c>
      <c r="V156" s="294">
        <v>26.946122801105282</v>
      </c>
      <c r="W156" s="294">
        <v>26.946122801105282</v>
      </c>
      <c r="X156" s="294">
        <v>26.946122801105282</v>
      </c>
      <c r="Y156" s="402">
        <v>1</v>
      </c>
      <c r="Z156" s="402">
        <v>0</v>
      </c>
      <c r="AA156" s="402">
        <v>0</v>
      </c>
      <c r="AB156" s="402"/>
      <c r="AC156" s="402"/>
      <c r="AD156" s="402"/>
      <c r="AE156" s="402"/>
      <c r="AF156" s="402"/>
      <c r="AG156" s="402"/>
      <c r="AH156" s="402"/>
      <c r="AI156" s="402"/>
      <c r="AJ156" s="402"/>
      <c r="AK156" s="402"/>
      <c r="AL156" s="402"/>
      <c r="AM156" s="295">
        <v>1</v>
      </c>
    </row>
    <row r="157" spans="1:39" ht="15.5" hidden="1" outlineLevel="1">
      <c r="B157" s="293" t="s">
        <v>244</v>
      </c>
      <c r="C157" s="290" t="s">
        <v>163</v>
      </c>
      <c r="D157" s="294"/>
      <c r="E157" s="294"/>
      <c r="F157" s="294"/>
      <c r="G157" s="294"/>
      <c r="H157" s="294"/>
      <c r="I157" s="294"/>
      <c r="J157" s="294"/>
      <c r="K157" s="294"/>
      <c r="L157" s="294"/>
      <c r="M157" s="294"/>
      <c r="N157" s="459"/>
      <c r="O157" s="294"/>
      <c r="P157" s="294"/>
      <c r="Q157" s="294"/>
      <c r="R157" s="294"/>
      <c r="S157" s="294"/>
      <c r="T157" s="294"/>
      <c r="U157" s="294"/>
      <c r="V157" s="294"/>
      <c r="W157" s="294"/>
      <c r="X157" s="294"/>
      <c r="Y157" s="403">
        <v>1</v>
      </c>
      <c r="Z157" s="403">
        <v>0</v>
      </c>
      <c r="AA157" s="403">
        <v>0</v>
      </c>
      <c r="AB157" s="403">
        <v>0</v>
      </c>
      <c r="AC157" s="403">
        <v>0</v>
      </c>
      <c r="AD157" s="403">
        <v>0</v>
      </c>
      <c r="AE157" s="403">
        <v>0</v>
      </c>
      <c r="AF157" s="403">
        <v>0</v>
      </c>
      <c r="AG157" s="403">
        <v>0</v>
      </c>
      <c r="AH157" s="403">
        <v>0</v>
      </c>
      <c r="AI157" s="403">
        <v>0</v>
      </c>
      <c r="AJ157" s="403">
        <v>0</v>
      </c>
      <c r="AK157" s="403">
        <v>0</v>
      </c>
      <c r="AL157" s="403">
        <v>0</v>
      </c>
      <c r="AM157" s="495"/>
    </row>
    <row r="158" spans="1:39" ht="15.5"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4"/>
      <c r="Z158" s="404"/>
      <c r="AA158" s="404"/>
      <c r="AB158" s="404"/>
      <c r="AC158" s="404"/>
      <c r="AD158" s="404"/>
      <c r="AE158" s="404"/>
      <c r="AF158" s="404"/>
      <c r="AG158" s="404"/>
      <c r="AH158" s="404"/>
      <c r="AI158" s="404"/>
      <c r="AJ158" s="404"/>
      <c r="AK158" s="404"/>
      <c r="AL158" s="404"/>
      <c r="AM158" s="305"/>
    </row>
    <row r="159" spans="1:39" ht="15.5" hidden="1" outlineLevel="1">
      <c r="A159" s="499">
        <v>4</v>
      </c>
      <c r="B159" s="293" t="s">
        <v>4</v>
      </c>
      <c r="C159" s="290" t="s">
        <v>25</v>
      </c>
      <c r="D159" s="294">
        <v>3995.7204263027816</v>
      </c>
      <c r="E159" s="294">
        <v>3995.7204263027816</v>
      </c>
      <c r="F159" s="294">
        <v>3995.7204263027816</v>
      </c>
      <c r="G159" s="294">
        <v>3995.7204263027816</v>
      </c>
      <c r="H159" s="294">
        <v>3935.6907627111013</v>
      </c>
      <c r="I159" s="294">
        <v>3935.6907627111013</v>
      </c>
      <c r="J159" s="294">
        <v>1853.3034011010466</v>
      </c>
      <c r="K159" s="294">
        <v>1843.0749634492736</v>
      </c>
      <c r="L159" s="294">
        <v>1843.0749634492736</v>
      </c>
      <c r="M159" s="294">
        <v>1843.0749634492736</v>
      </c>
      <c r="N159" s="290"/>
      <c r="O159" s="294">
        <v>0.65847157903660603</v>
      </c>
      <c r="P159" s="294">
        <v>0.65847157903660603</v>
      </c>
      <c r="Q159" s="294">
        <v>0.65847157903660603</v>
      </c>
      <c r="R159" s="294">
        <v>0.65847157903660603</v>
      </c>
      <c r="S159" s="294">
        <v>0.65569202851862141</v>
      </c>
      <c r="T159" s="294">
        <v>0.65569202851862141</v>
      </c>
      <c r="U159" s="294">
        <v>0.55927135041890519</v>
      </c>
      <c r="V159" s="294">
        <v>0.55810372054998147</v>
      </c>
      <c r="W159" s="294">
        <v>0.55810372054998147</v>
      </c>
      <c r="X159" s="294">
        <v>0.55810372054998147</v>
      </c>
      <c r="Y159" s="402">
        <v>1</v>
      </c>
      <c r="Z159" s="402">
        <v>0</v>
      </c>
      <c r="AA159" s="402">
        <v>0</v>
      </c>
      <c r="AB159" s="402"/>
      <c r="AC159" s="402"/>
      <c r="AD159" s="402"/>
      <c r="AE159" s="402"/>
      <c r="AF159" s="402"/>
      <c r="AG159" s="402"/>
      <c r="AH159" s="402"/>
      <c r="AI159" s="402"/>
      <c r="AJ159" s="402"/>
      <c r="AK159" s="402"/>
      <c r="AL159" s="402"/>
      <c r="AM159" s="295">
        <v>1</v>
      </c>
    </row>
    <row r="160" spans="1:39" ht="15.5" hidden="1" outlineLevel="1">
      <c r="B160" s="293" t="s">
        <v>244</v>
      </c>
      <c r="C160" s="290" t="s">
        <v>163</v>
      </c>
      <c r="D160" s="294"/>
      <c r="E160" s="294"/>
      <c r="F160" s="294"/>
      <c r="G160" s="294"/>
      <c r="H160" s="294"/>
      <c r="I160" s="294"/>
      <c r="J160" s="294"/>
      <c r="K160" s="294"/>
      <c r="L160" s="294"/>
      <c r="M160" s="294"/>
      <c r="N160" s="459"/>
      <c r="O160" s="294"/>
      <c r="P160" s="294"/>
      <c r="Q160" s="294"/>
      <c r="R160" s="294"/>
      <c r="S160" s="294"/>
      <c r="T160" s="294"/>
      <c r="U160" s="294"/>
      <c r="V160" s="294"/>
      <c r="W160" s="294"/>
      <c r="X160" s="294"/>
      <c r="Y160" s="403">
        <v>1</v>
      </c>
      <c r="Z160" s="403">
        <v>0</v>
      </c>
      <c r="AA160" s="403">
        <v>0</v>
      </c>
      <c r="AB160" s="403">
        <v>0</v>
      </c>
      <c r="AC160" s="403">
        <v>0</v>
      </c>
      <c r="AD160" s="403">
        <v>0</v>
      </c>
      <c r="AE160" s="403">
        <v>0</v>
      </c>
      <c r="AF160" s="403">
        <v>0</v>
      </c>
      <c r="AG160" s="403">
        <v>0</v>
      </c>
      <c r="AH160" s="403">
        <v>0</v>
      </c>
      <c r="AI160" s="403">
        <v>0</v>
      </c>
      <c r="AJ160" s="403">
        <v>0</v>
      </c>
      <c r="AK160" s="403">
        <v>0</v>
      </c>
      <c r="AL160" s="403">
        <v>0</v>
      </c>
      <c r="AM160" s="495"/>
    </row>
    <row r="161" spans="1:39" ht="15.5"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4"/>
      <c r="Z161" s="404"/>
      <c r="AA161" s="404"/>
      <c r="AB161" s="404"/>
      <c r="AC161" s="404"/>
      <c r="AD161" s="404"/>
      <c r="AE161" s="404"/>
      <c r="AF161" s="404"/>
      <c r="AG161" s="404"/>
      <c r="AH161" s="404"/>
      <c r="AI161" s="404"/>
      <c r="AJ161" s="404"/>
      <c r="AK161" s="404"/>
      <c r="AL161" s="404"/>
      <c r="AM161" s="305"/>
    </row>
    <row r="162" spans="1:39" ht="15.5" hidden="1" outlineLevel="1">
      <c r="A162" s="499">
        <v>5</v>
      </c>
      <c r="B162" s="293" t="s">
        <v>5</v>
      </c>
      <c r="C162" s="290" t="s">
        <v>25</v>
      </c>
      <c r="D162" s="294">
        <v>76535.503542561826</v>
      </c>
      <c r="E162" s="294">
        <v>76535.503542561826</v>
      </c>
      <c r="F162" s="294">
        <v>76535.503542561826</v>
      </c>
      <c r="G162" s="294">
        <v>76535.503542561826</v>
      </c>
      <c r="H162" s="294">
        <v>68800.548836341186</v>
      </c>
      <c r="I162" s="294">
        <v>55944.67327254705</v>
      </c>
      <c r="J162" s="294">
        <v>38160.005052757042</v>
      </c>
      <c r="K162" s="294">
        <v>38080.68247504942</v>
      </c>
      <c r="L162" s="294">
        <v>38080.68247504942</v>
      </c>
      <c r="M162" s="294">
        <v>19342.088874374971</v>
      </c>
      <c r="N162" s="290"/>
      <c r="O162" s="294">
        <v>4.2294320984335121</v>
      </c>
      <c r="P162" s="294">
        <v>4.2294320984335121</v>
      </c>
      <c r="Q162" s="294">
        <v>4.2294320984335121</v>
      </c>
      <c r="R162" s="294">
        <v>4.2294320984335121</v>
      </c>
      <c r="S162" s="294">
        <v>3.871280876622532</v>
      </c>
      <c r="T162" s="294">
        <v>3.2760159118619909</v>
      </c>
      <c r="U162" s="294">
        <v>2.4525333066829149</v>
      </c>
      <c r="V162" s="294">
        <v>2.4434782179035053</v>
      </c>
      <c r="W162" s="294">
        <v>2.4434782179035053</v>
      </c>
      <c r="X162" s="294">
        <v>1.5758260534113691</v>
      </c>
      <c r="Y162" s="402">
        <v>1</v>
      </c>
      <c r="Z162" s="402">
        <v>0</v>
      </c>
      <c r="AA162" s="402">
        <v>0</v>
      </c>
      <c r="AB162" s="402"/>
      <c r="AC162" s="402"/>
      <c r="AD162" s="402"/>
      <c r="AE162" s="402"/>
      <c r="AF162" s="402"/>
      <c r="AG162" s="402"/>
      <c r="AH162" s="402"/>
      <c r="AI162" s="402"/>
      <c r="AJ162" s="402"/>
      <c r="AK162" s="402"/>
      <c r="AL162" s="402"/>
      <c r="AM162" s="295">
        <v>1</v>
      </c>
    </row>
    <row r="163" spans="1:39" ht="15.5" hidden="1" outlineLevel="1">
      <c r="B163" s="293" t="s">
        <v>244</v>
      </c>
      <c r="C163" s="290" t="s">
        <v>163</v>
      </c>
      <c r="D163" s="294"/>
      <c r="E163" s="294"/>
      <c r="F163" s="294"/>
      <c r="G163" s="294"/>
      <c r="H163" s="294"/>
      <c r="I163" s="294"/>
      <c r="J163" s="294"/>
      <c r="K163" s="294"/>
      <c r="L163" s="294"/>
      <c r="M163" s="294"/>
      <c r="N163" s="459"/>
      <c r="O163" s="294"/>
      <c r="P163" s="294"/>
      <c r="Q163" s="294"/>
      <c r="R163" s="294"/>
      <c r="S163" s="294"/>
      <c r="T163" s="294"/>
      <c r="U163" s="294"/>
      <c r="V163" s="294"/>
      <c r="W163" s="294"/>
      <c r="X163" s="294"/>
      <c r="Y163" s="403">
        <v>1</v>
      </c>
      <c r="Z163" s="403">
        <v>0</v>
      </c>
      <c r="AA163" s="403">
        <v>0</v>
      </c>
      <c r="AB163" s="403">
        <v>0</v>
      </c>
      <c r="AC163" s="403">
        <v>0</v>
      </c>
      <c r="AD163" s="403">
        <v>0</v>
      </c>
      <c r="AE163" s="403">
        <v>0</v>
      </c>
      <c r="AF163" s="403">
        <v>0</v>
      </c>
      <c r="AG163" s="403">
        <v>0</v>
      </c>
      <c r="AH163" s="403">
        <v>0</v>
      </c>
      <c r="AI163" s="403">
        <v>0</v>
      </c>
      <c r="AJ163" s="403">
        <v>0</v>
      </c>
      <c r="AK163" s="403">
        <v>0</v>
      </c>
      <c r="AL163" s="403">
        <v>0</v>
      </c>
      <c r="AM163" s="495"/>
    </row>
    <row r="164" spans="1:39" ht="15.5"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4"/>
      <c r="Z164" s="404"/>
      <c r="AA164" s="404"/>
      <c r="AB164" s="404"/>
      <c r="AC164" s="404"/>
      <c r="AD164" s="404"/>
      <c r="AE164" s="404"/>
      <c r="AF164" s="404"/>
      <c r="AG164" s="404"/>
      <c r="AH164" s="404"/>
      <c r="AI164" s="404"/>
      <c r="AJ164" s="404"/>
      <c r="AK164" s="404"/>
      <c r="AL164" s="404"/>
      <c r="AM164" s="305"/>
    </row>
    <row r="165" spans="1:39" ht="15.5" hidden="1" outlineLevel="1">
      <c r="A165" s="499">
        <v>6</v>
      </c>
      <c r="B165" s="293" t="s">
        <v>6</v>
      </c>
      <c r="C165" s="290" t="s">
        <v>25</v>
      </c>
      <c r="D165" s="294" t="s">
        <v>736</v>
      </c>
      <c r="E165" s="294" t="s">
        <v>736</v>
      </c>
      <c r="F165" s="294" t="s">
        <v>736</v>
      </c>
      <c r="G165" s="294" t="s">
        <v>736</v>
      </c>
      <c r="H165" s="294" t="s">
        <v>736</v>
      </c>
      <c r="I165" s="294" t="s">
        <v>736</v>
      </c>
      <c r="J165" s="294" t="s">
        <v>736</v>
      </c>
      <c r="K165" s="294" t="s">
        <v>736</v>
      </c>
      <c r="L165" s="294" t="s">
        <v>736</v>
      </c>
      <c r="M165" s="294" t="s">
        <v>736</v>
      </c>
      <c r="N165" s="290"/>
      <c r="O165" s="294" t="s">
        <v>736</v>
      </c>
      <c r="P165" s="294" t="s">
        <v>736</v>
      </c>
      <c r="Q165" s="294" t="s">
        <v>736</v>
      </c>
      <c r="R165" s="294" t="s">
        <v>736</v>
      </c>
      <c r="S165" s="294" t="s">
        <v>736</v>
      </c>
      <c r="T165" s="294" t="s">
        <v>736</v>
      </c>
      <c r="U165" s="294" t="s">
        <v>736</v>
      </c>
      <c r="V165" s="294" t="s">
        <v>736</v>
      </c>
      <c r="W165" s="294" t="s">
        <v>736</v>
      </c>
      <c r="X165" s="294" t="s">
        <v>736</v>
      </c>
      <c r="Y165" s="402"/>
      <c r="Z165" s="402"/>
      <c r="AA165" s="402"/>
      <c r="AB165" s="402"/>
      <c r="AC165" s="402"/>
      <c r="AD165" s="402"/>
      <c r="AE165" s="402"/>
      <c r="AF165" s="402"/>
      <c r="AG165" s="402"/>
      <c r="AH165" s="402"/>
      <c r="AI165" s="402"/>
      <c r="AJ165" s="402"/>
      <c r="AK165" s="402"/>
      <c r="AL165" s="402"/>
      <c r="AM165" s="295">
        <v>0</v>
      </c>
    </row>
    <row r="166" spans="1:39" ht="15.5" hidden="1" outlineLevel="1">
      <c r="B166" s="293" t="s">
        <v>244</v>
      </c>
      <c r="C166" s="290" t="s">
        <v>163</v>
      </c>
      <c r="D166" s="294"/>
      <c r="E166" s="294"/>
      <c r="F166" s="294"/>
      <c r="G166" s="294"/>
      <c r="H166" s="294"/>
      <c r="I166" s="294"/>
      <c r="J166" s="294"/>
      <c r="K166" s="294"/>
      <c r="L166" s="294"/>
      <c r="M166" s="294"/>
      <c r="N166" s="459"/>
      <c r="O166" s="294"/>
      <c r="P166" s="294"/>
      <c r="Q166" s="294"/>
      <c r="R166" s="294"/>
      <c r="S166" s="294"/>
      <c r="T166" s="294"/>
      <c r="U166" s="294"/>
      <c r="V166" s="294"/>
      <c r="W166" s="294"/>
      <c r="X166" s="294"/>
      <c r="Y166" s="403">
        <v>0</v>
      </c>
      <c r="Z166" s="403">
        <v>0</v>
      </c>
      <c r="AA166" s="403">
        <v>0</v>
      </c>
      <c r="AB166" s="403">
        <v>0</v>
      </c>
      <c r="AC166" s="403">
        <v>0</v>
      </c>
      <c r="AD166" s="403">
        <v>0</v>
      </c>
      <c r="AE166" s="403">
        <v>0</v>
      </c>
      <c r="AF166" s="403">
        <v>0</v>
      </c>
      <c r="AG166" s="403">
        <v>0</v>
      </c>
      <c r="AH166" s="403">
        <v>0</v>
      </c>
      <c r="AI166" s="403">
        <v>0</v>
      </c>
      <c r="AJ166" s="403">
        <v>0</v>
      </c>
      <c r="AK166" s="403">
        <v>0</v>
      </c>
      <c r="AL166" s="403">
        <v>0</v>
      </c>
      <c r="AM166" s="495"/>
    </row>
    <row r="167" spans="1:39" ht="15.5"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4"/>
      <c r="Z167" s="404"/>
      <c r="AA167" s="404"/>
      <c r="AB167" s="404"/>
      <c r="AC167" s="404"/>
      <c r="AD167" s="404"/>
      <c r="AE167" s="404"/>
      <c r="AF167" s="404"/>
      <c r="AG167" s="404"/>
      <c r="AH167" s="404"/>
      <c r="AI167" s="404"/>
      <c r="AJ167" s="404"/>
      <c r="AK167" s="404"/>
      <c r="AL167" s="404"/>
      <c r="AM167" s="305"/>
    </row>
    <row r="168" spans="1:39" ht="15.5" hidden="1" outlineLevel="1">
      <c r="A168" s="499">
        <v>7</v>
      </c>
      <c r="B168" s="293" t="s">
        <v>42</v>
      </c>
      <c r="C168" s="290" t="s">
        <v>25</v>
      </c>
      <c r="D168" s="294" t="s">
        <v>736</v>
      </c>
      <c r="E168" s="294" t="s">
        <v>736</v>
      </c>
      <c r="F168" s="294" t="s">
        <v>736</v>
      </c>
      <c r="G168" s="294" t="s">
        <v>736</v>
      </c>
      <c r="H168" s="294" t="s">
        <v>736</v>
      </c>
      <c r="I168" s="294" t="s">
        <v>736</v>
      </c>
      <c r="J168" s="294" t="s">
        <v>736</v>
      </c>
      <c r="K168" s="294" t="s">
        <v>736</v>
      </c>
      <c r="L168" s="294" t="s">
        <v>736</v>
      </c>
      <c r="M168" s="294" t="s">
        <v>736</v>
      </c>
      <c r="N168" s="290"/>
      <c r="O168" s="294" t="s">
        <v>736</v>
      </c>
      <c r="P168" s="294" t="s">
        <v>736</v>
      </c>
      <c r="Q168" s="294" t="s">
        <v>736</v>
      </c>
      <c r="R168" s="294" t="s">
        <v>736</v>
      </c>
      <c r="S168" s="294" t="s">
        <v>736</v>
      </c>
      <c r="T168" s="294" t="s">
        <v>736</v>
      </c>
      <c r="U168" s="294" t="s">
        <v>736</v>
      </c>
      <c r="V168" s="294" t="s">
        <v>736</v>
      </c>
      <c r="W168" s="294" t="s">
        <v>736</v>
      </c>
      <c r="X168" s="294" t="s">
        <v>736</v>
      </c>
      <c r="Y168" s="402"/>
      <c r="Z168" s="402"/>
      <c r="AA168" s="402"/>
      <c r="AB168" s="402"/>
      <c r="AC168" s="402"/>
      <c r="AD168" s="402"/>
      <c r="AE168" s="402"/>
      <c r="AF168" s="402"/>
      <c r="AG168" s="402"/>
      <c r="AH168" s="402"/>
      <c r="AI168" s="402"/>
      <c r="AJ168" s="402"/>
      <c r="AK168" s="402"/>
      <c r="AL168" s="402"/>
      <c r="AM168" s="295">
        <v>0</v>
      </c>
    </row>
    <row r="169" spans="1:39" ht="15.5"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3">
        <v>0</v>
      </c>
      <c r="Z169" s="403">
        <v>0</v>
      </c>
      <c r="AA169" s="403">
        <v>0</v>
      </c>
      <c r="AB169" s="403">
        <v>0</v>
      </c>
      <c r="AC169" s="403">
        <v>0</v>
      </c>
      <c r="AD169" s="403">
        <v>0</v>
      </c>
      <c r="AE169" s="403">
        <v>0</v>
      </c>
      <c r="AF169" s="403">
        <v>0</v>
      </c>
      <c r="AG169" s="403">
        <v>0</v>
      </c>
      <c r="AH169" s="403">
        <v>0</v>
      </c>
      <c r="AI169" s="403">
        <v>0</v>
      </c>
      <c r="AJ169" s="403">
        <v>0</v>
      </c>
      <c r="AK169" s="403">
        <v>0</v>
      </c>
      <c r="AL169" s="403">
        <v>0</v>
      </c>
      <c r="AM169" s="495"/>
    </row>
    <row r="170" spans="1:39" ht="15.5"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4"/>
      <c r="Z170" s="404"/>
      <c r="AA170" s="404"/>
      <c r="AB170" s="404"/>
      <c r="AC170" s="404"/>
      <c r="AD170" s="404"/>
      <c r="AE170" s="404"/>
      <c r="AF170" s="404"/>
      <c r="AG170" s="404"/>
      <c r="AH170" s="404"/>
      <c r="AI170" s="404"/>
      <c r="AJ170" s="404"/>
      <c r="AK170" s="404"/>
      <c r="AL170" s="404"/>
      <c r="AM170" s="305"/>
    </row>
    <row r="171" spans="1:39" s="282" customFormat="1" ht="15.5" hidden="1" outlineLevel="1">
      <c r="A171" s="499">
        <v>8</v>
      </c>
      <c r="B171" s="293" t="s">
        <v>485</v>
      </c>
      <c r="C171" s="290" t="s">
        <v>25</v>
      </c>
      <c r="D171" s="294" t="s">
        <v>736</v>
      </c>
      <c r="E171" s="294" t="s">
        <v>736</v>
      </c>
      <c r="F171" s="294" t="s">
        <v>736</v>
      </c>
      <c r="G171" s="294" t="s">
        <v>736</v>
      </c>
      <c r="H171" s="294" t="s">
        <v>736</v>
      </c>
      <c r="I171" s="294" t="s">
        <v>736</v>
      </c>
      <c r="J171" s="294" t="s">
        <v>736</v>
      </c>
      <c r="K171" s="294" t="s">
        <v>736</v>
      </c>
      <c r="L171" s="294" t="s">
        <v>736</v>
      </c>
      <c r="M171" s="294" t="s">
        <v>736</v>
      </c>
      <c r="N171" s="290"/>
      <c r="O171" s="294" t="s">
        <v>736</v>
      </c>
      <c r="P171" s="294" t="s">
        <v>736</v>
      </c>
      <c r="Q171" s="294" t="s">
        <v>736</v>
      </c>
      <c r="R171" s="294" t="s">
        <v>736</v>
      </c>
      <c r="S171" s="294" t="s">
        <v>736</v>
      </c>
      <c r="T171" s="294" t="s">
        <v>736</v>
      </c>
      <c r="U171" s="294" t="s">
        <v>736</v>
      </c>
      <c r="V171" s="294" t="s">
        <v>736</v>
      </c>
      <c r="W171" s="294" t="s">
        <v>736</v>
      </c>
      <c r="X171" s="294" t="s">
        <v>736</v>
      </c>
      <c r="Y171" s="402"/>
      <c r="Z171" s="402"/>
      <c r="AA171" s="402"/>
      <c r="AB171" s="402"/>
      <c r="AC171" s="402"/>
      <c r="AD171" s="402"/>
      <c r="AE171" s="402"/>
      <c r="AF171" s="402"/>
      <c r="AG171" s="402"/>
      <c r="AH171" s="402"/>
      <c r="AI171" s="402"/>
      <c r="AJ171" s="402"/>
      <c r="AK171" s="402"/>
      <c r="AL171" s="402"/>
      <c r="AM171" s="295">
        <v>0</v>
      </c>
    </row>
    <row r="172" spans="1:39" s="282" customFormat="1" ht="15.5" hidden="1" outlineLevel="1">
      <c r="A172" s="499"/>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3">
        <v>0</v>
      </c>
      <c r="Z172" s="403">
        <v>0</v>
      </c>
      <c r="AA172" s="403">
        <v>0</v>
      </c>
      <c r="AB172" s="403">
        <v>0</v>
      </c>
      <c r="AC172" s="403">
        <v>0</v>
      </c>
      <c r="AD172" s="403">
        <v>0</v>
      </c>
      <c r="AE172" s="403">
        <v>0</v>
      </c>
      <c r="AF172" s="403">
        <v>0</v>
      </c>
      <c r="AG172" s="403">
        <v>0</v>
      </c>
      <c r="AH172" s="403">
        <v>0</v>
      </c>
      <c r="AI172" s="403">
        <v>0</v>
      </c>
      <c r="AJ172" s="403">
        <v>0</v>
      </c>
      <c r="AK172" s="403">
        <v>0</v>
      </c>
      <c r="AL172" s="403">
        <v>0</v>
      </c>
      <c r="AM172" s="495"/>
    </row>
    <row r="173" spans="1:39" s="282" customFormat="1" ht="15.5" hidden="1" outlineLevel="1">
      <c r="A173" s="499"/>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4"/>
      <c r="Z173" s="404"/>
      <c r="AA173" s="404"/>
      <c r="AB173" s="404"/>
      <c r="AC173" s="404"/>
      <c r="AD173" s="404"/>
      <c r="AE173" s="404"/>
      <c r="AF173" s="404"/>
      <c r="AG173" s="404"/>
      <c r="AH173" s="404"/>
      <c r="AI173" s="404"/>
      <c r="AJ173" s="404"/>
      <c r="AK173" s="404"/>
      <c r="AL173" s="404"/>
      <c r="AM173" s="305"/>
    </row>
    <row r="174" spans="1:39" ht="15.5" hidden="1" outlineLevel="1">
      <c r="A174" s="499">
        <v>9</v>
      </c>
      <c r="B174" s="293" t="s">
        <v>7</v>
      </c>
      <c r="C174" s="290" t="s">
        <v>25</v>
      </c>
      <c r="D174" s="294" t="s">
        <v>736</v>
      </c>
      <c r="E174" s="294" t="s">
        <v>736</v>
      </c>
      <c r="F174" s="294" t="s">
        <v>736</v>
      </c>
      <c r="G174" s="294" t="s">
        <v>736</v>
      </c>
      <c r="H174" s="294" t="s">
        <v>736</v>
      </c>
      <c r="I174" s="294" t="s">
        <v>736</v>
      </c>
      <c r="J174" s="294" t="s">
        <v>736</v>
      </c>
      <c r="K174" s="294" t="s">
        <v>736</v>
      </c>
      <c r="L174" s="294" t="s">
        <v>736</v>
      </c>
      <c r="M174" s="294" t="s">
        <v>736</v>
      </c>
      <c r="N174" s="290"/>
      <c r="O174" s="294" t="s">
        <v>736</v>
      </c>
      <c r="P174" s="294" t="s">
        <v>736</v>
      </c>
      <c r="Q174" s="294" t="s">
        <v>736</v>
      </c>
      <c r="R174" s="294" t="s">
        <v>736</v>
      </c>
      <c r="S174" s="294" t="s">
        <v>736</v>
      </c>
      <c r="T174" s="294" t="s">
        <v>736</v>
      </c>
      <c r="U174" s="294" t="s">
        <v>736</v>
      </c>
      <c r="V174" s="294" t="s">
        <v>736</v>
      </c>
      <c r="W174" s="294" t="s">
        <v>736</v>
      </c>
      <c r="X174" s="294" t="s">
        <v>736</v>
      </c>
      <c r="Y174" s="402"/>
      <c r="Z174" s="402"/>
      <c r="AA174" s="402"/>
      <c r="AB174" s="402"/>
      <c r="AC174" s="402"/>
      <c r="AD174" s="402"/>
      <c r="AE174" s="402"/>
      <c r="AF174" s="402"/>
      <c r="AG174" s="402"/>
      <c r="AH174" s="402"/>
      <c r="AI174" s="402"/>
      <c r="AJ174" s="402"/>
      <c r="AK174" s="402"/>
      <c r="AL174" s="402"/>
      <c r="AM174" s="295">
        <v>0</v>
      </c>
    </row>
    <row r="175" spans="1:39" ht="15.5"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3">
        <v>0</v>
      </c>
      <c r="Z175" s="403">
        <v>0</v>
      </c>
      <c r="AA175" s="403">
        <v>0</v>
      </c>
      <c r="AB175" s="403">
        <v>0</v>
      </c>
      <c r="AC175" s="403">
        <v>0</v>
      </c>
      <c r="AD175" s="403">
        <v>0</v>
      </c>
      <c r="AE175" s="403">
        <v>0</v>
      </c>
      <c r="AF175" s="403">
        <v>0</v>
      </c>
      <c r="AG175" s="403">
        <v>0</v>
      </c>
      <c r="AH175" s="403">
        <v>0</v>
      </c>
      <c r="AI175" s="403">
        <v>0</v>
      </c>
      <c r="AJ175" s="403">
        <v>0</v>
      </c>
      <c r="AK175" s="403">
        <v>0</v>
      </c>
      <c r="AL175" s="403">
        <v>0</v>
      </c>
      <c r="AM175" s="495"/>
    </row>
    <row r="176" spans="1:39" ht="15.5"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04"/>
      <c r="AA176" s="404"/>
      <c r="AB176" s="404"/>
      <c r="AC176" s="404"/>
      <c r="AD176" s="404"/>
      <c r="AE176" s="404"/>
      <c r="AF176" s="404"/>
      <c r="AG176" s="404"/>
      <c r="AH176" s="404"/>
      <c r="AI176" s="404"/>
      <c r="AJ176" s="404"/>
      <c r="AK176" s="404"/>
      <c r="AL176" s="404"/>
      <c r="AM176" s="305"/>
    </row>
    <row r="177" spans="1:39" ht="15.5" hidden="1" outlineLevel="1">
      <c r="A177" s="500"/>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6"/>
      <c r="Z177" s="406"/>
      <c r="AA177" s="406"/>
      <c r="AB177" s="406"/>
      <c r="AC177" s="406"/>
      <c r="AD177" s="406"/>
      <c r="AE177" s="406"/>
      <c r="AF177" s="406"/>
      <c r="AG177" s="406"/>
      <c r="AH177" s="406"/>
      <c r="AI177" s="406"/>
      <c r="AJ177" s="406"/>
      <c r="AK177" s="406"/>
      <c r="AL177" s="406"/>
      <c r="AM177" s="291"/>
    </row>
    <row r="178" spans="1:39" ht="15.5" hidden="1" outlineLevel="1">
      <c r="A178" s="499">
        <v>10</v>
      </c>
      <c r="B178" s="309" t="s">
        <v>22</v>
      </c>
      <c r="C178" s="290" t="s">
        <v>25</v>
      </c>
      <c r="D178" s="294">
        <v>1338949.9999999998</v>
      </c>
      <c r="E178" s="294">
        <v>1316740.908589297</v>
      </c>
      <c r="F178" s="294">
        <v>1315188.406756781</v>
      </c>
      <c r="G178" s="294">
        <v>1278808.0112923288</v>
      </c>
      <c r="H178" s="294">
        <v>1278808.0112923288</v>
      </c>
      <c r="I178" s="294">
        <v>1276061.020276367</v>
      </c>
      <c r="J178" s="294">
        <v>1262218.2564969042</v>
      </c>
      <c r="K178" s="294">
        <v>1262218.2564969042</v>
      </c>
      <c r="L178" s="294">
        <v>1187772.2102303214</v>
      </c>
      <c r="M178" s="294">
        <v>682976.82626781112</v>
      </c>
      <c r="N178" s="294">
        <v>12</v>
      </c>
      <c r="O178" s="294">
        <v>267.51327501047109</v>
      </c>
      <c r="P178" s="294">
        <v>258.2416110905416</v>
      </c>
      <c r="Q178" s="294">
        <v>257.59348573683076</v>
      </c>
      <c r="R178" s="294">
        <v>242.40570548131015</v>
      </c>
      <c r="S178" s="294">
        <v>242.40570548131015</v>
      </c>
      <c r="T178" s="294">
        <v>241.27083157862046</v>
      </c>
      <c r="U178" s="294">
        <v>234.93532770854429</v>
      </c>
      <c r="V178" s="294">
        <v>234.93532770854429</v>
      </c>
      <c r="W178" s="294">
        <v>206.76778675027953</v>
      </c>
      <c r="X178" s="294">
        <v>137.36350477173204</v>
      </c>
      <c r="Y178" s="768">
        <v>0</v>
      </c>
      <c r="Z178" s="460">
        <v>0.34168208024700247</v>
      </c>
      <c r="AA178" s="460">
        <v>0.65831791975299747</v>
      </c>
      <c r="AB178" s="407"/>
      <c r="AC178" s="407"/>
      <c r="AD178" s="407"/>
      <c r="AE178" s="407"/>
      <c r="AF178" s="407"/>
      <c r="AG178" s="407"/>
      <c r="AH178" s="407"/>
      <c r="AI178" s="407"/>
      <c r="AJ178" s="407"/>
      <c r="AK178" s="407"/>
      <c r="AL178" s="407"/>
      <c r="AM178" s="295">
        <v>1</v>
      </c>
    </row>
    <row r="179" spans="1:39" ht="15.5" hidden="1" outlineLevel="1">
      <c r="B179" s="293" t="s">
        <v>244</v>
      </c>
      <c r="C179" s="290" t="s">
        <v>163</v>
      </c>
      <c r="D179" s="294"/>
      <c r="E179" s="294"/>
      <c r="F179" s="294"/>
      <c r="G179" s="294"/>
      <c r="H179" s="294"/>
      <c r="I179" s="294"/>
      <c r="J179" s="294"/>
      <c r="K179" s="294"/>
      <c r="L179" s="294"/>
      <c r="M179" s="294"/>
      <c r="N179" s="294">
        <v>12</v>
      </c>
      <c r="O179" s="294"/>
      <c r="P179" s="294"/>
      <c r="Q179" s="294"/>
      <c r="R179" s="294"/>
      <c r="S179" s="294"/>
      <c r="T179" s="294"/>
      <c r="U179" s="294"/>
      <c r="V179" s="294"/>
      <c r="W179" s="294"/>
      <c r="X179" s="294"/>
      <c r="Y179" s="403">
        <v>0</v>
      </c>
      <c r="Z179" s="403">
        <v>0.34168208024700247</v>
      </c>
      <c r="AA179" s="403">
        <v>0.65831791975299747</v>
      </c>
      <c r="AB179" s="403">
        <v>0</v>
      </c>
      <c r="AC179" s="403">
        <v>0</v>
      </c>
      <c r="AD179" s="403">
        <v>0</v>
      </c>
      <c r="AE179" s="403">
        <v>0</v>
      </c>
      <c r="AF179" s="403">
        <v>0</v>
      </c>
      <c r="AG179" s="403">
        <v>0</v>
      </c>
      <c r="AH179" s="403">
        <v>0</v>
      </c>
      <c r="AI179" s="403">
        <v>0</v>
      </c>
      <c r="AJ179" s="403">
        <v>0</v>
      </c>
      <c r="AK179" s="403">
        <v>0</v>
      </c>
      <c r="AL179" s="403">
        <v>0</v>
      </c>
      <c r="AM179" s="495"/>
    </row>
    <row r="180" spans="1:39" ht="15.5"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08"/>
      <c r="Z180" s="408"/>
      <c r="AA180" s="408"/>
      <c r="AB180" s="408"/>
      <c r="AC180" s="408"/>
      <c r="AD180" s="408"/>
      <c r="AE180" s="408"/>
      <c r="AF180" s="408"/>
      <c r="AG180" s="408"/>
      <c r="AH180" s="408"/>
      <c r="AI180" s="408"/>
      <c r="AJ180" s="408"/>
      <c r="AK180" s="408"/>
      <c r="AL180" s="408"/>
      <c r="AM180" s="312"/>
    </row>
    <row r="181" spans="1:39" ht="15.5" hidden="1" outlineLevel="1">
      <c r="A181" s="499">
        <v>11</v>
      </c>
      <c r="B181" s="313" t="s">
        <v>21</v>
      </c>
      <c r="C181" s="290" t="s">
        <v>25</v>
      </c>
      <c r="D181" s="294">
        <v>179920.70160477795</v>
      </c>
      <c r="E181" s="294">
        <v>179920.70160477798</v>
      </c>
      <c r="F181" s="294">
        <v>179920.70160477798</v>
      </c>
      <c r="G181" s="294">
        <v>116076.88019301901</v>
      </c>
      <c r="H181" s="294">
        <v>116076.88019301901</v>
      </c>
      <c r="I181" s="294">
        <v>21155.651674336819</v>
      </c>
      <c r="J181" s="294">
        <v>21155.651674336819</v>
      </c>
      <c r="K181" s="294">
        <v>21155.651674336819</v>
      </c>
      <c r="L181" s="294">
        <v>21155.651674336819</v>
      </c>
      <c r="M181" s="294">
        <v>21155.651674336819</v>
      </c>
      <c r="N181" s="294">
        <v>12</v>
      </c>
      <c r="O181" s="294">
        <v>46.955552418229615</v>
      </c>
      <c r="P181" s="294">
        <v>46.955552418229615</v>
      </c>
      <c r="Q181" s="294">
        <v>46.955552418229615</v>
      </c>
      <c r="R181" s="294">
        <v>31.663990904127672</v>
      </c>
      <c r="S181" s="294">
        <v>31.434557888425051</v>
      </c>
      <c r="T181" s="294">
        <v>6.4295317587025691</v>
      </c>
      <c r="U181" s="294">
        <v>5.1486035074728917</v>
      </c>
      <c r="V181" s="294">
        <v>5.1486035074728917</v>
      </c>
      <c r="W181" s="294">
        <v>5.1486035074728917</v>
      </c>
      <c r="X181" s="294">
        <v>5.1486035074728917</v>
      </c>
      <c r="Y181" s="407">
        <v>0</v>
      </c>
      <c r="Z181" s="460">
        <v>1</v>
      </c>
      <c r="AA181" s="407">
        <v>0</v>
      </c>
      <c r="AB181" s="407"/>
      <c r="AC181" s="407"/>
      <c r="AD181" s="407"/>
      <c r="AE181" s="407"/>
      <c r="AF181" s="407"/>
      <c r="AG181" s="407"/>
      <c r="AH181" s="407"/>
      <c r="AI181" s="407"/>
      <c r="AJ181" s="407"/>
      <c r="AK181" s="407"/>
      <c r="AL181" s="407"/>
      <c r="AM181" s="295">
        <v>1</v>
      </c>
    </row>
    <row r="182" spans="1:39" ht="15.5" hidden="1" outlineLevel="1">
      <c r="B182" s="293" t="s">
        <v>244</v>
      </c>
      <c r="C182" s="290" t="s">
        <v>163</v>
      </c>
      <c r="D182" s="294"/>
      <c r="E182" s="294"/>
      <c r="F182" s="294"/>
      <c r="G182" s="294"/>
      <c r="H182" s="294"/>
      <c r="I182" s="294"/>
      <c r="J182" s="294"/>
      <c r="K182" s="294"/>
      <c r="L182" s="294"/>
      <c r="M182" s="294"/>
      <c r="N182" s="294">
        <v>12</v>
      </c>
      <c r="O182" s="294"/>
      <c r="P182" s="294"/>
      <c r="Q182" s="294"/>
      <c r="R182" s="294"/>
      <c r="S182" s="294"/>
      <c r="T182" s="294"/>
      <c r="U182" s="294"/>
      <c r="V182" s="294"/>
      <c r="W182" s="294"/>
      <c r="X182" s="294"/>
      <c r="Y182" s="403">
        <v>0</v>
      </c>
      <c r="Z182" s="403">
        <v>1</v>
      </c>
      <c r="AA182" s="403">
        <v>0</v>
      </c>
      <c r="AB182" s="403">
        <v>0</v>
      </c>
      <c r="AC182" s="403">
        <v>0</v>
      </c>
      <c r="AD182" s="403">
        <v>0</v>
      </c>
      <c r="AE182" s="403">
        <v>0</v>
      </c>
      <c r="AF182" s="403">
        <v>0</v>
      </c>
      <c r="AG182" s="403">
        <v>0</v>
      </c>
      <c r="AH182" s="403">
        <v>0</v>
      </c>
      <c r="AI182" s="403">
        <v>0</v>
      </c>
      <c r="AJ182" s="403">
        <v>0</v>
      </c>
      <c r="AK182" s="403">
        <v>0</v>
      </c>
      <c r="AL182" s="403">
        <v>0</v>
      </c>
      <c r="AM182" s="495"/>
    </row>
    <row r="183" spans="1:39" ht="15.5"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08"/>
      <c r="Z183" s="409"/>
      <c r="AA183" s="408"/>
      <c r="AB183" s="408"/>
      <c r="AC183" s="408"/>
      <c r="AD183" s="408"/>
      <c r="AE183" s="408"/>
      <c r="AF183" s="408"/>
      <c r="AG183" s="408"/>
      <c r="AH183" s="408"/>
      <c r="AI183" s="408"/>
      <c r="AJ183" s="408"/>
      <c r="AK183" s="408"/>
      <c r="AL183" s="408"/>
      <c r="AM183" s="312"/>
    </row>
    <row r="184" spans="1:39" ht="15.5" hidden="1" outlineLevel="1">
      <c r="A184" s="499">
        <v>12</v>
      </c>
      <c r="B184" s="313" t="s">
        <v>23</v>
      </c>
      <c r="C184" s="290" t="s">
        <v>25</v>
      </c>
      <c r="D184" s="294" t="s">
        <v>736</v>
      </c>
      <c r="E184" s="294" t="s">
        <v>736</v>
      </c>
      <c r="F184" s="294" t="s">
        <v>736</v>
      </c>
      <c r="G184" s="294" t="s">
        <v>736</v>
      </c>
      <c r="H184" s="294" t="s">
        <v>736</v>
      </c>
      <c r="I184" s="294" t="s">
        <v>736</v>
      </c>
      <c r="J184" s="294" t="s">
        <v>736</v>
      </c>
      <c r="K184" s="294" t="s">
        <v>736</v>
      </c>
      <c r="L184" s="294" t="s">
        <v>736</v>
      </c>
      <c r="M184" s="294" t="s">
        <v>736</v>
      </c>
      <c r="N184" s="294">
        <v>3</v>
      </c>
      <c r="O184" s="294" t="s">
        <v>736</v>
      </c>
      <c r="P184" s="294" t="s">
        <v>736</v>
      </c>
      <c r="Q184" s="294" t="s">
        <v>736</v>
      </c>
      <c r="R184" s="294" t="s">
        <v>736</v>
      </c>
      <c r="S184" s="294" t="s">
        <v>736</v>
      </c>
      <c r="T184" s="294" t="s">
        <v>736</v>
      </c>
      <c r="U184" s="294" t="s">
        <v>736</v>
      </c>
      <c r="V184" s="294" t="s">
        <v>736</v>
      </c>
      <c r="W184" s="294" t="s">
        <v>736</v>
      </c>
      <c r="X184" s="294" t="s">
        <v>736</v>
      </c>
      <c r="Y184" s="407"/>
      <c r="Z184" s="407"/>
      <c r="AA184" s="407"/>
      <c r="AB184" s="407"/>
      <c r="AC184" s="407"/>
      <c r="AD184" s="407"/>
      <c r="AE184" s="407"/>
      <c r="AF184" s="407"/>
      <c r="AG184" s="407"/>
      <c r="AH184" s="407"/>
      <c r="AI184" s="407"/>
      <c r="AJ184" s="407"/>
      <c r="AK184" s="407"/>
      <c r="AL184" s="407"/>
      <c r="AM184" s="295">
        <v>0</v>
      </c>
    </row>
    <row r="185" spans="1:39" ht="15.5" hidden="1" outlineLevel="1">
      <c r="B185" s="293" t="s">
        <v>244</v>
      </c>
      <c r="C185" s="290" t="s">
        <v>163</v>
      </c>
      <c r="D185" s="294"/>
      <c r="E185" s="294"/>
      <c r="F185" s="294"/>
      <c r="G185" s="294"/>
      <c r="H185" s="294"/>
      <c r="I185" s="294"/>
      <c r="J185" s="294"/>
      <c r="K185" s="294"/>
      <c r="L185" s="294"/>
      <c r="M185" s="294"/>
      <c r="N185" s="294">
        <v>3</v>
      </c>
      <c r="O185" s="294"/>
      <c r="P185" s="294"/>
      <c r="Q185" s="294"/>
      <c r="R185" s="294"/>
      <c r="S185" s="294"/>
      <c r="T185" s="294"/>
      <c r="U185" s="294"/>
      <c r="V185" s="294"/>
      <c r="W185" s="294"/>
      <c r="X185" s="294"/>
      <c r="Y185" s="403">
        <v>0</v>
      </c>
      <c r="Z185" s="403">
        <v>0</v>
      </c>
      <c r="AA185" s="403">
        <v>0</v>
      </c>
      <c r="AB185" s="403">
        <v>0</v>
      </c>
      <c r="AC185" s="403">
        <v>0</v>
      </c>
      <c r="AD185" s="403">
        <v>0</v>
      </c>
      <c r="AE185" s="403">
        <v>0</v>
      </c>
      <c r="AF185" s="403">
        <v>0</v>
      </c>
      <c r="AG185" s="403">
        <v>0</v>
      </c>
      <c r="AH185" s="403">
        <v>0</v>
      </c>
      <c r="AI185" s="403">
        <v>0</v>
      </c>
      <c r="AJ185" s="403">
        <v>0</v>
      </c>
      <c r="AK185" s="403">
        <v>0</v>
      </c>
      <c r="AL185" s="403">
        <v>0</v>
      </c>
      <c r="AM185" s="495"/>
    </row>
    <row r="186" spans="1:39" ht="15.5"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08"/>
      <c r="Z186" s="409"/>
      <c r="AA186" s="408"/>
      <c r="AB186" s="408"/>
      <c r="AC186" s="408"/>
      <c r="AD186" s="408"/>
      <c r="AE186" s="408"/>
      <c r="AF186" s="408"/>
      <c r="AG186" s="408"/>
      <c r="AH186" s="408"/>
      <c r="AI186" s="408"/>
      <c r="AJ186" s="408"/>
      <c r="AK186" s="408"/>
      <c r="AL186" s="408"/>
      <c r="AM186" s="312"/>
    </row>
    <row r="187" spans="1:39" ht="15.5" hidden="1" outlineLevel="1">
      <c r="A187" s="499">
        <v>13</v>
      </c>
      <c r="B187" s="313" t="s">
        <v>24</v>
      </c>
      <c r="C187" s="290" t="s">
        <v>25</v>
      </c>
      <c r="D187" s="294" t="s">
        <v>736</v>
      </c>
      <c r="E187" s="294" t="s">
        <v>736</v>
      </c>
      <c r="F187" s="294" t="s">
        <v>736</v>
      </c>
      <c r="G187" s="294" t="s">
        <v>736</v>
      </c>
      <c r="H187" s="294" t="s">
        <v>736</v>
      </c>
      <c r="I187" s="294" t="s">
        <v>736</v>
      </c>
      <c r="J187" s="294" t="s">
        <v>736</v>
      </c>
      <c r="K187" s="294" t="s">
        <v>736</v>
      </c>
      <c r="L187" s="294" t="s">
        <v>736</v>
      </c>
      <c r="M187" s="294" t="s">
        <v>736</v>
      </c>
      <c r="N187" s="294">
        <v>12</v>
      </c>
      <c r="O187" s="294" t="s">
        <v>736</v>
      </c>
      <c r="P187" s="294" t="s">
        <v>736</v>
      </c>
      <c r="Q187" s="294" t="s">
        <v>736</v>
      </c>
      <c r="R187" s="294" t="s">
        <v>736</v>
      </c>
      <c r="S187" s="294" t="s">
        <v>736</v>
      </c>
      <c r="T187" s="294" t="s">
        <v>736</v>
      </c>
      <c r="U187" s="294" t="s">
        <v>736</v>
      </c>
      <c r="V187" s="294" t="s">
        <v>736</v>
      </c>
      <c r="W187" s="294" t="s">
        <v>736</v>
      </c>
      <c r="X187" s="294" t="s">
        <v>736</v>
      </c>
      <c r="Y187" s="407"/>
      <c r="Z187" s="407"/>
      <c r="AA187" s="407"/>
      <c r="AB187" s="407"/>
      <c r="AC187" s="407"/>
      <c r="AD187" s="407"/>
      <c r="AE187" s="407"/>
      <c r="AF187" s="407"/>
      <c r="AG187" s="407"/>
      <c r="AH187" s="407"/>
      <c r="AI187" s="407"/>
      <c r="AJ187" s="407"/>
      <c r="AK187" s="407"/>
      <c r="AL187" s="407"/>
      <c r="AM187" s="295">
        <v>0</v>
      </c>
    </row>
    <row r="188" spans="1:39" ht="15.5" hidden="1" outlineLevel="1">
      <c r="B188" s="293" t="s">
        <v>244</v>
      </c>
      <c r="C188" s="290" t="s">
        <v>163</v>
      </c>
      <c r="D188" s="294"/>
      <c r="E188" s="294"/>
      <c r="F188" s="294"/>
      <c r="G188" s="294"/>
      <c r="H188" s="294"/>
      <c r="I188" s="294"/>
      <c r="J188" s="294"/>
      <c r="K188" s="294"/>
      <c r="L188" s="294"/>
      <c r="M188" s="294"/>
      <c r="N188" s="294">
        <v>12</v>
      </c>
      <c r="O188" s="294"/>
      <c r="P188" s="294"/>
      <c r="Q188" s="294"/>
      <c r="R188" s="294"/>
      <c r="S188" s="294"/>
      <c r="T188" s="294"/>
      <c r="U188" s="294"/>
      <c r="V188" s="294"/>
      <c r="W188" s="294"/>
      <c r="X188" s="294"/>
      <c r="Y188" s="403">
        <v>0</v>
      </c>
      <c r="Z188" s="403">
        <v>0</v>
      </c>
      <c r="AA188" s="403">
        <v>0</v>
      </c>
      <c r="AB188" s="403">
        <v>0</v>
      </c>
      <c r="AC188" s="403">
        <v>0</v>
      </c>
      <c r="AD188" s="403">
        <v>0</v>
      </c>
      <c r="AE188" s="403">
        <v>0</v>
      </c>
      <c r="AF188" s="403">
        <v>0</v>
      </c>
      <c r="AG188" s="403">
        <v>0</v>
      </c>
      <c r="AH188" s="403">
        <v>0</v>
      </c>
      <c r="AI188" s="403">
        <v>0</v>
      </c>
      <c r="AJ188" s="403">
        <v>0</v>
      </c>
      <c r="AK188" s="403">
        <v>0</v>
      </c>
      <c r="AL188" s="403">
        <v>0</v>
      </c>
      <c r="AM188" s="495"/>
    </row>
    <row r="189" spans="1:39" ht="15.5"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08"/>
      <c r="Z189" s="408"/>
      <c r="AA189" s="408"/>
      <c r="AB189" s="408"/>
      <c r="AC189" s="408"/>
      <c r="AD189" s="408"/>
      <c r="AE189" s="408"/>
      <c r="AF189" s="408"/>
      <c r="AG189" s="408"/>
      <c r="AH189" s="408"/>
      <c r="AI189" s="408"/>
      <c r="AJ189" s="408"/>
      <c r="AK189" s="408"/>
      <c r="AL189" s="408"/>
      <c r="AM189" s="312"/>
    </row>
    <row r="190" spans="1:39" ht="15.5" hidden="1" outlineLevel="1">
      <c r="A190" s="499">
        <v>14</v>
      </c>
      <c r="B190" s="313" t="s">
        <v>20</v>
      </c>
      <c r="C190" s="290" t="s">
        <v>25</v>
      </c>
      <c r="D190" s="294">
        <v>17855</v>
      </c>
      <c r="E190" s="294">
        <v>17855</v>
      </c>
      <c r="F190" s="294">
        <v>17855</v>
      </c>
      <c r="G190" s="294">
        <v>17855</v>
      </c>
      <c r="H190" s="294">
        <v>0</v>
      </c>
      <c r="I190" s="294">
        <v>0</v>
      </c>
      <c r="J190" s="294">
        <v>0</v>
      </c>
      <c r="K190" s="294">
        <v>0</v>
      </c>
      <c r="L190" s="294">
        <v>0</v>
      </c>
      <c r="M190" s="294">
        <v>0</v>
      </c>
      <c r="N190" s="294">
        <v>12</v>
      </c>
      <c r="O190" s="294">
        <v>0</v>
      </c>
      <c r="P190" s="294">
        <v>0</v>
      </c>
      <c r="Q190" s="294">
        <v>0</v>
      </c>
      <c r="R190" s="294">
        <v>0</v>
      </c>
      <c r="S190" s="294">
        <v>0</v>
      </c>
      <c r="T190" s="294">
        <v>0</v>
      </c>
      <c r="U190" s="294">
        <v>0</v>
      </c>
      <c r="V190" s="294">
        <v>0</v>
      </c>
      <c r="W190" s="294">
        <v>0</v>
      </c>
      <c r="X190" s="294">
        <v>0</v>
      </c>
      <c r="Y190" s="407">
        <v>0</v>
      </c>
      <c r="Z190" s="407">
        <v>0</v>
      </c>
      <c r="AA190" s="407">
        <v>1</v>
      </c>
      <c r="AB190" s="407"/>
      <c r="AC190" s="407"/>
      <c r="AD190" s="407"/>
      <c r="AE190" s="407"/>
      <c r="AF190" s="407"/>
      <c r="AG190" s="407"/>
      <c r="AH190" s="407"/>
      <c r="AI190" s="407"/>
      <c r="AJ190" s="407"/>
      <c r="AK190" s="407"/>
      <c r="AL190" s="407"/>
      <c r="AM190" s="295">
        <v>1</v>
      </c>
    </row>
    <row r="191" spans="1:39" ht="15.5" hidden="1" outlineLevel="1">
      <c r="B191" s="293" t="s">
        <v>244</v>
      </c>
      <c r="C191" s="290" t="s">
        <v>163</v>
      </c>
      <c r="D191" s="294"/>
      <c r="E191" s="294"/>
      <c r="F191" s="294"/>
      <c r="G191" s="294"/>
      <c r="H191" s="294"/>
      <c r="I191" s="294"/>
      <c r="J191" s="294"/>
      <c r="K191" s="294"/>
      <c r="L191" s="294"/>
      <c r="M191" s="294"/>
      <c r="N191" s="294">
        <v>12</v>
      </c>
      <c r="O191" s="294"/>
      <c r="P191" s="294"/>
      <c r="Q191" s="294"/>
      <c r="R191" s="294"/>
      <c r="S191" s="294"/>
      <c r="T191" s="294"/>
      <c r="U191" s="294"/>
      <c r="V191" s="294"/>
      <c r="W191" s="294"/>
      <c r="X191" s="294"/>
      <c r="Y191" s="403">
        <v>0</v>
      </c>
      <c r="Z191" s="403">
        <v>0</v>
      </c>
      <c r="AA191" s="403">
        <v>1</v>
      </c>
      <c r="AB191" s="403">
        <v>0</v>
      </c>
      <c r="AC191" s="403">
        <v>0</v>
      </c>
      <c r="AD191" s="403">
        <v>0</v>
      </c>
      <c r="AE191" s="403">
        <v>0</v>
      </c>
      <c r="AF191" s="403">
        <v>0</v>
      </c>
      <c r="AG191" s="403">
        <v>0</v>
      </c>
      <c r="AH191" s="403">
        <v>0</v>
      </c>
      <c r="AI191" s="403">
        <v>0</v>
      </c>
      <c r="AJ191" s="403">
        <v>0</v>
      </c>
      <c r="AK191" s="403">
        <v>0</v>
      </c>
      <c r="AL191" s="403">
        <v>0</v>
      </c>
      <c r="AM191" s="495"/>
    </row>
    <row r="192" spans="1:39" ht="15.5"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08"/>
      <c r="Z192" s="409"/>
      <c r="AA192" s="408"/>
      <c r="AB192" s="408"/>
      <c r="AC192" s="408"/>
      <c r="AD192" s="408"/>
      <c r="AE192" s="408"/>
      <c r="AF192" s="408"/>
      <c r="AG192" s="408"/>
      <c r="AH192" s="408"/>
      <c r="AI192" s="408"/>
      <c r="AJ192" s="408"/>
      <c r="AK192" s="408"/>
      <c r="AL192" s="408"/>
      <c r="AM192" s="312"/>
    </row>
    <row r="193" spans="1:39" s="282" customFormat="1" ht="15.5" hidden="1" outlineLevel="1">
      <c r="A193" s="499">
        <v>15</v>
      </c>
      <c r="B193" s="313" t="s">
        <v>486</v>
      </c>
      <c r="C193" s="290" t="s">
        <v>25</v>
      </c>
      <c r="D193" s="294" t="s">
        <v>736</v>
      </c>
      <c r="E193" s="294" t="s">
        <v>736</v>
      </c>
      <c r="F193" s="294" t="s">
        <v>736</v>
      </c>
      <c r="G193" s="294" t="s">
        <v>736</v>
      </c>
      <c r="H193" s="294" t="s">
        <v>736</v>
      </c>
      <c r="I193" s="294" t="s">
        <v>736</v>
      </c>
      <c r="J193" s="294" t="s">
        <v>736</v>
      </c>
      <c r="K193" s="294" t="s">
        <v>736</v>
      </c>
      <c r="L193" s="294" t="s">
        <v>736</v>
      </c>
      <c r="M193" s="294" t="s">
        <v>736</v>
      </c>
      <c r="N193" s="290"/>
      <c r="O193" s="294" t="s">
        <v>736</v>
      </c>
      <c r="P193" s="294" t="s">
        <v>736</v>
      </c>
      <c r="Q193" s="294" t="s">
        <v>736</v>
      </c>
      <c r="R193" s="294" t="s">
        <v>736</v>
      </c>
      <c r="S193" s="294" t="s">
        <v>736</v>
      </c>
      <c r="T193" s="294" t="s">
        <v>736</v>
      </c>
      <c r="U193" s="294" t="s">
        <v>736</v>
      </c>
      <c r="V193" s="294" t="s">
        <v>736</v>
      </c>
      <c r="W193" s="294" t="s">
        <v>736</v>
      </c>
      <c r="X193" s="294" t="s">
        <v>736</v>
      </c>
      <c r="Y193" s="407"/>
      <c r="Z193" s="407"/>
      <c r="AA193" s="407"/>
      <c r="AB193" s="407"/>
      <c r="AC193" s="407"/>
      <c r="AD193" s="407"/>
      <c r="AE193" s="407"/>
      <c r="AF193" s="407"/>
      <c r="AG193" s="407"/>
      <c r="AH193" s="407"/>
      <c r="AI193" s="407"/>
      <c r="AJ193" s="407"/>
      <c r="AK193" s="407"/>
      <c r="AL193" s="407"/>
      <c r="AM193" s="295">
        <v>0</v>
      </c>
    </row>
    <row r="194" spans="1:39" s="282" customFormat="1" ht="15.5" hidden="1" outlineLevel="1">
      <c r="A194" s="499"/>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3">
        <v>0</v>
      </c>
      <c r="Z194" s="403">
        <v>0</v>
      </c>
      <c r="AA194" s="403">
        <v>0</v>
      </c>
      <c r="AB194" s="403">
        <v>0</v>
      </c>
      <c r="AC194" s="403">
        <v>0</v>
      </c>
      <c r="AD194" s="403">
        <v>0</v>
      </c>
      <c r="AE194" s="403">
        <v>0</v>
      </c>
      <c r="AF194" s="403">
        <v>0</v>
      </c>
      <c r="AG194" s="403">
        <v>0</v>
      </c>
      <c r="AH194" s="403">
        <v>0</v>
      </c>
      <c r="AI194" s="403">
        <v>0</v>
      </c>
      <c r="AJ194" s="403">
        <v>0</v>
      </c>
      <c r="AK194" s="403">
        <v>0</v>
      </c>
      <c r="AL194" s="403">
        <v>0</v>
      </c>
      <c r="AM194" s="495"/>
    </row>
    <row r="195" spans="1:39" s="282" customFormat="1" ht="15.5" hidden="1" outlineLevel="1">
      <c r="A195" s="499"/>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0"/>
      <c r="Z195" s="408"/>
      <c r="AA195" s="408"/>
      <c r="AB195" s="408"/>
      <c r="AC195" s="408"/>
      <c r="AD195" s="408"/>
      <c r="AE195" s="408"/>
      <c r="AF195" s="408"/>
      <c r="AG195" s="408"/>
      <c r="AH195" s="408"/>
      <c r="AI195" s="408"/>
      <c r="AJ195" s="408"/>
      <c r="AK195" s="408"/>
      <c r="AL195" s="408"/>
      <c r="AM195" s="312"/>
    </row>
    <row r="196" spans="1:39" s="282" customFormat="1" ht="31" hidden="1" outlineLevel="1">
      <c r="A196" s="499">
        <v>16</v>
      </c>
      <c r="B196" s="313" t="s">
        <v>487</v>
      </c>
      <c r="C196" s="290" t="s">
        <v>25</v>
      </c>
      <c r="D196" s="294" t="s">
        <v>736</v>
      </c>
      <c r="E196" s="294" t="s">
        <v>736</v>
      </c>
      <c r="F196" s="294" t="s">
        <v>736</v>
      </c>
      <c r="G196" s="294" t="s">
        <v>736</v>
      </c>
      <c r="H196" s="294" t="s">
        <v>736</v>
      </c>
      <c r="I196" s="294" t="s">
        <v>736</v>
      </c>
      <c r="J196" s="294" t="s">
        <v>736</v>
      </c>
      <c r="K196" s="294" t="s">
        <v>736</v>
      </c>
      <c r="L196" s="294" t="s">
        <v>736</v>
      </c>
      <c r="M196" s="294" t="s">
        <v>736</v>
      </c>
      <c r="N196" s="290"/>
      <c r="O196" s="294" t="s">
        <v>736</v>
      </c>
      <c r="P196" s="294" t="s">
        <v>736</v>
      </c>
      <c r="Q196" s="294" t="s">
        <v>736</v>
      </c>
      <c r="R196" s="294" t="s">
        <v>736</v>
      </c>
      <c r="S196" s="294" t="s">
        <v>736</v>
      </c>
      <c r="T196" s="294" t="s">
        <v>736</v>
      </c>
      <c r="U196" s="294" t="s">
        <v>736</v>
      </c>
      <c r="V196" s="294" t="s">
        <v>736</v>
      </c>
      <c r="W196" s="294" t="s">
        <v>736</v>
      </c>
      <c r="X196" s="294" t="s">
        <v>736</v>
      </c>
      <c r="Y196" s="407"/>
      <c r="Z196" s="407"/>
      <c r="AA196" s="407"/>
      <c r="AB196" s="407"/>
      <c r="AC196" s="407"/>
      <c r="AD196" s="407"/>
      <c r="AE196" s="407"/>
      <c r="AF196" s="407"/>
      <c r="AG196" s="407"/>
      <c r="AH196" s="407"/>
      <c r="AI196" s="407"/>
      <c r="AJ196" s="407"/>
      <c r="AK196" s="407"/>
      <c r="AL196" s="407"/>
      <c r="AM196" s="295">
        <v>0</v>
      </c>
    </row>
    <row r="197" spans="1:39" s="282" customFormat="1" ht="15.5" hidden="1" outlineLevel="1">
      <c r="A197" s="499"/>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3">
        <v>0</v>
      </c>
      <c r="Z197" s="403">
        <v>0</v>
      </c>
      <c r="AA197" s="403">
        <v>0</v>
      </c>
      <c r="AB197" s="403">
        <v>0</v>
      </c>
      <c r="AC197" s="403">
        <v>0</v>
      </c>
      <c r="AD197" s="403">
        <v>0</v>
      </c>
      <c r="AE197" s="403">
        <v>0</v>
      </c>
      <c r="AF197" s="403">
        <v>0</v>
      </c>
      <c r="AG197" s="403">
        <v>0</v>
      </c>
      <c r="AH197" s="403">
        <v>0</v>
      </c>
      <c r="AI197" s="403">
        <v>0</v>
      </c>
      <c r="AJ197" s="403">
        <v>0</v>
      </c>
      <c r="AK197" s="403">
        <v>0</v>
      </c>
      <c r="AL197" s="403">
        <v>0</v>
      </c>
      <c r="AM197" s="495"/>
    </row>
    <row r="198" spans="1:39" s="282" customFormat="1" ht="15.5" hidden="1" outlineLevel="1">
      <c r="A198" s="499"/>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0"/>
      <c r="Z198" s="408"/>
      <c r="AA198" s="408"/>
      <c r="AB198" s="408"/>
      <c r="AC198" s="408"/>
      <c r="AD198" s="408"/>
      <c r="AE198" s="408"/>
      <c r="AF198" s="408"/>
      <c r="AG198" s="408"/>
      <c r="AH198" s="408"/>
      <c r="AI198" s="408"/>
      <c r="AJ198" s="408"/>
      <c r="AK198" s="408"/>
      <c r="AL198" s="408"/>
      <c r="AM198" s="312"/>
    </row>
    <row r="199" spans="1:39" ht="15.5" hidden="1" outlineLevel="1">
      <c r="A199" s="499">
        <v>17</v>
      </c>
      <c r="B199" s="313" t="s">
        <v>9</v>
      </c>
      <c r="C199" s="290" t="s">
        <v>25</v>
      </c>
      <c r="D199" s="294">
        <v>541.79780000000005</v>
      </c>
      <c r="E199" s="294">
        <v>0</v>
      </c>
      <c r="F199" s="294">
        <v>0</v>
      </c>
      <c r="G199" s="294">
        <v>0</v>
      </c>
      <c r="H199" s="294">
        <v>0</v>
      </c>
      <c r="I199" s="294">
        <v>0</v>
      </c>
      <c r="J199" s="294">
        <v>0</v>
      </c>
      <c r="K199" s="294">
        <v>0</v>
      </c>
      <c r="L199" s="294">
        <v>0</v>
      </c>
      <c r="M199" s="294">
        <v>0</v>
      </c>
      <c r="N199" s="290"/>
      <c r="O199" s="294">
        <v>37.274569499999998</v>
      </c>
      <c r="P199" s="294">
        <v>0</v>
      </c>
      <c r="Q199" s="294">
        <v>0</v>
      </c>
      <c r="R199" s="294">
        <v>0</v>
      </c>
      <c r="S199" s="294">
        <v>0</v>
      </c>
      <c r="T199" s="294">
        <v>0</v>
      </c>
      <c r="U199" s="294">
        <v>0</v>
      </c>
      <c r="V199" s="294">
        <v>0</v>
      </c>
      <c r="W199" s="294">
        <v>0</v>
      </c>
      <c r="X199" s="294">
        <v>0</v>
      </c>
      <c r="Y199" s="407">
        <v>0</v>
      </c>
      <c r="Z199" s="407">
        <v>0</v>
      </c>
      <c r="AA199" s="407">
        <v>1</v>
      </c>
      <c r="AB199" s="407"/>
      <c r="AC199" s="407"/>
      <c r="AD199" s="407"/>
      <c r="AE199" s="407"/>
      <c r="AF199" s="407"/>
      <c r="AG199" s="407"/>
      <c r="AH199" s="407"/>
      <c r="AI199" s="407"/>
      <c r="AJ199" s="407"/>
      <c r="AK199" s="407"/>
      <c r="AL199" s="407"/>
      <c r="AM199" s="295">
        <v>1</v>
      </c>
    </row>
    <row r="200" spans="1:39" ht="15.5"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3">
        <v>0</v>
      </c>
      <c r="Z200" s="403">
        <v>0</v>
      </c>
      <c r="AA200" s="403">
        <v>1</v>
      </c>
      <c r="AB200" s="403">
        <v>0</v>
      </c>
      <c r="AC200" s="403">
        <v>0</v>
      </c>
      <c r="AD200" s="403">
        <v>0</v>
      </c>
      <c r="AE200" s="403">
        <v>0</v>
      </c>
      <c r="AF200" s="403">
        <v>0</v>
      </c>
      <c r="AG200" s="403">
        <v>0</v>
      </c>
      <c r="AH200" s="403">
        <v>0</v>
      </c>
      <c r="AI200" s="403">
        <v>0</v>
      </c>
      <c r="AJ200" s="403">
        <v>0</v>
      </c>
      <c r="AK200" s="403">
        <v>0</v>
      </c>
      <c r="AL200" s="403">
        <v>0</v>
      </c>
      <c r="AM200" s="495"/>
    </row>
    <row r="201" spans="1:39" ht="15.5"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1"/>
      <c r="Z201" s="412"/>
      <c r="AA201" s="412"/>
      <c r="AB201" s="412"/>
      <c r="AC201" s="412"/>
      <c r="AD201" s="412"/>
      <c r="AE201" s="412"/>
      <c r="AF201" s="412"/>
      <c r="AG201" s="412"/>
      <c r="AH201" s="412"/>
      <c r="AI201" s="412"/>
      <c r="AJ201" s="412"/>
      <c r="AK201" s="412"/>
      <c r="AL201" s="412"/>
      <c r="AM201" s="316"/>
    </row>
    <row r="202" spans="1:39" ht="15.5" hidden="1" outlineLevel="1">
      <c r="A202" s="500"/>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6"/>
      <c r="Z202" s="406"/>
      <c r="AA202" s="406"/>
      <c r="AB202" s="406"/>
      <c r="AC202" s="406"/>
      <c r="AD202" s="406"/>
      <c r="AE202" s="406"/>
      <c r="AF202" s="406"/>
      <c r="AG202" s="406"/>
      <c r="AH202" s="406"/>
      <c r="AI202" s="406"/>
      <c r="AJ202" s="406"/>
      <c r="AK202" s="406"/>
      <c r="AL202" s="406"/>
      <c r="AM202" s="291"/>
    </row>
    <row r="203" spans="1:39" ht="15.5" hidden="1" outlineLevel="1">
      <c r="A203" s="499">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18"/>
      <c r="Z203" s="407"/>
      <c r="AA203" s="407"/>
      <c r="AB203" s="407"/>
      <c r="AC203" s="407"/>
      <c r="AD203" s="407"/>
      <c r="AE203" s="407"/>
      <c r="AF203" s="407"/>
      <c r="AG203" s="407"/>
      <c r="AH203" s="407"/>
      <c r="AI203" s="407"/>
      <c r="AJ203" s="407"/>
      <c r="AK203" s="407"/>
      <c r="AL203" s="407"/>
      <c r="AM203" s="295">
        <v>0</v>
      </c>
    </row>
    <row r="204" spans="1:39" ht="15.5" hidden="1" outlineLevel="1">
      <c r="B204" s="293" t="s">
        <v>244</v>
      </c>
      <c r="C204" s="290" t="s">
        <v>163</v>
      </c>
      <c r="D204" s="294"/>
      <c r="E204" s="294"/>
      <c r="F204" s="294"/>
      <c r="G204" s="294"/>
      <c r="H204" s="294"/>
      <c r="I204" s="294"/>
      <c r="J204" s="294"/>
      <c r="K204" s="294"/>
      <c r="L204" s="294"/>
      <c r="M204" s="294"/>
      <c r="N204" s="294">
        <v>12</v>
      </c>
      <c r="O204" s="294"/>
      <c r="P204" s="294"/>
      <c r="Q204" s="294"/>
      <c r="R204" s="294"/>
      <c r="S204" s="294"/>
      <c r="T204" s="294"/>
      <c r="U204" s="294"/>
      <c r="V204" s="294"/>
      <c r="W204" s="294"/>
      <c r="X204" s="294"/>
      <c r="Y204" s="403">
        <v>0</v>
      </c>
      <c r="Z204" s="403">
        <v>0</v>
      </c>
      <c r="AA204" s="403">
        <v>0</v>
      </c>
      <c r="AB204" s="403">
        <v>0</v>
      </c>
      <c r="AC204" s="403">
        <v>0</v>
      </c>
      <c r="AD204" s="403">
        <v>0</v>
      </c>
      <c r="AE204" s="403">
        <v>0</v>
      </c>
      <c r="AF204" s="403">
        <v>0</v>
      </c>
      <c r="AG204" s="403">
        <v>0</v>
      </c>
      <c r="AH204" s="403">
        <v>0</v>
      </c>
      <c r="AI204" s="403">
        <v>0</v>
      </c>
      <c r="AJ204" s="403">
        <v>0</v>
      </c>
      <c r="AK204" s="403">
        <v>0</v>
      </c>
      <c r="AL204" s="403">
        <v>0</v>
      </c>
      <c r="AM204" s="495"/>
    </row>
    <row r="205" spans="1:39" ht="15.5" hidden="1" outlineLevel="1">
      <c r="A205" s="502"/>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4"/>
      <c r="Z205" s="413"/>
      <c r="AA205" s="413"/>
      <c r="AB205" s="413"/>
      <c r="AC205" s="413"/>
      <c r="AD205" s="413"/>
      <c r="AE205" s="413"/>
      <c r="AF205" s="413"/>
      <c r="AG205" s="413"/>
      <c r="AH205" s="413"/>
      <c r="AI205" s="413"/>
      <c r="AJ205" s="413"/>
      <c r="AK205" s="413"/>
      <c r="AL205" s="413"/>
      <c r="AM205" s="305"/>
    </row>
    <row r="206" spans="1:39" ht="15.5" hidden="1" outlineLevel="1">
      <c r="A206" s="499">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2"/>
      <c r="Z206" s="407"/>
      <c r="AA206" s="407"/>
      <c r="AB206" s="407"/>
      <c r="AC206" s="407"/>
      <c r="AD206" s="407"/>
      <c r="AE206" s="407"/>
      <c r="AF206" s="407"/>
      <c r="AG206" s="407"/>
      <c r="AH206" s="407"/>
      <c r="AI206" s="407"/>
      <c r="AJ206" s="407"/>
      <c r="AK206" s="407"/>
      <c r="AL206" s="407"/>
      <c r="AM206" s="295">
        <v>0</v>
      </c>
    </row>
    <row r="207" spans="1:39" ht="15.5" hidden="1" outlineLevel="1">
      <c r="B207" s="293" t="s">
        <v>244</v>
      </c>
      <c r="C207" s="290" t="s">
        <v>163</v>
      </c>
      <c r="D207" s="294"/>
      <c r="E207" s="294"/>
      <c r="F207" s="294"/>
      <c r="G207" s="294"/>
      <c r="H207" s="294"/>
      <c r="I207" s="294"/>
      <c r="J207" s="294"/>
      <c r="K207" s="294"/>
      <c r="L207" s="294"/>
      <c r="M207" s="294"/>
      <c r="N207" s="294">
        <v>12</v>
      </c>
      <c r="O207" s="294"/>
      <c r="P207" s="294"/>
      <c r="Q207" s="294"/>
      <c r="R207" s="294"/>
      <c r="S207" s="294"/>
      <c r="T207" s="294"/>
      <c r="U207" s="294"/>
      <c r="V207" s="294"/>
      <c r="W207" s="294"/>
      <c r="X207" s="294"/>
      <c r="Y207" s="403">
        <v>0</v>
      </c>
      <c r="Z207" s="403">
        <v>0</v>
      </c>
      <c r="AA207" s="403">
        <v>0</v>
      </c>
      <c r="AB207" s="403">
        <v>0</v>
      </c>
      <c r="AC207" s="403">
        <v>0</v>
      </c>
      <c r="AD207" s="403">
        <v>0</v>
      </c>
      <c r="AE207" s="403">
        <v>0</v>
      </c>
      <c r="AF207" s="403">
        <v>0</v>
      </c>
      <c r="AG207" s="403">
        <v>0</v>
      </c>
      <c r="AH207" s="403">
        <v>0</v>
      </c>
      <c r="AI207" s="403">
        <v>0</v>
      </c>
      <c r="AJ207" s="403">
        <v>0</v>
      </c>
      <c r="AK207" s="403">
        <v>0</v>
      </c>
      <c r="AL207" s="403">
        <v>0</v>
      </c>
      <c r="AM207" s="495"/>
    </row>
    <row r="208" spans="1:39" ht="15.5"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4"/>
      <c r="Z208" s="414"/>
      <c r="AA208" s="404"/>
      <c r="AB208" s="404"/>
      <c r="AC208" s="404"/>
      <c r="AD208" s="404"/>
      <c r="AE208" s="404"/>
      <c r="AF208" s="404"/>
      <c r="AG208" s="404"/>
      <c r="AH208" s="404"/>
      <c r="AI208" s="404"/>
      <c r="AJ208" s="404"/>
      <c r="AK208" s="404"/>
      <c r="AL208" s="404"/>
      <c r="AM208" s="305"/>
    </row>
    <row r="209" spans="1:39" ht="15.5" hidden="1" outlineLevel="1">
      <c r="A209" s="499">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2"/>
      <c r="Z209" s="407"/>
      <c r="AA209" s="407"/>
      <c r="AB209" s="407"/>
      <c r="AC209" s="407"/>
      <c r="AD209" s="407"/>
      <c r="AE209" s="407"/>
      <c r="AF209" s="407"/>
      <c r="AG209" s="407"/>
      <c r="AH209" s="407"/>
      <c r="AI209" s="407"/>
      <c r="AJ209" s="407"/>
      <c r="AK209" s="407"/>
      <c r="AL209" s="407"/>
      <c r="AM209" s="295">
        <v>0</v>
      </c>
    </row>
    <row r="210" spans="1:39" ht="15.5" hidden="1" outlineLevel="1">
      <c r="B210" s="293" t="s">
        <v>244</v>
      </c>
      <c r="C210" s="290" t="s">
        <v>163</v>
      </c>
      <c r="D210" s="294"/>
      <c r="E210" s="294"/>
      <c r="F210" s="294"/>
      <c r="G210" s="294"/>
      <c r="H210" s="294"/>
      <c r="I210" s="294"/>
      <c r="J210" s="294"/>
      <c r="K210" s="294"/>
      <c r="L210" s="294"/>
      <c r="M210" s="294"/>
      <c r="N210" s="294">
        <v>12</v>
      </c>
      <c r="O210" s="294"/>
      <c r="P210" s="294"/>
      <c r="Q210" s="294"/>
      <c r="R210" s="294"/>
      <c r="S210" s="294"/>
      <c r="T210" s="294"/>
      <c r="U210" s="294"/>
      <c r="V210" s="294"/>
      <c r="W210" s="294"/>
      <c r="X210" s="294"/>
      <c r="Y210" s="403">
        <v>0</v>
      </c>
      <c r="Z210" s="403">
        <v>0</v>
      </c>
      <c r="AA210" s="403">
        <v>0</v>
      </c>
      <c r="AB210" s="403">
        <v>0</v>
      </c>
      <c r="AC210" s="403">
        <v>0</v>
      </c>
      <c r="AD210" s="403">
        <v>0</v>
      </c>
      <c r="AE210" s="403">
        <v>0</v>
      </c>
      <c r="AF210" s="403">
        <v>0</v>
      </c>
      <c r="AG210" s="403">
        <v>0</v>
      </c>
      <c r="AH210" s="403">
        <v>0</v>
      </c>
      <c r="AI210" s="403">
        <v>0</v>
      </c>
      <c r="AJ210" s="403">
        <v>0</v>
      </c>
      <c r="AK210" s="403">
        <v>0</v>
      </c>
      <c r="AL210" s="403">
        <v>0</v>
      </c>
      <c r="AM210" s="495"/>
    </row>
    <row r="211" spans="1:39" ht="15.5"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04"/>
      <c r="Z211" s="404"/>
      <c r="AA211" s="404"/>
      <c r="AB211" s="404"/>
      <c r="AC211" s="404"/>
      <c r="AD211" s="404"/>
      <c r="AE211" s="404"/>
      <c r="AF211" s="404"/>
      <c r="AG211" s="404"/>
      <c r="AH211" s="404"/>
      <c r="AI211" s="404"/>
      <c r="AJ211" s="404"/>
      <c r="AK211" s="404"/>
      <c r="AL211" s="404"/>
      <c r="AM211" s="305"/>
    </row>
    <row r="212" spans="1:39" ht="15.5" hidden="1" outlineLevel="1">
      <c r="A212" s="499">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2"/>
      <c r="Z212" s="407"/>
      <c r="AA212" s="407"/>
      <c r="AB212" s="407"/>
      <c r="AC212" s="407"/>
      <c r="AD212" s="407"/>
      <c r="AE212" s="407"/>
      <c r="AF212" s="407"/>
      <c r="AG212" s="407"/>
      <c r="AH212" s="407"/>
      <c r="AI212" s="407"/>
      <c r="AJ212" s="407"/>
      <c r="AK212" s="407"/>
      <c r="AL212" s="407"/>
      <c r="AM212" s="295">
        <v>0</v>
      </c>
    </row>
    <row r="213" spans="1:39" ht="15.5" hidden="1" outlineLevel="1">
      <c r="B213" s="293" t="s">
        <v>244</v>
      </c>
      <c r="C213" s="290" t="s">
        <v>163</v>
      </c>
      <c r="D213" s="294"/>
      <c r="E213" s="294"/>
      <c r="F213" s="294"/>
      <c r="G213" s="294"/>
      <c r="H213" s="294"/>
      <c r="I213" s="294"/>
      <c r="J213" s="294"/>
      <c r="K213" s="294"/>
      <c r="L213" s="294"/>
      <c r="M213" s="294"/>
      <c r="N213" s="294">
        <v>12</v>
      </c>
      <c r="O213" s="294"/>
      <c r="P213" s="294"/>
      <c r="Q213" s="294"/>
      <c r="R213" s="294"/>
      <c r="S213" s="294"/>
      <c r="T213" s="294"/>
      <c r="U213" s="294"/>
      <c r="V213" s="294"/>
      <c r="W213" s="294"/>
      <c r="X213" s="294"/>
      <c r="Y213" s="403">
        <v>0</v>
      </c>
      <c r="Z213" s="403">
        <v>0</v>
      </c>
      <c r="AA213" s="403">
        <v>0</v>
      </c>
      <c r="AB213" s="403">
        <v>0</v>
      </c>
      <c r="AC213" s="403">
        <v>0</v>
      </c>
      <c r="AD213" s="403">
        <v>0</v>
      </c>
      <c r="AE213" s="403">
        <v>0</v>
      </c>
      <c r="AF213" s="403">
        <v>0</v>
      </c>
      <c r="AG213" s="403">
        <v>0</v>
      </c>
      <c r="AH213" s="403">
        <v>0</v>
      </c>
      <c r="AI213" s="403">
        <v>0</v>
      </c>
      <c r="AJ213" s="403">
        <v>0</v>
      </c>
      <c r="AK213" s="403">
        <v>0</v>
      </c>
      <c r="AL213" s="403">
        <v>0</v>
      </c>
      <c r="AM213" s="495"/>
    </row>
    <row r="214" spans="1:39" ht="15.5"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4"/>
      <c r="Z214" s="404"/>
      <c r="AA214" s="404"/>
      <c r="AB214" s="404"/>
      <c r="AC214" s="404"/>
      <c r="AD214" s="404"/>
      <c r="AE214" s="404"/>
      <c r="AF214" s="404"/>
      <c r="AG214" s="404"/>
      <c r="AH214" s="404"/>
      <c r="AI214" s="404"/>
      <c r="AJ214" s="404"/>
      <c r="AK214" s="404"/>
      <c r="AL214" s="404"/>
      <c r="AM214" s="305"/>
    </row>
    <row r="215" spans="1:39" ht="15.5" hidden="1" outlineLevel="1">
      <c r="A215" s="499">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2"/>
      <c r="Z215" s="407"/>
      <c r="AA215" s="407"/>
      <c r="AB215" s="407"/>
      <c r="AC215" s="407"/>
      <c r="AD215" s="407"/>
      <c r="AE215" s="407"/>
      <c r="AF215" s="407"/>
      <c r="AG215" s="407"/>
      <c r="AH215" s="407"/>
      <c r="AI215" s="407"/>
      <c r="AJ215" s="407"/>
      <c r="AK215" s="407"/>
      <c r="AL215" s="407"/>
      <c r="AM215" s="295">
        <v>0</v>
      </c>
    </row>
    <row r="216" spans="1:39" ht="15.5"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3">
        <v>0</v>
      </c>
      <c r="Z216" s="403">
        <v>0</v>
      </c>
      <c r="AA216" s="403">
        <v>0</v>
      </c>
      <c r="AB216" s="403">
        <v>0</v>
      </c>
      <c r="AC216" s="403">
        <v>0</v>
      </c>
      <c r="AD216" s="403">
        <v>0</v>
      </c>
      <c r="AE216" s="403">
        <v>0</v>
      </c>
      <c r="AF216" s="403">
        <v>0</v>
      </c>
      <c r="AG216" s="403">
        <v>0</v>
      </c>
      <c r="AH216" s="403">
        <v>0</v>
      </c>
      <c r="AI216" s="403">
        <v>0</v>
      </c>
      <c r="AJ216" s="403">
        <v>0</v>
      </c>
      <c r="AK216" s="403">
        <v>0</v>
      </c>
      <c r="AL216" s="403">
        <v>0</v>
      </c>
      <c r="AM216" s="495"/>
    </row>
    <row r="217" spans="1:39" ht="15.5"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4"/>
      <c r="Z217" s="404"/>
      <c r="AA217" s="404"/>
      <c r="AB217" s="404"/>
      <c r="AC217" s="404"/>
      <c r="AD217" s="404"/>
      <c r="AE217" s="404"/>
      <c r="AF217" s="404"/>
      <c r="AG217" s="404"/>
      <c r="AH217" s="404"/>
      <c r="AI217" s="404"/>
      <c r="AJ217" s="404"/>
      <c r="AK217" s="404"/>
      <c r="AL217" s="404"/>
      <c r="AM217" s="305"/>
    </row>
    <row r="218" spans="1:39" ht="15.5" hidden="1" outlineLevel="1">
      <c r="A218" s="500"/>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6"/>
      <c r="Z218" s="406"/>
      <c r="AA218" s="406"/>
      <c r="AB218" s="406"/>
      <c r="AC218" s="406"/>
      <c r="AD218" s="406"/>
      <c r="AE218" s="406"/>
      <c r="AF218" s="406"/>
      <c r="AG218" s="406"/>
      <c r="AH218" s="406"/>
      <c r="AI218" s="406"/>
      <c r="AJ218" s="406"/>
      <c r="AK218" s="406"/>
      <c r="AL218" s="406"/>
      <c r="AM218" s="291"/>
    </row>
    <row r="219" spans="1:39" ht="15.5" hidden="1" outlineLevel="1">
      <c r="A219" s="499">
        <v>23</v>
      </c>
      <c r="B219" s="314" t="s">
        <v>14</v>
      </c>
      <c r="C219" s="290" t="s">
        <v>25</v>
      </c>
      <c r="D219" s="294">
        <v>14523.323989868164</v>
      </c>
      <c r="E219" s="294">
        <v>14523.324035644531</v>
      </c>
      <c r="F219" s="294">
        <v>14523.324035644531</v>
      </c>
      <c r="G219" s="294">
        <v>13687.323989868166</v>
      </c>
      <c r="H219" s="294">
        <v>13372.323989868162</v>
      </c>
      <c r="I219" s="294">
        <v>13372.323989868162</v>
      </c>
      <c r="J219" s="294">
        <v>12900.15998840332</v>
      </c>
      <c r="K219" s="294">
        <v>12159.940002441406</v>
      </c>
      <c r="L219" s="294">
        <v>3699.9400024414063</v>
      </c>
      <c r="M219" s="294">
        <v>3699.9400024414063</v>
      </c>
      <c r="N219" s="290"/>
      <c r="O219" s="294">
        <v>1.1396128369960934</v>
      </c>
      <c r="P219" s="294">
        <v>1.0961857405491173</v>
      </c>
      <c r="Q219" s="294">
        <v>1.0961857405491173</v>
      </c>
      <c r="R219" s="294">
        <v>1.0961857405491173</v>
      </c>
      <c r="S219" s="294">
        <v>1.0961857405491173</v>
      </c>
      <c r="T219" s="294">
        <v>1.0961857405491173</v>
      </c>
      <c r="U219" s="294">
        <v>1.0716585735790434</v>
      </c>
      <c r="V219" s="294">
        <v>1.0716585735790434</v>
      </c>
      <c r="W219" s="294">
        <v>0.63219298096373677</v>
      </c>
      <c r="X219" s="294">
        <v>0.63219298096373677</v>
      </c>
      <c r="Y219" s="769">
        <v>1</v>
      </c>
      <c r="Z219" s="402">
        <v>0</v>
      </c>
      <c r="AA219" s="402">
        <v>0</v>
      </c>
      <c r="AB219" s="402"/>
      <c r="AC219" s="402"/>
      <c r="AD219" s="402"/>
      <c r="AE219" s="402"/>
      <c r="AF219" s="402"/>
      <c r="AG219" s="402"/>
      <c r="AH219" s="402"/>
      <c r="AI219" s="402"/>
      <c r="AJ219" s="402"/>
      <c r="AK219" s="402"/>
      <c r="AL219" s="402"/>
      <c r="AM219" s="295">
        <v>1</v>
      </c>
    </row>
    <row r="220" spans="1:39" ht="15.5" hidden="1" outlineLevel="1">
      <c r="B220" s="293" t="s">
        <v>244</v>
      </c>
      <c r="C220" s="290" t="s">
        <v>163</v>
      </c>
      <c r="D220" s="294"/>
      <c r="E220" s="294"/>
      <c r="F220" s="294"/>
      <c r="G220" s="294"/>
      <c r="H220" s="294"/>
      <c r="I220" s="294"/>
      <c r="J220" s="294"/>
      <c r="K220" s="294"/>
      <c r="L220" s="294"/>
      <c r="M220" s="294"/>
      <c r="N220" s="459"/>
      <c r="O220" s="294"/>
      <c r="P220" s="294"/>
      <c r="Q220" s="294"/>
      <c r="R220" s="294"/>
      <c r="S220" s="294"/>
      <c r="T220" s="294"/>
      <c r="U220" s="294"/>
      <c r="V220" s="294"/>
      <c r="W220" s="294"/>
      <c r="X220" s="294"/>
      <c r="Y220" s="403">
        <v>1</v>
      </c>
      <c r="Z220" s="403">
        <v>0</v>
      </c>
      <c r="AA220" s="403">
        <v>0</v>
      </c>
      <c r="AB220" s="403">
        <v>0</v>
      </c>
      <c r="AC220" s="403">
        <v>0</v>
      </c>
      <c r="AD220" s="403">
        <v>0</v>
      </c>
      <c r="AE220" s="403">
        <v>0</v>
      </c>
      <c r="AF220" s="403">
        <v>0</v>
      </c>
      <c r="AG220" s="403">
        <v>0</v>
      </c>
      <c r="AH220" s="403">
        <v>0</v>
      </c>
      <c r="AI220" s="403">
        <v>0</v>
      </c>
      <c r="AJ220" s="403">
        <v>0</v>
      </c>
      <c r="AK220" s="403">
        <v>0</v>
      </c>
      <c r="AL220" s="403">
        <v>0</v>
      </c>
      <c r="AM220" s="495"/>
    </row>
    <row r="221" spans="1:39" ht="15.5"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4"/>
      <c r="Z221" s="404"/>
      <c r="AA221" s="404"/>
      <c r="AB221" s="404"/>
      <c r="AC221" s="404"/>
      <c r="AD221" s="404"/>
      <c r="AE221" s="404"/>
      <c r="AF221" s="404"/>
      <c r="AG221" s="404"/>
      <c r="AH221" s="404"/>
      <c r="AI221" s="404"/>
      <c r="AJ221" s="404"/>
      <c r="AK221" s="404"/>
      <c r="AL221" s="404"/>
      <c r="AM221" s="305"/>
    </row>
    <row r="222" spans="1:39" s="292" customFormat="1" ht="15.5" hidden="1" outlineLevel="1">
      <c r="A222" s="500"/>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6"/>
      <c r="Z222" s="406"/>
      <c r="AA222" s="406"/>
      <c r="AB222" s="406"/>
      <c r="AC222" s="406"/>
      <c r="AD222" s="406"/>
      <c r="AE222" s="406"/>
      <c r="AF222" s="406"/>
      <c r="AG222" s="406"/>
      <c r="AH222" s="406"/>
      <c r="AI222" s="406"/>
      <c r="AJ222" s="406"/>
      <c r="AK222" s="406"/>
      <c r="AL222" s="406"/>
      <c r="AM222" s="291"/>
    </row>
    <row r="223" spans="1:39" s="282" customFormat="1" ht="15.5" hidden="1" outlineLevel="1">
      <c r="A223" s="499">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2"/>
      <c r="Z223" s="402"/>
      <c r="AA223" s="402"/>
      <c r="AB223" s="402"/>
      <c r="AC223" s="402"/>
      <c r="AD223" s="402"/>
      <c r="AE223" s="402"/>
      <c r="AF223" s="402"/>
      <c r="AG223" s="402"/>
      <c r="AH223" s="402"/>
      <c r="AI223" s="402"/>
      <c r="AJ223" s="402"/>
      <c r="AK223" s="402"/>
      <c r="AL223" s="402"/>
      <c r="AM223" s="295">
        <v>0</v>
      </c>
    </row>
    <row r="224" spans="1:39" s="282" customFormat="1" ht="15.5" hidden="1" outlineLevel="1">
      <c r="A224" s="499"/>
      <c r="B224" s="314" t="s">
        <v>244</v>
      </c>
      <c r="C224" s="290" t="s">
        <v>163</v>
      </c>
      <c r="D224" s="294"/>
      <c r="E224" s="294"/>
      <c r="F224" s="294"/>
      <c r="G224" s="294"/>
      <c r="H224" s="294"/>
      <c r="I224" s="294"/>
      <c r="J224" s="294"/>
      <c r="K224" s="294"/>
      <c r="L224" s="294"/>
      <c r="M224" s="294"/>
      <c r="N224" s="459"/>
      <c r="O224" s="294"/>
      <c r="P224" s="294"/>
      <c r="Q224" s="294"/>
      <c r="R224" s="294"/>
      <c r="S224" s="294"/>
      <c r="T224" s="294"/>
      <c r="U224" s="294"/>
      <c r="V224" s="294"/>
      <c r="W224" s="294"/>
      <c r="X224" s="294"/>
      <c r="Y224" s="403">
        <v>0</v>
      </c>
      <c r="Z224" s="403">
        <v>0</v>
      </c>
      <c r="AA224" s="403">
        <v>0</v>
      </c>
      <c r="AB224" s="403">
        <v>0</v>
      </c>
      <c r="AC224" s="403">
        <v>0</v>
      </c>
      <c r="AD224" s="403">
        <v>0</v>
      </c>
      <c r="AE224" s="403">
        <v>0</v>
      </c>
      <c r="AF224" s="403">
        <v>0</v>
      </c>
      <c r="AG224" s="403">
        <v>0</v>
      </c>
      <c r="AH224" s="403">
        <v>0</v>
      </c>
      <c r="AI224" s="403">
        <v>0</v>
      </c>
      <c r="AJ224" s="403">
        <v>0</v>
      </c>
      <c r="AK224" s="403">
        <v>0</v>
      </c>
      <c r="AL224" s="403">
        <v>0</v>
      </c>
      <c r="AM224" s="495"/>
    </row>
    <row r="225" spans="1:39" s="282" customFormat="1" ht="15.5" hidden="1" outlineLevel="1">
      <c r="A225" s="499"/>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4"/>
      <c r="Z225" s="404"/>
      <c r="AA225" s="404"/>
      <c r="AB225" s="404"/>
      <c r="AC225" s="404"/>
      <c r="AD225" s="404"/>
      <c r="AE225" s="404"/>
      <c r="AF225" s="404"/>
      <c r="AG225" s="404"/>
      <c r="AH225" s="404"/>
      <c r="AI225" s="404"/>
      <c r="AJ225" s="404"/>
      <c r="AK225" s="404"/>
      <c r="AL225" s="404"/>
      <c r="AM225" s="305"/>
    </row>
    <row r="226" spans="1:39" s="282" customFormat="1" ht="15.5" hidden="1" outlineLevel="1">
      <c r="A226" s="499">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07"/>
      <c r="Z226" s="407"/>
      <c r="AA226" s="407"/>
      <c r="AB226" s="407"/>
      <c r="AC226" s="407"/>
      <c r="AD226" s="407"/>
      <c r="AE226" s="407"/>
      <c r="AF226" s="407"/>
      <c r="AG226" s="407"/>
      <c r="AH226" s="407"/>
      <c r="AI226" s="407"/>
      <c r="AJ226" s="407"/>
      <c r="AK226" s="407"/>
      <c r="AL226" s="407"/>
      <c r="AM226" s="295">
        <v>0</v>
      </c>
    </row>
    <row r="227" spans="1:39" s="282" customFormat="1" ht="15.5" hidden="1" outlineLevel="1">
      <c r="A227" s="499"/>
      <c r="B227" s="314" t="s">
        <v>244</v>
      </c>
      <c r="C227" s="290" t="s">
        <v>163</v>
      </c>
      <c r="D227" s="294"/>
      <c r="E227" s="294"/>
      <c r="F227" s="294"/>
      <c r="G227" s="294"/>
      <c r="H227" s="294"/>
      <c r="I227" s="294"/>
      <c r="J227" s="294"/>
      <c r="K227" s="294"/>
      <c r="L227" s="294"/>
      <c r="M227" s="294"/>
      <c r="N227" s="294">
        <v>0</v>
      </c>
      <c r="O227" s="294"/>
      <c r="P227" s="294"/>
      <c r="Q227" s="294"/>
      <c r="R227" s="294"/>
      <c r="S227" s="294"/>
      <c r="T227" s="294"/>
      <c r="U227" s="294"/>
      <c r="V227" s="294"/>
      <c r="W227" s="294"/>
      <c r="X227" s="294"/>
      <c r="Y227" s="403">
        <v>0</v>
      </c>
      <c r="Z227" s="403">
        <v>0</v>
      </c>
      <c r="AA227" s="403">
        <v>0</v>
      </c>
      <c r="AB227" s="403">
        <v>0</v>
      </c>
      <c r="AC227" s="403">
        <v>0</v>
      </c>
      <c r="AD227" s="403">
        <v>0</v>
      </c>
      <c r="AE227" s="403">
        <v>0</v>
      </c>
      <c r="AF227" s="403">
        <v>0</v>
      </c>
      <c r="AG227" s="403">
        <v>0</v>
      </c>
      <c r="AH227" s="403">
        <v>0</v>
      </c>
      <c r="AI227" s="403">
        <v>0</v>
      </c>
      <c r="AJ227" s="403">
        <v>0</v>
      </c>
      <c r="AK227" s="403">
        <v>0</v>
      </c>
      <c r="AL227" s="403">
        <v>0</v>
      </c>
      <c r="AM227" s="495"/>
    </row>
    <row r="228" spans="1:39" s="282" customFormat="1" ht="15.5" hidden="1" outlineLevel="1">
      <c r="A228" s="499"/>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08"/>
      <c r="Z228" s="409"/>
      <c r="AA228" s="408"/>
      <c r="AB228" s="408"/>
      <c r="AC228" s="408"/>
      <c r="AD228" s="408"/>
      <c r="AE228" s="408"/>
      <c r="AF228" s="408"/>
      <c r="AG228" s="408"/>
      <c r="AH228" s="408"/>
      <c r="AI228" s="408"/>
      <c r="AJ228" s="408"/>
      <c r="AK228" s="408"/>
      <c r="AL228" s="408"/>
      <c r="AM228" s="312"/>
    </row>
    <row r="229" spans="1:39" ht="15.5" hidden="1" outlineLevel="1">
      <c r="A229" s="500"/>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6"/>
      <c r="Z229" s="406"/>
      <c r="AA229" s="406"/>
      <c r="AB229" s="406"/>
      <c r="AC229" s="406"/>
      <c r="AD229" s="406"/>
      <c r="AE229" s="406"/>
      <c r="AF229" s="406"/>
      <c r="AG229" s="406"/>
      <c r="AH229" s="406"/>
      <c r="AI229" s="406"/>
      <c r="AJ229" s="406"/>
      <c r="AK229" s="406"/>
      <c r="AL229" s="406"/>
      <c r="AM229" s="291"/>
    </row>
    <row r="230" spans="1:39" ht="15.5" hidden="1" outlineLevel="1">
      <c r="A230" s="499">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18"/>
      <c r="Z230" s="407"/>
      <c r="AA230" s="460"/>
      <c r="AB230" s="407"/>
      <c r="AC230" s="407"/>
      <c r="AD230" s="407"/>
      <c r="AE230" s="407"/>
      <c r="AF230" s="407"/>
      <c r="AG230" s="407"/>
      <c r="AH230" s="407"/>
      <c r="AI230" s="407"/>
      <c r="AJ230" s="407"/>
      <c r="AK230" s="407"/>
      <c r="AL230" s="407"/>
      <c r="AM230" s="295">
        <v>0</v>
      </c>
    </row>
    <row r="231" spans="1:39" ht="15.5" hidden="1" outlineLevel="1">
      <c r="B231" s="293" t="s">
        <v>244</v>
      </c>
      <c r="C231" s="290" t="s">
        <v>163</v>
      </c>
      <c r="D231" s="294"/>
      <c r="E231" s="294"/>
      <c r="F231" s="294"/>
      <c r="G231" s="294"/>
      <c r="H231" s="294"/>
      <c r="I231" s="294"/>
      <c r="J231" s="294"/>
      <c r="K231" s="294"/>
      <c r="L231" s="294"/>
      <c r="M231" s="294"/>
      <c r="N231" s="294">
        <v>12</v>
      </c>
      <c r="O231" s="294"/>
      <c r="P231" s="294"/>
      <c r="Q231" s="294"/>
      <c r="R231" s="294"/>
      <c r="S231" s="294"/>
      <c r="T231" s="294"/>
      <c r="U231" s="294"/>
      <c r="V231" s="294"/>
      <c r="W231" s="294"/>
      <c r="X231" s="294"/>
      <c r="Y231" s="403">
        <v>0</v>
      </c>
      <c r="Z231" s="403">
        <v>0</v>
      </c>
      <c r="AA231" s="403">
        <v>0</v>
      </c>
      <c r="AB231" s="403">
        <v>0</v>
      </c>
      <c r="AC231" s="403">
        <v>0</v>
      </c>
      <c r="AD231" s="403">
        <v>0</v>
      </c>
      <c r="AE231" s="403">
        <v>0</v>
      </c>
      <c r="AF231" s="403">
        <v>0</v>
      </c>
      <c r="AG231" s="403">
        <v>0</v>
      </c>
      <c r="AH231" s="403">
        <v>0</v>
      </c>
      <c r="AI231" s="403">
        <v>0</v>
      </c>
      <c r="AJ231" s="403">
        <v>0</v>
      </c>
      <c r="AK231" s="403">
        <v>0</v>
      </c>
      <c r="AL231" s="403">
        <v>0</v>
      </c>
      <c r="AM231" s="495"/>
    </row>
    <row r="232" spans="1:39" ht="15.5" hidden="1" outlineLevel="1">
      <c r="A232" s="502"/>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5"/>
      <c r="Z232" s="416"/>
      <c r="AA232" s="416"/>
      <c r="AB232" s="416"/>
      <c r="AC232" s="416"/>
      <c r="AD232" s="416"/>
      <c r="AE232" s="416"/>
      <c r="AF232" s="416"/>
      <c r="AG232" s="416"/>
      <c r="AH232" s="416"/>
      <c r="AI232" s="416"/>
      <c r="AJ232" s="416"/>
      <c r="AK232" s="416"/>
      <c r="AL232" s="416"/>
      <c r="AM232" s="296"/>
    </row>
    <row r="233" spans="1:39" ht="15.5" hidden="1" outlineLevel="1">
      <c r="A233" s="499">
        <v>27</v>
      </c>
      <c r="B233" s="320" t="s">
        <v>17</v>
      </c>
      <c r="C233" s="290" t="s">
        <v>25</v>
      </c>
      <c r="D233" s="294">
        <v>312.86289399373942</v>
      </c>
      <c r="E233" s="294">
        <v>312.86289399373942</v>
      </c>
      <c r="F233" s="294">
        <v>312.86289399373942</v>
      </c>
      <c r="G233" s="294">
        <v>312.86289399373942</v>
      </c>
      <c r="H233" s="294">
        <v>312.86289399373942</v>
      </c>
      <c r="I233" s="294">
        <v>312.86289399373942</v>
      </c>
      <c r="J233" s="294">
        <v>312.86289399373942</v>
      </c>
      <c r="K233" s="294">
        <v>312.86289399373942</v>
      </c>
      <c r="L233" s="294">
        <v>312.86289399373942</v>
      </c>
      <c r="M233" s="294">
        <v>312.86289399373942</v>
      </c>
      <c r="N233" s="294">
        <v>12</v>
      </c>
      <c r="O233" s="294">
        <v>0.32292648347659642</v>
      </c>
      <c r="P233" s="294">
        <v>0.32292648347659642</v>
      </c>
      <c r="Q233" s="294">
        <v>0.32292648347659642</v>
      </c>
      <c r="R233" s="294">
        <v>0.32292648347659642</v>
      </c>
      <c r="S233" s="294">
        <v>0.32292648347659642</v>
      </c>
      <c r="T233" s="294">
        <v>0.32292648347659642</v>
      </c>
      <c r="U233" s="294">
        <v>0.32292648347659642</v>
      </c>
      <c r="V233" s="294">
        <v>0.32292648347659642</v>
      </c>
      <c r="W233" s="294">
        <v>0.32292648347659642</v>
      </c>
      <c r="X233" s="294">
        <v>0.32292648347659642</v>
      </c>
      <c r="Y233" s="418">
        <v>0</v>
      </c>
      <c r="Z233" s="407">
        <v>0</v>
      </c>
      <c r="AA233" s="407">
        <v>1</v>
      </c>
      <c r="AB233" s="407"/>
      <c r="AC233" s="407"/>
      <c r="AD233" s="407"/>
      <c r="AE233" s="407"/>
      <c r="AF233" s="407"/>
      <c r="AG233" s="407"/>
      <c r="AH233" s="407"/>
      <c r="AI233" s="407"/>
      <c r="AJ233" s="407"/>
      <c r="AK233" s="407"/>
      <c r="AL233" s="407"/>
      <c r="AM233" s="295">
        <v>1</v>
      </c>
    </row>
    <row r="234" spans="1:39" ht="15.5" hidden="1" outlineLevel="1">
      <c r="B234" s="293" t="s">
        <v>244</v>
      </c>
      <c r="C234" s="290" t="s">
        <v>163</v>
      </c>
      <c r="D234" s="294"/>
      <c r="E234" s="294"/>
      <c r="F234" s="294"/>
      <c r="G234" s="294"/>
      <c r="H234" s="294"/>
      <c r="I234" s="294"/>
      <c r="J234" s="294"/>
      <c r="K234" s="294"/>
      <c r="L234" s="294"/>
      <c r="M234" s="294"/>
      <c r="N234" s="294">
        <v>12</v>
      </c>
      <c r="O234" s="294"/>
      <c r="P234" s="294"/>
      <c r="Q234" s="294"/>
      <c r="R234" s="294"/>
      <c r="S234" s="294"/>
      <c r="T234" s="294"/>
      <c r="U234" s="294"/>
      <c r="V234" s="294"/>
      <c r="W234" s="294"/>
      <c r="X234" s="294"/>
      <c r="Y234" s="403">
        <v>0</v>
      </c>
      <c r="Z234" s="403">
        <v>0</v>
      </c>
      <c r="AA234" s="403">
        <v>1</v>
      </c>
      <c r="AB234" s="403">
        <v>0</v>
      </c>
      <c r="AC234" s="403">
        <v>0</v>
      </c>
      <c r="AD234" s="403">
        <v>0</v>
      </c>
      <c r="AE234" s="403">
        <v>0</v>
      </c>
      <c r="AF234" s="403">
        <v>0</v>
      </c>
      <c r="AG234" s="403">
        <v>0</v>
      </c>
      <c r="AH234" s="403">
        <v>0</v>
      </c>
      <c r="AI234" s="403">
        <v>0</v>
      </c>
      <c r="AJ234" s="403">
        <v>0</v>
      </c>
      <c r="AK234" s="403">
        <v>0</v>
      </c>
      <c r="AL234" s="403">
        <v>0</v>
      </c>
      <c r="AM234" s="495"/>
    </row>
    <row r="235" spans="1:39" ht="15.5" hidden="1" outlineLevel="1">
      <c r="A235" s="502"/>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4"/>
      <c r="Z235" s="404"/>
      <c r="AA235" s="404"/>
      <c r="AB235" s="404"/>
      <c r="AC235" s="404"/>
      <c r="AD235" s="404"/>
      <c r="AE235" s="404"/>
      <c r="AF235" s="404"/>
      <c r="AG235" s="404"/>
      <c r="AH235" s="404"/>
      <c r="AI235" s="404"/>
      <c r="AJ235" s="404"/>
      <c r="AK235" s="404"/>
      <c r="AL235" s="404"/>
      <c r="AM235" s="305"/>
    </row>
    <row r="236" spans="1:39" ht="15.5" hidden="1" outlineLevel="1">
      <c r="A236" s="499">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18"/>
      <c r="Z236" s="407"/>
      <c r="AA236" s="407"/>
      <c r="AB236" s="407"/>
      <c r="AC236" s="407"/>
      <c r="AD236" s="407"/>
      <c r="AE236" s="407"/>
      <c r="AF236" s="407"/>
      <c r="AG236" s="407"/>
      <c r="AH236" s="407"/>
      <c r="AI236" s="407"/>
      <c r="AJ236" s="407"/>
      <c r="AK236" s="407"/>
      <c r="AL236" s="407"/>
      <c r="AM236" s="295">
        <v>0</v>
      </c>
    </row>
    <row r="237" spans="1:39" ht="15.5" hidden="1" outlineLevel="1">
      <c r="B237" s="293" t="s">
        <v>244</v>
      </c>
      <c r="C237" s="290" t="s">
        <v>163</v>
      </c>
      <c r="D237" s="294"/>
      <c r="E237" s="294"/>
      <c r="F237" s="294"/>
      <c r="G237" s="294"/>
      <c r="H237" s="294"/>
      <c r="I237" s="294"/>
      <c r="J237" s="294"/>
      <c r="K237" s="294"/>
      <c r="L237" s="294"/>
      <c r="M237" s="294"/>
      <c r="N237" s="294">
        <v>0</v>
      </c>
      <c r="O237" s="294"/>
      <c r="P237" s="294"/>
      <c r="Q237" s="294"/>
      <c r="R237" s="294"/>
      <c r="S237" s="294"/>
      <c r="T237" s="294"/>
      <c r="U237" s="294"/>
      <c r="V237" s="294"/>
      <c r="W237" s="294"/>
      <c r="X237" s="294"/>
      <c r="Y237" s="403">
        <v>0</v>
      </c>
      <c r="Z237" s="403">
        <v>0</v>
      </c>
      <c r="AA237" s="403">
        <v>0</v>
      </c>
      <c r="AB237" s="403">
        <v>0</v>
      </c>
      <c r="AC237" s="403">
        <v>0</v>
      </c>
      <c r="AD237" s="403">
        <v>0</v>
      </c>
      <c r="AE237" s="403">
        <v>0</v>
      </c>
      <c r="AF237" s="403">
        <v>0</v>
      </c>
      <c r="AG237" s="403">
        <v>0</v>
      </c>
      <c r="AH237" s="403">
        <v>0</v>
      </c>
      <c r="AI237" s="403">
        <v>0</v>
      </c>
      <c r="AJ237" s="403">
        <v>0</v>
      </c>
      <c r="AK237" s="403">
        <v>0</v>
      </c>
      <c r="AL237" s="403">
        <v>0</v>
      </c>
      <c r="AM237" s="495"/>
    </row>
    <row r="238" spans="1:39" ht="15.5" hidden="1" outlineLevel="1">
      <c r="A238" s="502"/>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4"/>
      <c r="Z238" s="404"/>
      <c r="AA238" s="404"/>
      <c r="AB238" s="404"/>
      <c r="AC238" s="404"/>
      <c r="AD238" s="404"/>
      <c r="AE238" s="404"/>
      <c r="AF238" s="404"/>
      <c r="AG238" s="404"/>
      <c r="AH238" s="404"/>
      <c r="AI238" s="404"/>
      <c r="AJ238" s="404"/>
      <c r="AK238" s="404"/>
      <c r="AL238" s="404"/>
      <c r="AM238" s="305"/>
    </row>
    <row r="239" spans="1:39" ht="15.5" hidden="1" outlineLevel="1">
      <c r="A239" s="499">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18"/>
      <c r="Z239" s="407"/>
      <c r="AA239" s="407"/>
      <c r="AB239" s="407"/>
      <c r="AC239" s="407"/>
      <c r="AD239" s="407"/>
      <c r="AE239" s="407"/>
      <c r="AF239" s="407"/>
      <c r="AG239" s="407"/>
      <c r="AH239" s="407"/>
      <c r="AI239" s="407"/>
      <c r="AJ239" s="407"/>
      <c r="AK239" s="407"/>
      <c r="AL239" s="407"/>
      <c r="AM239" s="295">
        <v>0</v>
      </c>
    </row>
    <row r="240" spans="1:39" ht="15.5" hidden="1" outlineLevel="1">
      <c r="B240" s="323" t="s">
        <v>244</v>
      </c>
      <c r="C240" s="290" t="s">
        <v>163</v>
      </c>
      <c r="D240" s="294"/>
      <c r="E240" s="294"/>
      <c r="F240" s="294"/>
      <c r="G240" s="294"/>
      <c r="H240" s="294"/>
      <c r="I240" s="294"/>
      <c r="J240" s="294"/>
      <c r="K240" s="294"/>
      <c r="L240" s="294"/>
      <c r="M240" s="294"/>
      <c r="N240" s="294">
        <v>0</v>
      </c>
      <c r="O240" s="294"/>
      <c r="P240" s="294"/>
      <c r="Q240" s="294"/>
      <c r="R240" s="294"/>
      <c r="S240" s="294"/>
      <c r="T240" s="294"/>
      <c r="U240" s="294"/>
      <c r="V240" s="294"/>
      <c r="W240" s="294"/>
      <c r="X240" s="294"/>
      <c r="Y240" s="403">
        <v>0</v>
      </c>
      <c r="Z240" s="403">
        <v>0</v>
      </c>
      <c r="AA240" s="403">
        <v>0</v>
      </c>
      <c r="AB240" s="403">
        <v>0</v>
      </c>
      <c r="AC240" s="403">
        <v>0</v>
      </c>
      <c r="AD240" s="403">
        <v>0</v>
      </c>
      <c r="AE240" s="403">
        <v>0</v>
      </c>
      <c r="AF240" s="403">
        <v>0</v>
      </c>
      <c r="AG240" s="403">
        <v>0</v>
      </c>
      <c r="AH240" s="403">
        <v>0</v>
      </c>
      <c r="AI240" s="403">
        <v>0</v>
      </c>
      <c r="AJ240" s="403">
        <v>0</v>
      </c>
      <c r="AK240" s="403">
        <v>0</v>
      </c>
      <c r="AL240" s="403">
        <v>0</v>
      </c>
      <c r="AM240" s="495"/>
    </row>
    <row r="241" spans="1:39" ht="15.5"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s="282" customFormat="1" ht="15.5" hidden="1" outlineLevel="1">
      <c r="A242" s="499">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2"/>
      <c r="Z242" s="402"/>
      <c r="AA242" s="402"/>
      <c r="AB242" s="402"/>
      <c r="AC242" s="402"/>
      <c r="AD242" s="402"/>
      <c r="AE242" s="402"/>
      <c r="AF242" s="402"/>
      <c r="AG242" s="402"/>
      <c r="AH242" s="402"/>
      <c r="AI242" s="402"/>
      <c r="AJ242" s="402"/>
      <c r="AK242" s="402"/>
      <c r="AL242" s="402"/>
      <c r="AM242" s="295">
        <v>0</v>
      </c>
    </row>
    <row r="243" spans="1:39" s="282" customFormat="1" ht="15.5" hidden="1" outlineLevel="1">
      <c r="A243" s="499"/>
      <c r="B243" s="323" t="s">
        <v>244</v>
      </c>
      <c r="C243" s="290" t="s">
        <v>163</v>
      </c>
      <c r="D243" s="294"/>
      <c r="E243" s="294"/>
      <c r="F243" s="294"/>
      <c r="G243" s="294"/>
      <c r="H243" s="294"/>
      <c r="I243" s="294"/>
      <c r="J243" s="294"/>
      <c r="K243" s="294"/>
      <c r="L243" s="294"/>
      <c r="M243" s="294"/>
      <c r="N243" s="294">
        <v>0</v>
      </c>
      <c r="O243" s="294"/>
      <c r="P243" s="294"/>
      <c r="Q243" s="294"/>
      <c r="R243" s="294"/>
      <c r="S243" s="294"/>
      <c r="T243" s="294"/>
      <c r="U243" s="294"/>
      <c r="V243" s="294"/>
      <c r="W243" s="294"/>
      <c r="X243" s="294"/>
      <c r="Y243" s="403">
        <v>0</v>
      </c>
      <c r="Z243" s="403">
        <v>0</v>
      </c>
      <c r="AA243" s="403">
        <v>0</v>
      </c>
      <c r="AB243" s="403">
        <v>0</v>
      </c>
      <c r="AC243" s="403">
        <v>0</v>
      </c>
      <c r="AD243" s="403">
        <v>0</v>
      </c>
      <c r="AE243" s="403">
        <v>0</v>
      </c>
      <c r="AF243" s="403">
        <v>0</v>
      </c>
      <c r="AG243" s="403">
        <v>0</v>
      </c>
      <c r="AH243" s="403">
        <v>0</v>
      </c>
      <c r="AI243" s="403">
        <v>0</v>
      </c>
      <c r="AJ243" s="403">
        <v>0</v>
      </c>
      <c r="AK243" s="403">
        <v>0</v>
      </c>
      <c r="AL243" s="403">
        <v>0</v>
      </c>
      <c r="AM243" s="495"/>
    </row>
    <row r="244" spans="1:39" s="282" customFormat="1" ht="15.5" hidden="1" outlineLevel="1">
      <c r="A244" s="499"/>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4"/>
      <c r="Z244" s="404"/>
      <c r="AA244" s="404"/>
      <c r="AB244" s="404"/>
      <c r="AC244" s="404"/>
      <c r="AD244" s="404"/>
      <c r="AE244" s="404"/>
      <c r="AF244" s="404"/>
      <c r="AG244" s="404"/>
      <c r="AH244" s="404"/>
      <c r="AI244" s="404"/>
      <c r="AJ244" s="404"/>
      <c r="AK244" s="404"/>
      <c r="AL244" s="404"/>
      <c r="AM244" s="312"/>
    </row>
    <row r="245" spans="1:39" s="282" customFormat="1" ht="15.5" hidden="1" outlineLevel="1">
      <c r="A245" s="499"/>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4"/>
      <c r="Z245" s="404"/>
      <c r="AA245" s="404"/>
      <c r="AB245" s="404"/>
      <c r="AC245" s="404"/>
      <c r="AD245" s="404"/>
      <c r="AE245" s="404"/>
      <c r="AF245" s="404"/>
      <c r="AG245" s="404"/>
      <c r="AH245" s="404"/>
      <c r="AI245" s="404"/>
      <c r="AJ245" s="404"/>
      <c r="AK245" s="404"/>
      <c r="AL245" s="404"/>
      <c r="AM245" s="312"/>
    </row>
    <row r="246" spans="1:39" s="282" customFormat="1" ht="15.5" hidden="1" outlineLevel="1">
      <c r="A246" s="499">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2"/>
      <c r="Z246" s="402"/>
      <c r="AA246" s="402"/>
      <c r="AB246" s="402"/>
      <c r="AC246" s="402"/>
      <c r="AD246" s="402"/>
      <c r="AE246" s="402"/>
      <c r="AF246" s="402"/>
      <c r="AG246" s="402"/>
      <c r="AH246" s="402"/>
      <c r="AI246" s="402"/>
      <c r="AJ246" s="402"/>
      <c r="AK246" s="402"/>
      <c r="AL246" s="402"/>
      <c r="AM246" s="295">
        <v>0</v>
      </c>
    </row>
    <row r="247" spans="1:39" s="282" customFormat="1" ht="15.5" hidden="1" outlineLevel="1">
      <c r="A247" s="499"/>
      <c r="B247" s="323" t="s">
        <v>244</v>
      </c>
      <c r="C247" s="290" t="s">
        <v>163</v>
      </c>
      <c r="D247" s="294"/>
      <c r="E247" s="294"/>
      <c r="F247" s="294"/>
      <c r="G247" s="294"/>
      <c r="H247" s="294"/>
      <c r="I247" s="294"/>
      <c r="J247" s="294"/>
      <c r="K247" s="294"/>
      <c r="L247" s="294"/>
      <c r="M247" s="294"/>
      <c r="N247" s="294">
        <v>0</v>
      </c>
      <c r="O247" s="294"/>
      <c r="P247" s="294"/>
      <c r="Q247" s="294"/>
      <c r="R247" s="294"/>
      <c r="S247" s="294"/>
      <c r="T247" s="294"/>
      <c r="U247" s="294"/>
      <c r="V247" s="294"/>
      <c r="W247" s="294"/>
      <c r="X247" s="294"/>
      <c r="Y247" s="403">
        <v>0</v>
      </c>
      <c r="Z247" s="403">
        <v>0</v>
      </c>
      <c r="AA247" s="403">
        <v>0</v>
      </c>
      <c r="AB247" s="403">
        <v>0</v>
      </c>
      <c r="AC247" s="403">
        <v>0</v>
      </c>
      <c r="AD247" s="403">
        <v>0</v>
      </c>
      <c r="AE247" s="403">
        <v>0</v>
      </c>
      <c r="AF247" s="403">
        <v>0</v>
      </c>
      <c r="AG247" s="403">
        <v>0</v>
      </c>
      <c r="AH247" s="403">
        <v>0</v>
      </c>
      <c r="AI247" s="403">
        <v>0</v>
      </c>
      <c r="AJ247" s="403">
        <v>0</v>
      </c>
      <c r="AK247" s="403">
        <v>0</v>
      </c>
      <c r="AL247" s="403">
        <v>0</v>
      </c>
      <c r="AM247" s="495"/>
    </row>
    <row r="248" spans="1:39" s="282" customFormat="1" ht="15.5" hidden="1" outlineLevel="1">
      <c r="A248" s="499"/>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4"/>
      <c r="Z248" s="404"/>
      <c r="AA248" s="404"/>
      <c r="AB248" s="404"/>
      <c r="AC248" s="404"/>
      <c r="AD248" s="404"/>
      <c r="AE248" s="404"/>
      <c r="AF248" s="404"/>
      <c r="AG248" s="404"/>
      <c r="AH248" s="404"/>
      <c r="AI248" s="404"/>
      <c r="AJ248" s="404"/>
      <c r="AK248" s="404"/>
      <c r="AL248" s="404"/>
      <c r="AM248" s="312"/>
    </row>
    <row r="249" spans="1:39" s="282" customFormat="1" ht="15.5" hidden="1" outlineLevel="1">
      <c r="A249" s="499">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2"/>
      <c r="Z249" s="402"/>
      <c r="AA249" s="402"/>
      <c r="AB249" s="402"/>
      <c r="AC249" s="402"/>
      <c r="AD249" s="402"/>
      <c r="AE249" s="402"/>
      <c r="AF249" s="402"/>
      <c r="AG249" s="402"/>
      <c r="AH249" s="402"/>
      <c r="AI249" s="402"/>
      <c r="AJ249" s="402"/>
      <c r="AK249" s="402"/>
      <c r="AL249" s="402"/>
      <c r="AM249" s="295">
        <v>0</v>
      </c>
    </row>
    <row r="250" spans="1:39" s="282" customFormat="1" ht="15.5" hidden="1" outlineLevel="1">
      <c r="A250" s="499"/>
      <c r="B250" s="323" t="s">
        <v>244</v>
      </c>
      <c r="C250" s="290" t="s">
        <v>163</v>
      </c>
      <c r="D250" s="294"/>
      <c r="E250" s="294"/>
      <c r="F250" s="294"/>
      <c r="G250" s="294"/>
      <c r="H250" s="294"/>
      <c r="I250" s="294"/>
      <c r="J250" s="294"/>
      <c r="K250" s="294"/>
      <c r="L250" s="294"/>
      <c r="M250" s="294"/>
      <c r="N250" s="294">
        <v>0</v>
      </c>
      <c r="O250" s="294"/>
      <c r="P250" s="294"/>
      <c r="Q250" s="294"/>
      <c r="R250" s="294"/>
      <c r="S250" s="294"/>
      <c r="T250" s="294"/>
      <c r="U250" s="294"/>
      <c r="V250" s="294"/>
      <c r="W250" s="294"/>
      <c r="X250" s="294"/>
      <c r="Y250" s="403">
        <v>0</v>
      </c>
      <c r="Z250" s="403">
        <v>0</v>
      </c>
      <c r="AA250" s="403">
        <v>0</v>
      </c>
      <c r="AB250" s="403">
        <v>0</v>
      </c>
      <c r="AC250" s="403">
        <v>0</v>
      </c>
      <c r="AD250" s="403">
        <v>0</v>
      </c>
      <c r="AE250" s="403">
        <v>0</v>
      </c>
      <c r="AF250" s="403">
        <v>0</v>
      </c>
      <c r="AG250" s="403">
        <v>0</v>
      </c>
      <c r="AH250" s="403">
        <v>0</v>
      </c>
      <c r="AI250" s="403">
        <v>0</v>
      </c>
      <c r="AJ250" s="403">
        <v>0</v>
      </c>
      <c r="AK250" s="403">
        <v>0</v>
      </c>
      <c r="AL250" s="403">
        <v>0</v>
      </c>
      <c r="AM250" s="495"/>
    </row>
    <row r="251" spans="1:39" s="282" customFormat="1" ht="15.5" hidden="1" outlineLevel="1">
      <c r="A251" s="499"/>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4"/>
      <c r="Z251" s="404"/>
      <c r="AA251" s="404"/>
      <c r="AB251" s="404"/>
      <c r="AC251" s="404"/>
      <c r="AD251" s="404"/>
      <c r="AE251" s="404"/>
      <c r="AF251" s="404"/>
      <c r="AG251" s="404"/>
      <c r="AH251" s="404"/>
      <c r="AI251" s="404"/>
      <c r="AJ251" s="404"/>
      <c r="AK251" s="404"/>
      <c r="AL251" s="404"/>
      <c r="AM251" s="312"/>
    </row>
    <row r="252" spans="1:39" s="282" customFormat="1" ht="15.5" hidden="1" outlineLevel="1">
      <c r="A252" s="499">
        <v>33</v>
      </c>
      <c r="B252" s="323" t="s">
        <v>493</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2"/>
      <c r="Z252" s="402"/>
      <c r="AA252" s="402"/>
      <c r="AB252" s="402"/>
      <c r="AC252" s="402"/>
      <c r="AD252" s="402"/>
      <c r="AE252" s="402"/>
      <c r="AF252" s="402"/>
      <c r="AG252" s="402"/>
      <c r="AH252" s="402"/>
      <c r="AI252" s="402"/>
      <c r="AJ252" s="402"/>
      <c r="AK252" s="402"/>
      <c r="AL252" s="402"/>
      <c r="AM252" s="295">
        <v>0</v>
      </c>
    </row>
    <row r="253" spans="1:39" s="282" customFormat="1" ht="15.5" hidden="1" outlineLevel="1">
      <c r="A253" s="499"/>
      <c r="B253" s="323" t="s">
        <v>244</v>
      </c>
      <c r="C253" s="290" t="s">
        <v>163</v>
      </c>
      <c r="D253" s="294"/>
      <c r="E253" s="294"/>
      <c r="F253" s="294"/>
      <c r="G253" s="294"/>
      <c r="H253" s="294"/>
      <c r="I253" s="294"/>
      <c r="J253" s="294"/>
      <c r="K253" s="294"/>
      <c r="L253" s="294"/>
      <c r="M253" s="294"/>
      <c r="N253" s="294">
        <v>0</v>
      </c>
      <c r="O253" s="294"/>
      <c r="P253" s="294"/>
      <c r="Q253" s="294"/>
      <c r="R253" s="294"/>
      <c r="S253" s="294"/>
      <c r="T253" s="294"/>
      <c r="U253" s="294"/>
      <c r="V253" s="294"/>
      <c r="W253" s="294"/>
      <c r="X253" s="294"/>
      <c r="Y253" s="403">
        <v>0</v>
      </c>
      <c r="Z253" s="403">
        <v>0</v>
      </c>
      <c r="AA253" s="403">
        <v>0</v>
      </c>
      <c r="AB253" s="403">
        <v>0</v>
      </c>
      <c r="AC253" s="403">
        <v>0</v>
      </c>
      <c r="AD253" s="403">
        <v>0</v>
      </c>
      <c r="AE253" s="403">
        <v>0</v>
      </c>
      <c r="AF253" s="403">
        <v>0</v>
      </c>
      <c r="AG253" s="403">
        <v>0</v>
      </c>
      <c r="AH253" s="403">
        <v>0</v>
      </c>
      <c r="AI253" s="403">
        <v>0</v>
      </c>
      <c r="AJ253" s="403">
        <v>0</v>
      </c>
      <c r="AK253" s="403">
        <v>0</v>
      </c>
      <c r="AL253" s="403">
        <v>0</v>
      </c>
      <c r="AM253" s="495"/>
    </row>
    <row r="254" spans="1:39" ht="15.5"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5" collapsed="1">
      <c r="B255" s="326" t="s">
        <v>245</v>
      </c>
      <c r="C255" s="328"/>
      <c r="D255" s="328">
        <f>SUM(D150:D253)</f>
        <v>1720378.7304337192</v>
      </c>
      <c r="E255" s="328"/>
      <c r="F255" s="328"/>
      <c r="G255" s="328"/>
      <c r="H255" s="328"/>
      <c r="I255" s="328"/>
      <c r="J255" s="328"/>
      <c r="K255" s="328"/>
      <c r="L255" s="328"/>
      <c r="M255" s="328"/>
      <c r="N255" s="328"/>
      <c r="O255" s="328">
        <f>SUM(O150:O253)</f>
        <v>390.51831965121227</v>
      </c>
      <c r="P255" s="328"/>
      <c r="Q255" s="328"/>
      <c r="R255" s="328"/>
      <c r="S255" s="328"/>
      <c r="T255" s="328"/>
      <c r="U255" s="328"/>
      <c r="V255" s="328"/>
      <c r="W255" s="328"/>
      <c r="X255" s="328"/>
      <c r="Y255" s="328">
        <f>IF(Y149="kWh",SUMPRODUCT(D150:D253,Y150:Y253))</f>
        <v>182798.36813494764</v>
      </c>
      <c r="Z255" s="328">
        <f>IF(Z149="kWh",SUMPRODUCT(D150:D253,Z150:Z253))</f>
        <v>637415.92295150179</v>
      </c>
      <c r="AA255" s="328">
        <f>IF(AA149="kW",SUMPRODUCT(N150:N253,O150:O253,AA150:AA253),SUMPRODUCT(D150:D253,AA150:AA253))</f>
        <v>2117.1805103361776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5">
      <c r="B258" s="323" t="s">
        <v>165</v>
      </c>
      <c r="C258" s="337"/>
      <c r="D258" s="337"/>
      <c r="E258" s="373"/>
      <c r="F258" s="373"/>
      <c r="G258" s="373"/>
      <c r="H258" s="373"/>
      <c r="I258" s="373"/>
      <c r="J258" s="373"/>
      <c r="K258" s="373"/>
      <c r="L258" s="373"/>
      <c r="M258" s="373"/>
      <c r="N258" s="373"/>
      <c r="O258" s="290"/>
      <c r="P258" s="339"/>
      <c r="Q258" s="339"/>
      <c r="R258" s="339"/>
      <c r="S258" s="338"/>
      <c r="T258" s="338"/>
      <c r="U258" s="338"/>
      <c r="V258" s="338"/>
      <c r="W258" s="339"/>
      <c r="X258" s="339"/>
      <c r="Y258" s="340">
        <f>HLOOKUP(Y$20,'3.  Distribution Rates'!$C$122:$P$133,4,FALSE)</f>
        <v>1.6799999999999999E-2</v>
      </c>
      <c r="Z258" s="340">
        <f>HLOOKUP(Z$20,'3.  Distribution Rates'!$C$122:$P$133,4,FALSE)</f>
        <v>1.12E-2</v>
      </c>
      <c r="AA258" s="340">
        <f>HLOOKUP(AA$20,'3.  Distribution Rates'!$C$122:$P$133,4,FALSE)</f>
        <v>2.6152000000000002</v>
      </c>
      <c r="AB258" s="340">
        <f>HLOOKUP(AB$20,'3.  Distribution Rates'!$C$122:$P$133,4,FALSE)</f>
        <v>13.776899999999999</v>
      </c>
      <c r="AC258" s="340">
        <f>HLOOKUP(AC$20,'3.  Distribution Rates'!$C$122:$P$133,4,FALSE)</f>
        <v>1.7000000000000001E-2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4"/>
    </row>
    <row r="259" spans="1:41" ht="15.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5">
        <f t="shared" ref="Y259:AL259" si="70">Y135*Y258</f>
        <v>4364.6339894537041</v>
      </c>
      <c r="Z259" s="375">
        <f t="shared" si="70"/>
        <v>2972.5534375338557</v>
      </c>
      <c r="AA259" s="375">
        <f t="shared" si="70"/>
        <v>1578.2448580478338</v>
      </c>
      <c r="AB259" s="375">
        <f t="shared" si="70"/>
        <v>0</v>
      </c>
      <c r="AC259" s="375">
        <f t="shared" si="70"/>
        <v>0</v>
      </c>
      <c r="AD259" s="375">
        <f t="shared" si="70"/>
        <v>0</v>
      </c>
      <c r="AE259" s="375">
        <f t="shared" si="70"/>
        <v>0</v>
      </c>
      <c r="AF259" s="375">
        <f t="shared" si="70"/>
        <v>0</v>
      </c>
      <c r="AG259" s="375">
        <f t="shared" si="70"/>
        <v>0</v>
      </c>
      <c r="AH259" s="375">
        <f t="shared" si="70"/>
        <v>0</v>
      </c>
      <c r="AI259" s="375">
        <f t="shared" si="70"/>
        <v>0</v>
      </c>
      <c r="AJ259" s="375">
        <f t="shared" si="70"/>
        <v>0</v>
      </c>
      <c r="AK259" s="375">
        <f t="shared" si="70"/>
        <v>0</v>
      </c>
      <c r="AL259" s="375">
        <f t="shared" si="70"/>
        <v>0</v>
      </c>
      <c r="AM259" s="616">
        <f>SUM(Y259:AL259)</f>
        <v>8915.4322850353929</v>
      </c>
    </row>
    <row r="260" spans="1:41" ht="15.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5">
        <f t="shared" ref="Y260:AL260" si="71">Y255*Y258</f>
        <v>3071.0125846671203</v>
      </c>
      <c r="Z260" s="375">
        <f t="shared" si="71"/>
        <v>7139.0583370568202</v>
      </c>
      <c r="AA260" s="376">
        <f t="shared" si="71"/>
        <v>5536.8504706311724</v>
      </c>
      <c r="AB260" s="376">
        <f t="shared" si="71"/>
        <v>0</v>
      </c>
      <c r="AC260" s="376">
        <f t="shared" si="71"/>
        <v>0</v>
      </c>
      <c r="AD260" s="376">
        <f t="shared" si="71"/>
        <v>0</v>
      </c>
      <c r="AE260" s="376">
        <f t="shared" si="71"/>
        <v>0</v>
      </c>
      <c r="AF260" s="376">
        <f t="shared" si="71"/>
        <v>0</v>
      </c>
      <c r="AG260" s="376">
        <f t="shared" si="71"/>
        <v>0</v>
      </c>
      <c r="AH260" s="376">
        <f t="shared" si="71"/>
        <v>0</v>
      </c>
      <c r="AI260" s="376">
        <f t="shared" si="71"/>
        <v>0</v>
      </c>
      <c r="AJ260" s="376">
        <f t="shared" si="71"/>
        <v>0</v>
      </c>
      <c r="AK260" s="376">
        <f t="shared" si="71"/>
        <v>0</v>
      </c>
      <c r="AL260" s="376">
        <f t="shared" si="71"/>
        <v>0</v>
      </c>
      <c r="AM260" s="616">
        <f>SUM(Y260:AL260)</f>
        <v>15746.921392355112</v>
      </c>
    </row>
    <row r="261" spans="1:41" s="377" customFormat="1" ht="15.5">
      <c r="A261" s="501"/>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7435.6465741208249</v>
      </c>
      <c r="Z261" s="345">
        <f t="shared" ref="Z261:AL261" si="72">SUM(Z259:Z260)</f>
        <v>10111.611774590676</v>
      </c>
      <c r="AA261" s="345">
        <f t="shared" si="72"/>
        <v>7115.0953286790063</v>
      </c>
      <c r="AB261" s="345">
        <f t="shared" si="72"/>
        <v>0</v>
      </c>
      <c r="AC261" s="345">
        <f t="shared" si="72"/>
        <v>0</v>
      </c>
      <c r="AD261" s="345">
        <f t="shared" si="72"/>
        <v>0</v>
      </c>
      <c r="AE261" s="345">
        <f t="shared" si="72"/>
        <v>0</v>
      </c>
      <c r="AF261" s="345">
        <f t="shared" si="72"/>
        <v>0</v>
      </c>
      <c r="AG261" s="345">
        <f t="shared" si="72"/>
        <v>0</v>
      </c>
      <c r="AH261" s="345">
        <f t="shared" si="72"/>
        <v>0</v>
      </c>
      <c r="AI261" s="345">
        <f t="shared" si="72"/>
        <v>0</v>
      </c>
      <c r="AJ261" s="345">
        <f t="shared" si="72"/>
        <v>0</v>
      </c>
      <c r="AK261" s="345">
        <f t="shared" si="72"/>
        <v>0</v>
      </c>
      <c r="AL261" s="345">
        <f t="shared" si="72"/>
        <v>0</v>
      </c>
      <c r="AM261" s="399">
        <f>SUM(AM259:AM260)</f>
        <v>24662.353677390507</v>
      </c>
    </row>
    <row r="262" spans="1:41" s="377" customFormat="1" ht="15.5">
      <c r="A262" s="501"/>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L262" si="73">Y256*Y258</f>
        <v>0</v>
      </c>
      <c r="Z262" s="346">
        <f t="shared" si="73"/>
        <v>0</v>
      </c>
      <c r="AA262" s="346">
        <f t="shared" si="73"/>
        <v>0</v>
      </c>
      <c r="AB262" s="346">
        <f t="shared" si="73"/>
        <v>0</v>
      </c>
      <c r="AC262" s="346">
        <f t="shared" si="73"/>
        <v>0</v>
      </c>
      <c r="AD262" s="346">
        <f t="shared" si="73"/>
        <v>0</v>
      </c>
      <c r="AE262" s="346">
        <f t="shared" si="73"/>
        <v>0</v>
      </c>
      <c r="AF262" s="346">
        <f t="shared" si="73"/>
        <v>0</v>
      </c>
      <c r="AG262" s="346">
        <f t="shared" si="73"/>
        <v>0</v>
      </c>
      <c r="AH262" s="346">
        <f t="shared" si="73"/>
        <v>0</v>
      </c>
      <c r="AI262" s="346">
        <f t="shared" si="73"/>
        <v>0</v>
      </c>
      <c r="AJ262" s="346">
        <f t="shared" si="73"/>
        <v>0</v>
      </c>
      <c r="AK262" s="346">
        <f t="shared" si="73"/>
        <v>0</v>
      </c>
      <c r="AL262" s="346">
        <f t="shared" si="73"/>
        <v>0</v>
      </c>
      <c r="AM262" s="399">
        <f>SUM(Y262:AL262)</f>
        <v>0</v>
      </c>
    </row>
    <row r="263" spans="1:41" s="377" customFormat="1" ht="15.5">
      <c r="A263" s="501"/>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399">
        <f>AM261-AM262</f>
        <v>24662.353677390507</v>
      </c>
    </row>
    <row r="264" spans="1:41" ht="15.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182798.36818072401</v>
      </c>
      <c r="Z265" s="290">
        <f>SUMPRODUCT(E150:E253,Z150:Z253)</f>
        <v>629827.47439789714</v>
      </c>
      <c r="AA265" s="290">
        <f>IF(AA149="kW",SUMPRODUCT(N150:N253,P150:P253,AA150:AA253),SUMPRODUCT(E150:E253,AA150:AA253))</f>
        <v>2043.9360802831745</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182798.36818072401</v>
      </c>
      <c r="Z266" s="290">
        <f>SUMPRODUCT(F150:F253,Z150:Z253)</f>
        <v>629297.01234217582</v>
      </c>
      <c r="AA266" s="290">
        <f>IF(AA149="kW",SUMPRODUCT(N150:N253,Q150:Q253,AA150:AA253),SUMPRODUCT(F150:F253,AA150:AA253))</f>
        <v>2038.8160098680453</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181956.93527149782</v>
      </c>
      <c r="Z267" s="290">
        <f>SUMPRODUCT(G150:G253,Z150:Z253)</f>
        <v>553022.66172791412</v>
      </c>
      <c r="AA267" s="290">
        <f>IF(AA149="kW",SUMPRODUCT(N150:N253,R150:R253,AA150:AA253),SUMPRODUCT(G150:G253,AA150:AA253))</f>
        <v>1918.8353550262857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161602.94655746734</v>
      </c>
      <c r="Z268" s="290">
        <f>SUMPRODUCT(H150:H253,Z150:Z253)</f>
        <v>553022.66172791412</v>
      </c>
      <c r="AA268" s="290">
        <f>IF(AA149="kW",SUMPRODUCT(N150:N253,S150:S253,AA150:AA253),SUMPRODUCT(H150:H253,AA150:AA253))</f>
        <v>1918.8353550262857</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121505.36898959364</v>
      </c>
      <c r="Z269" s="290">
        <f>SUMPRODUCT(I150:I253,Z150:Z253)</f>
        <v>457162.83560447826</v>
      </c>
      <c r="AA269" s="290">
        <f>IF(AA149="kW",SUMPRODUCT(N150:N253,T150:T253,AA150:AA253),SUMPRODUCT(I150:I253,AA150:AA253))</f>
        <v>1909.8700611046779</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101166.14940672874</v>
      </c>
      <c r="Z270" s="290">
        <f>SUMPRODUCT(J150:J253,Z150:Z253)</f>
        <v>452433.01127994357</v>
      </c>
      <c r="AA270" s="290">
        <f>IF(AA149="kW",SUMPRODUCT(N150:N253,U150:U253,AA150:AA253),SUMPRODUCT(J150:J253,AA150:AA253))</f>
        <v>1859.8207523646508</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100336.37840540743</v>
      </c>
      <c r="Z271" s="290">
        <f>SUMPRODUCT(K150:K253,Z150:Z253)</f>
        <v>452433.01127994357</v>
      </c>
      <c r="AA271" s="290">
        <f>IF(AA149="kW",SUMPRODUCT(N150:N253,V150:V253,AA150:AA253),SUMPRODUCT(K150:K253,AA150:AA253))</f>
        <v>1859.8207523646508</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5">
      <c r="B272" s="378" t="s">
        <v>194</v>
      </c>
      <c r="C272" s="357"/>
      <c r="D272" s="379"/>
      <c r="E272" s="379"/>
      <c r="F272" s="379"/>
      <c r="G272" s="379"/>
      <c r="H272" s="379"/>
      <c r="I272" s="379"/>
      <c r="J272" s="379"/>
      <c r="K272" s="379"/>
      <c r="L272" s="379"/>
      <c r="M272" s="379"/>
      <c r="N272" s="379"/>
      <c r="O272" s="380"/>
      <c r="P272" s="381"/>
      <c r="Q272" s="381"/>
      <c r="R272" s="382"/>
      <c r="S272" s="362"/>
      <c r="T272" s="382"/>
      <c r="U272" s="382"/>
      <c r="V272" s="380"/>
      <c r="W272" s="380"/>
      <c r="X272" s="382"/>
      <c r="Y272" s="325">
        <f>SUMPRODUCT(L150:L253,Y150:Y253)</f>
        <v>91876.378405407435</v>
      </c>
      <c r="Z272" s="325">
        <f>SUMPRODUCT(L150:L253,Z150:Z253)</f>
        <v>426996.13132541295</v>
      </c>
      <c r="AA272" s="325">
        <f>IF(AA149="kW",SUMPRODUCT(N150:N253,W150:W253,AA150:AA253),SUMPRODUCT(L150:L253,AA150:AA253))</f>
        <v>1637.3023887462239</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3"/>
    </row>
    <row r="273" spans="1:39" ht="18.75" customHeight="1">
      <c r="B273" s="365" t="s">
        <v>586</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6"/>
      <c r="Z274" s="256"/>
      <c r="AA274" s="256"/>
      <c r="AB274" s="256"/>
      <c r="AC274" s="256"/>
      <c r="AD274" s="256"/>
      <c r="AE274" s="256"/>
      <c r="AF274" s="256"/>
      <c r="AG274" s="256"/>
      <c r="AH274" s="256"/>
      <c r="AI274" s="256"/>
      <c r="AJ274" s="256"/>
      <c r="AK274" s="256"/>
      <c r="AL274" s="256"/>
    </row>
    <row r="275" spans="1:39" ht="15.5">
      <c r="B275" s="279" t="s">
        <v>248</v>
      </c>
      <c r="C275" s="280"/>
      <c r="D275" s="579" t="s">
        <v>526</v>
      </c>
      <c r="E275" s="577"/>
      <c r="O275" s="280"/>
      <c r="Y275" s="270"/>
      <c r="Z275" s="267"/>
      <c r="AA275" s="267"/>
      <c r="AB275" s="267"/>
      <c r="AC275" s="267"/>
      <c r="AD275" s="267"/>
      <c r="AE275" s="267"/>
      <c r="AF275" s="267"/>
      <c r="AG275" s="267"/>
      <c r="AH275" s="267"/>
      <c r="AI275" s="267"/>
      <c r="AJ275" s="267"/>
      <c r="AK275" s="267"/>
      <c r="AL275" s="267"/>
      <c r="AM275" s="281"/>
    </row>
    <row r="276" spans="1:39" ht="33" customHeight="1">
      <c r="B276" s="835" t="s">
        <v>211</v>
      </c>
      <c r="C276" s="837" t="s">
        <v>33</v>
      </c>
      <c r="D276" s="283" t="s">
        <v>422</v>
      </c>
      <c r="E276" s="839" t="s">
        <v>209</v>
      </c>
      <c r="F276" s="840"/>
      <c r="G276" s="840"/>
      <c r="H276" s="840"/>
      <c r="I276" s="840"/>
      <c r="J276" s="840"/>
      <c r="K276" s="840"/>
      <c r="L276" s="840"/>
      <c r="M276" s="841"/>
      <c r="N276" s="845" t="s">
        <v>213</v>
      </c>
      <c r="O276" s="283" t="s">
        <v>423</v>
      </c>
      <c r="P276" s="839" t="s">
        <v>212</v>
      </c>
      <c r="Q276" s="840"/>
      <c r="R276" s="840"/>
      <c r="S276" s="840"/>
      <c r="T276" s="840"/>
      <c r="U276" s="840"/>
      <c r="V276" s="840"/>
      <c r="W276" s="840"/>
      <c r="X276" s="841"/>
      <c r="Y276" s="842" t="s">
        <v>243</v>
      </c>
      <c r="Z276" s="843"/>
      <c r="AA276" s="843"/>
      <c r="AB276" s="843"/>
      <c r="AC276" s="843"/>
      <c r="AD276" s="843"/>
      <c r="AE276" s="843"/>
      <c r="AF276" s="843"/>
      <c r="AG276" s="843"/>
      <c r="AH276" s="843"/>
      <c r="AI276" s="843"/>
      <c r="AJ276" s="843"/>
      <c r="AK276" s="843"/>
      <c r="AL276" s="843"/>
      <c r="AM276" s="844"/>
    </row>
    <row r="277" spans="1:39" ht="60.75" customHeight="1">
      <c r="B277" s="836"/>
      <c r="C277" s="838"/>
      <c r="D277" s="284">
        <v>2013</v>
      </c>
      <c r="E277" s="284">
        <v>2014</v>
      </c>
      <c r="F277" s="284">
        <v>2015</v>
      </c>
      <c r="G277" s="284">
        <v>2016</v>
      </c>
      <c r="H277" s="284">
        <v>2017</v>
      </c>
      <c r="I277" s="284">
        <v>2018</v>
      </c>
      <c r="J277" s="284">
        <v>2019</v>
      </c>
      <c r="K277" s="284">
        <v>2020</v>
      </c>
      <c r="L277" s="284">
        <v>2021</v>
      </c>
      <c r="M277" s="284">
        <v>2022</v>
      </c>
      <c r="N277" s="846"/>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Streetlights</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0"/>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5" hidden="1" outlineLevel="1">
      <c r="A279" s="499">
        <v>1</v>
      </c>
      <c r="B279" s="293" t="s">
        <v>1</v>
      </c>
      <c r="C279" s="290" t="s">
        <v>25</v>
      </c>
      <c r="D279" s="294">
        <v>19121.613504303874</v>
      </c>
      <c r="E279" s="294">
        <v>19121.613504303874</v>
      </c>
      <c r="F279" s="294">
        <v>19121.613504303874</v>
      </c>
      <c r="G279" s="294">
        <v>19019.068985970542</v>
      </c>
      <c r="H279" s="294">
        <v>10735.90253343334</v>
      </c>
      <c r="I279" s="294">
        <v>0</v>
      </c>
      <c r="J279" s="294">
        <v>0</v>
      </c>
      <c r="K279" s="294">
        <v>0</v>
      </c>
      <c r="L279" s="294">
        <v>0</v>
      </c>
      <c r="M279" s="294">
        <v>0</v>
      </c>
      <c r="N279" s="290"/>
      <c r="O279" s="294">
        <v>2.9523212232111886</v>
      </c>
      <c r="P279" s="294">
        <v>2.9523212232111886</v>
      </c>
      <c r="Q279" s="294">
        <v>2.9523212232111886</v>
      </c>
      <c r="R279" s="294">
        <v>2.847537193591164</v>
      </c>
      <c r="S279" s="294">
        <v>1.5778427170262748</v>
      </c>
      <c r="T279" s="294">
        <v>0</v>
      </c>
      <c r="U279" s="294">
        <v>0</v>
      </c>
      <c r="V279" s="294">
        <v>0</v>
      </c>
      <c r="W279" s="294">
        <v>0</v>
      </c>
      <c r="X279" s="294">
        <v>0</v>
      </c>
      <c r="Y279" s="402">
        <v>1</v>
      </c>
      <c r="Z279" s="402">
        <v>0</v>
      </c>
      <c r="AA279" s="402">
        <v>0</v>
      </c>
      <c r="AB279" s="402"/>
      <c r="AC279" s="402"/>
      <c r="AD279" s="402"/>
      <c r="AE279" s="402"/>
      <c r="AF279" s="402"/>
      <c r="AG279" s="402"/>
      <c r="AH279" s="402"/>
      <c r="AI279" s="402"/>
      <c r="AJ279" s="402"/>
      <c r="AK279" s="402"/>
      <c r="AL279" s="402"/>
      <c r="AM279" s="295">
        <v>1</v>
      </c>
    </row>
    <row r="280" spans="1:39" ht="15.5" hidden="1" outlineLevel="1">
      <c r="B280" s="293" t="s">
        <v>249</v>
      </c>
      <c r="C280" s="290" t="s">
        <v>163</v>
      </c>
      <c r="D280" s="294"/>
      <c r="E280" s="294"/>
      <c r="F280" s="294"/>
      <c r="G280" s="294"/>
      <c r="H280" s="294"/>
      <c r="I280" s="294"/>
      <c r="J280" s="294"/>
      <c r="K280" s="294"/>
      <c r="L280" s="294"/>
      <c r="M280" s="294"/>
      <c r="N280" s="459"/>
      <c r="O280" s="294"/>
      <c r="P280" s="294"/>
      <c r="Q280" s="294"/>
      <c r="R280" s="294"/>
      <c r="S280" s="294"/>
      <c r="T280" s="294"/>
      <c r="U280" s="294"/>
      <c r="V280" s="294"/>
      <c r="W280" s="294"/>
      <c r="X280" s="294"/>
      <c r="Y280" s="403">
        <v>1</v>
      </c>
      <c r="Z280" s="403">
        <v>0</v>
      </c>
      <c r="AA280" s="403">
        <v>0</v>
      </c>
      <c r="AB280" s="403">
        <v>0</v>
      </c>
      <c r="AC280" s="403">
        <v>0</v>
      </c>
      <c r="AD280" s="403">
        <v>0</v>
      </c>
      <c r="AE280" s="403">
        <v>0</v>
      </c>
      <c r="AF280" s="403">
        <v>0</v>
      </c>
      <c r="AG280" s="403">
        <v>0</v>
      </c>
      <c r="AH280" s="403">
        <v>0</v>
      </c>
      <c r="AI280" s="403">
        <v>0</v>
      </c>
      <c r="AJ280" s="403">
        <v>0</v>
      </c>
      <c r="AK280" s="403">
        <v>0</v>
      </c>
      <c r="AL280" s="403">
        <v>0</v>
      </c>
      <c r="AM280" s="296"/>
    </row>
    <row r="281" spans="1:39" ht="15.5" hidden="1" outlineLevel="1">
      <c r="A281" s="501"/>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4"/>
      <c r="Z281" s="405"/>
      <c r="AA281" s="405"/>
      <c r="AB281" s="405"/>
      <c r="AC281" s="405"/>
      <c r="AD281" s="405"/>
      <c r="AE281" s="405"/>
      <c r="AF281" s="405"/>
      <c r="AG281" s="405"/>
      <c r="AH281" s="405"/>
      <c r="AI281" s="405"/>
      <c r="AJ281" s="405"/>
      <c r="AK281" s="405"/>
      <c r="AL281" s="405"/>
      <c r="AM281" s="301"/>
    </row>
    <row r="282" spans="1:39" ht="15.5" hidden="1" outlineLevel="1">
      <c r="A282" s="499">
        <v>2</v>
      </c>
      <c r="B282" s="293" t="s">
        <v>2</v>
      </c>
      <c r="C282" s="290" t="s">
        <v>25</v>
      </c>
      <c r="D282" s="294">
        <v>7758.2374371089982</v>
      </c>
      <c r="E282" s="294">
        <v>7758.2374371089982</v>
      </c>
      <c r="F282" s="294">
        <v>7758.2374371089982</v>
      </c>
      <c r="G282" s="294">
        <v>7758.2374371089982</v>
      </c>
      <c r="H282" s="294">
        <v>0</v>
      </c>
      <c r="I282" s="294">
        <v>0</v>
      </c>
      <c r="J282" s="294">
        <v>0</v>
      </c>
      <c r="K282" s="294">
        <v>0</v>
      </c>
      <c r="L282" s="294">
        <v>0</v>
      </c>
      <c r="M282" s="294">
        <v>0</v>
      </c>
      <c r="N282" s="290"/>
      <c r="O282" s="294">
        <v>4.3510760798331551</v>
      </c>
      <c r="P282" s="294">
        <v>4.3510760798331551</v>
      </c>
      <c r="Q282" s="294">
        <v>4.3510760798331551</v>
      </c>
      <c r="R282" s="294">
        <v>4.3510760798331551</v>
      </c>
      <c r="S282" s="294">
        <v>0</v>
      </c>
      <c r="T282" s="294">
        <v>0</v>
      </c>
      <c r="U282" s="294">
        <v>0</v>
      </c>
      <c r="V282" s="294">
        <v>0</v>
      </c>
      <c r="W282" s="294">
        <v>0</v>
      </c>
      <c r="X282" s="294">
        <v>0</v>
      </c>
      <c r="Y282" s="402">
        <v>1</v>
      </c>
      <c r="Z282" s="402">
        <v>0</v>
      </c>
      <c r="AA282" s="402">
        <v>0</v>
      </c>
      <c r="AB282" s="402"/>
      <c r="AC282" s="402"/>
      <c r="AD282" s="402"/>
      <c r="AE282" s="402"/>
      <c r="AF282" s="402"/>
      <c r="AG282" s="402"/>
      <c r="AH282" s="402"/>
      <c r="AI282" s="402"/>
      <c r="AJ282" s="402"/>
      <c r="AK282" s="402"/>
      <c r="AL282" s="402"/>
      <c r="AM282" s="295">
        <v>1</v>
      </c>
    </row>
    <row r="283" spans="1:39" ht="15.5" hidden="1" outlineLevel="1">
      <c r="B283" s="293" t="s">
        <v>249</v>
      </c>
      <c r="C283" s="290" t="s">
        <v>163</v>
      </c>
      <c r="D283" s="294"/>
      <c r="E283" s="294"/>
      <c r="F283" s="294"/>
      <c r="G283" s="294"/>
      <c r="H283" s="294"/>
      <c r="I283" s="294"/>
      <c r="J283" s="294"/>
      <c r="K283" s="294"/>
      <c r="L283" s="294"/>
      <c r="M283" s="294"/>
      <c r="N283" s="459"/>
      <c r="O283" s="294"/>
      <c r="P283" s="294"/>
      <c r="Q283" s="294"/>
      <c r="R283" s="294"/>
      <c r="S283" s="294"/>
      <c r="T283" s="294"/>
      <c r="U283" s="294"/>
      <c r="V283" s="294"/>
      <c r="W283" s="294"/>
      <c r="X283" s="294"/>
      <c r="Y283" s="403">
        <v>1</v>
      </c>
      <c r="Z283" s="403">
        <v>0</v>
      </c>
      <c r="AA283" s="403">
        <v>0</v>
      </c>
      <c r="AB283" s="403">
        <v>0</v>
      </c>
      <c r="AC283" s="403">
        <v>0</v>
      </c>
      <c r="AD283" s="403">
        <v>0</v>
      </c>
      <c r="AE283" s="403">
        <v>0</v>
      </c>
      <c r="AF283" s="403">
        <v>0</v>
      </c>
      <c r="AG283" s="403">
        <v>0</v>
      </c>
      <c r="AH283" s="403">
        <v>0</v>
      </c>
      <c r="AI283" s="403">
        <v>0</v>
      </c>
      <c r="AJ283" s="403">
        <v>0</v>
      </c>
      <c r="AK283" s="403">
        <v>0</v>
      </c>
      <c r="AL283" s="403">
        <v>0</v>
      </c>
      <c r="AM283" s="296"/>
    </row>
    <row r="284" spans="1:39" ht="15.5" hidden="1" outlineLevel="1">
      <c r="A284" s="501"/>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4"/>
      <c r="Z284" s="405"/>
      <c r="AA284" s="405"/>
      <c r="AB284" s="405"/>
      <c r="AC284" s="405"/>
      <c r="AD284" s="405"/>
      <c r="AE284" s="405"/>
      <c r="AF284" s="405"/>
      <c r="AG284" s="405"/>
      <c r="AH284" s="405"/>
      <c r="AI284" s="405"/>
      <c r="AJ284" s="405"/>
      <c r="AK284" s="405"/>
      <c r="AL284" s="405"/>
      <c r="AM284" s="301"/>
    </row>
    <row r="285" spans="1:39" ht="15.5" hidden="1" outlineLevel="1">
      <c r="A285" s="499">
        <v>3</v>
      </c>
      <c r="B285" s="293" t="s">
        <v>3</v>
      </c>
      <c r="C285" s="290" t="s">
        <v>25</v>
      </c>
      <c r="D285" s="294">
        <v>63246.155788642405</v>
      </c>
      <c r="E285" s="294">
        <v>63246.155788642405</v>
      </c>
      <c r="F285" s="294">
        <v>63246.155788642405</v>
      </c>
      <c r="G285" s="294">
        <v>63246.155788642405</v>
      </c>
      <c r="H285" s="294">
        <v>63246.155788642405</v>
      </c>
      <c r="I285" s="294">
        <v>63246.155788642405</v>
      </c>
      <c r="J285" s="294">
        <v>63246.155788642405</v>
      </c>
      <c r="K285" s="294">
        <v>63246.155788642405</v>
      </c>
      <c r="L285" s="294">
        <v>63246.155788642405</v>
      </c>
      <c r="M285" s="294">
        <v>63246.155788642405</v>
      </c>
      <c r="N285" s="290"/>
      <c r="O285" s="294">
        <v>34.690399470213158</v>
      </c>
      <c r="P285" s="294">
        <v>34.690399470213158</v>
      </c>
      <c r="Q285" s="294">
        <v>34.690399470213158</v>
      </c>
      <c r="R285" s="294">
        <v>34.690399470213158</v>
      </c>
      <c r="S285" s="294">
        <v>34.690399470213158</v>
      </c>
      <c r="T285" s="294">
        <v>34.690399470213158</v>
      </c>
      <c r="U285" s="294">
        <v>34.690399470213158</v>
      </c>
      <c r="V285" s="294">
        <v>34.690399470213158</v>
      </c>
      <c r="W285" s="294">
        <v>34.690399470213158</v>
      </c>
      <c r="X285" s="294">
        <v>34.690399470213158</v>
      </c>
      <c r="Y285" s="402">
        <v>1</v>
      </c>
      <c r="Z285" s="402">
        <v>0</v>
      </c>
      <c r="AA285" s="402">
        <v>0</v>
      </c>
      <c r="AB285" s="402"/>
      <c r="AC285" s="402"/>
      <c r="AD285" s="402"/>
      <c r="AE285" s="402"/>
      <c r="AF285" s="402"/>
      <c r="AG285" s="402"/>
      <c r="AH285" s="402"/>
      <c r="AI285" s="402"/>
      <c r="AJ285" s="402"/>
      <c r="AK285" s="402"/>
      <c r="AL285" s="402"/>
      <c r="AM285" s="295">
        <v>1</v>
      </c>
    </row>
    <row r="286" spans="1:39" ht="15.5" hidden="1" outlineLevel="1">
      <c r="B286" s="293" t="s">
        <v>249</v>
      </c>
      <c r="C286" s="290" t="s">
        <v>163</v>
      </c>
      <c r="D286" s="294"/>
      <c r="E286" s="294"/>
      <c r="F286" s="294"/>
      <c r="G286" s="294"/>
      <c r="H286" s="294"/>
      <c r="I286" s="294"/>
      <c r="J286" s="294"/>
      <c r="K286" s="294"/>
      <c r="L286" s="294"/>
      <c r="M286" s="294"/>
      <c r="N286" s="459"/>
      <c r="O286" s="294"/>
      <c r="P286" s="294"/>
      <c r="Q286" s="294"/>
      <c r="R286" s="294"/>
      <c r="S286" s="294"/>
      <c r="T286" s="294"/>
      <c r="U286" s="294"/>
      <c r="V286" s="294"/>
      <c r="W286" s="294"/>
      <c r="X286" s="294"/>
      <c r="Y286" s="403">
        <v>1</v>
      </c>
      <c r="Z286" s="403">
        <v>0</v>
      </c>
      <c r="AA286" s="403">
        <v>0</v>
      </c>
      <c r="AB286" s="403">
        <v>0</v>
      </c>
      <c r="AC286" s="403">
        <v>0</v>
      </c>
      <c r="AD286" s="403">
        <v>0</v>
      </c>
      <c r="AE286" s="403">
        <v>0</v>
      </c>
      <c r="AF286" s="403">
        <v>0</v>
      </c>
      <c r="AG286" s="403">
        <v>0</v>
      </c>
      <c r="AH286" s="403">
        <v>0</v>
      </c>
      <c r="AI286" s="403">
        <v>0</v>
      </c>
      <c r="AJ286" s="403">
        <v>0</v>
      </c>
      <c r="AK286" s="403">
        <v>0</v>
      </c>
      <c r="AL286" s="403">
        <v>0</v>
      </c>
      <c r="AM286" s="296"/>
    </row>
    <row r="287" spans="1:39" ht="15.5"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4"/>
      <c r="Z287" s="404"/>
      <c r="AA287" s="404"/>
      <c r="AB287" s="404"/>
      <c r="AC287" s="404"/>
      <c r="AD287" s="404"/>
      <c r="AE287" s="404"/>
      <c r="AF287" s="404"/>
      <c r="AG287" s="404"/>
      <c r="AH287" s="404"/>
      <c r="AI287" s="404"/>
      <c r="AJ287" s="404"/>
      <c r="AK287" s="404"/>
      <c r="AL287" s="404"/>
      <c r="AM287" s="305"/>
    </row>
    <row r="288" spans="1:39" ht="15.5" hidden="1" outlineLevel="1">
      <c r="A288" s="499">
        <v>4</v>
      </c>
      <c r="B288" s="293" t="s">
        <v>4</v>
      </c>
      <c r="C288" s="290" t="s">
        <v>25</v>
      </c>
      <c r="D288" s="294">
        <v>22093</v>
      </c>
      <c r="E288" s="294">
        <v>22093</v>
      </c>
      <c r="F288" s="294">
        <v>20610.459973497607</v>
      </c>
      <c r="G288" s="294">
        <v>19894.005094043372</v>
      </c>
      <c r="H288" s="294">
        <v>19894.005094043372</v>
      </c>
      <c r="I288" s="294">
        <v>19894.005094043372</v>
      </c>
      <c r="J288" s="294">
        <v>19894.005094043372</v>
      </c>
      <c r="K288" s="294">
        <v>19894.005094043372</v>
      </c>
      <c r="L288" s="294">
        <v>19040.172781679059</v>
      </c>
      <c r="M288" s="294">
        <v>19040.172781679059</v>
      </c>
      <c r="N288" s="290"/>
      <c r="O288" s="294">
        <v>1</v>
      </c>
      <c r="P288" s="294">
        <v>0.93289548605882433</v>
      </c>
      <c r="Q288" s="294">
        <v>0.90046644158979638</v>
      </c>
      <c r="R288" s="294">
        <v>0.90046644158979638</v>
      </c>
      <c r="S288" s="294">
        <v>0.90046644158979638</v>
      </c>
      <c r="T288" s="294">
        <v>0.90046644158979638</v>
      </c>
      <c r="U288" s="294">
        <v>0.90046644158979638</v>
      </c>
      <c r="V288" s="294">
        <v>0.86181925413837235</v>
      </c>
      <c r="W288" s="294">
        <v>0.86181925413837235</v>
      </c>
      <c r="X288" s="294">
        <v>0.71400096049362416</v>
      </c>
      <c r="Y288" s="402">
        <v>1</v>
      </c>
      <c r="Z288" s="402">
        <v>0</v>
      </c>
      <c r="AA288" s="402">
        <v>0</v>
      </c>
      <c r="AB288" s="402"/>
      <c r="AC288" s="402"/>
      <c r="AD288" s="402"/>
      <c r="AE288" s="402"/>
      <c r="AF288" s="402"/>
      <c r="AG288" s="402"/>
      <c r="AH288" s="402"/>
      <c r="AI288" s="402"/>
      <c r="AJ288" s="402"/>
      <c r="AK288" s="402"/>
      <c r="AL288" s="402"/>
      <c r="AM288" s="295">
        <v>1</v>
      </c>
    </row>
    <row r="289" spans="1:39" ht="15.5" hidden="1" outlineLevel="1">
      <c r="B289" s="293" t="s">
        <v>249</v>
      </c>
      <c r="C289" s="290" t="s">
        <v>163</v>
      </c>
      <c r="D289" s="294"/>
      <c r="E289" s="294"/>
      <c r="F289" s="294"/>
      <c r="G289" s="294"/>
      <c r="H289" s="294"/>
      <c r="I289" s="294"/>
      <c r="J289" s="294"/>
      <c r="K289" s="294"/>
      <c r="L289" s="294"/>
      <c r="M289" s="294"/>
      <c r="N289" s="459"/>
      <c r="O289" s="294"/>
      <c r="P289" s="294"/>
      <c r="Q289" s="294"/>
      <c r="R289" s="294"/>
      <c r="S289" s="294"/>
      <c r="T289" s="294"/>
      <c r="U289" s="294"/>
      <c r="V289" s="294"/>
      <c r="W289" s="294"/>
      <c r="X289" s="294"/>
      <c r="Y289" s="403">
        <v>1</v>
      </c>
      <c r="Z289" s="403">
        <v>0</v>
      </c>
      <c r="AA289" s="403">
        <v>0</v>
      </c>
      <c r="AB289" s="403">
        <v>0</v>
      </c>
      <c r="AC289" s="403">
        <v>0</v>
      </c>
      <c r="AD289" s="403">
        <v>0</v>
      </c>
      <c r="AE289" s="403">
        <v>0</v>
      </c>
      <c r="AF289" s="403">
        <v>0</v>
      </c>
      <c r="AG289" s="403">
        <v>0</v>
      </c>
      <c r="AH289" s="403">
        <v>0</v>
      </c>
      <c r="AI289" s="403">
        <v>0</v>
      </c>
      <c r="AJ289" s="403">
        <v>0</v>
      </c>
      <c r="AK289" s="403">
        <v>0</v>
      </c>
      <c r="AL289" s="403">
        <v>0</v>
      </c>
      <c r="AM289" s="296"/>
    </row>
    <row r="290" spans="1:39" ht="15.5"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4"/>
      <c r="Z290" s="404"/>
      <c r="AA290" s="404"/>
      <c r="AB290" s="404"/>
      <c r="AC290" s="404"/>
      <c r="AD290" s="404"/>
      <c r="AE290" s="404"/>
      <c r="AF290" s="404"/>
      <c r="AG290" s="404"/>
      <c r="AH290" s="404"/>
      <c r="AI290" s="404"/>
      <c r="AJ290" s="404"/>
      <c r="AK290" s="404"/>
      <c r="AL290" s="404"/>
      <c r="AM290" s="305"/>
    </row>
    <row r="291" spans="1:39" ht="15.5" hidden="1" outlineLevel="1">
      <c r="A291" s="499">
        <v>5</v>
      </c>
      <c r="B291" s="293" t="s">
        <v>5</v>
      </c>
      <c r="C291" s="290" t="s">
        <v>25</v>
      </c>
      <c r="D291" s="294">
        <v>49096</v>
      </c>
      <c r="E291" s="294">
        <v>49096</v>
      </c>
      <c r="F291" s="294">
        <v>42590.261380968041</v>
      </c>
      <c r="G291" s="294">
        <v>39199.830635316241</v>
      </c>
      <c r="H291" s="294">
        <v>39199.830635316241</v>
      </c>
      <c r="I291" s="294">
        <v>39199.830635316241</v>
      </c>
      <c r="J291" s="294">
        <v>39199.830635316241</v>
      </c>
      <c r="K291" s="294">
        <v>39199.830635316241</v>
      </c>
      <c r="L291" s="294">
        <v>39182.849863746684</v>
      </c>
      <c r="M291" s="294">
        <v>39182.849863746684</v>
      </c>
      <c r="N291" s="290"/>
      <c r="O291" s="294">
        <v>3</v>
      </c>
      <c r="P291" s="294">
        <v>2.6024683099010941</v>
      </c>
      <c r="Q291" s="294">
        <v>2.3952968043414682</v>
      </c>
      <c r="R291" s="294">
        <v>2.3952968043414682</v>
      </c>
      <c r="S291" s="294">
        <v>2.3952968043414682</v>
      </c>
      <c r="T291" s="294">
        <v>2.3952968043414682</v>
      </c>
      <c r="U291" s="294">
        <v>2.3952968043414682</v>
      </c>
      <c r="V291" s="294">
        <v>2.3942591981269361</v>
      </c>
      <c r="W291" s="294">
        <v>2.3942591981269361</v>
      </c>
      <c r="X291" s="294">
        <v>2.2267940713945822</v>
      </c>
      <c r="Y291" s="402">
        <v>1</v>
      </c>
      <c r="Z291" s="402">
        <v>0</v>
      </c>
      <c r="AA291" s="402">
        <v>0</v>
      </c>
      <c r="AB291" s="402"/>
      <c r="AC291" s="402"/>
      <c r="AD291" s="402"/>
      <c r="AE291" s="402"/>
      <c r="AF291" s="402"/>
      <c r="AG291" s="402"/>
      <c r="AH291" s="402"/>
      <c r="AI291" s="402"/>
      <c r="AJ291" s="402"/>
      <c r="AK291" s="402"/>
      <c r="AL291" s="402"/>
      <c r="AM291" s="295">
        <v>1</v>
      </c>
    </row>
    <row r="292" spans="1:39" ht="15.5" hidden="1" outlineLevel="1">
      <c r="B292" s="293" t="s">
        <v>249</v>
      </c>
      <c r="C292" s="290" t="s">
        <v>163</v>
      </c>
      <c r="D292" s="294"/>
      <c r="E292" s="294"/>
      <c r="F292" s="294"/>
      <c r="G292" s="294"/>
      <c r="H292" s="294"/>
      <c r="I292" s="294"/>
      <c r="J292" s="294"/>
      <c r="K292" s="294"/>
      <c r="L292" s="294"/>
      <c r="M292" s="294"/>
      <c r="N292" s="459"/>
      <c r="O292" s="294"/>
      <c r="P292" s="294"/>
      <c r="Q292" s="294"/>
      <c r="R292" s="294"/>
      <c r="S292" s="294"/>
      <c r="T292" s="294"/>
      <c r="U292" s="294"/>
      <c r="V292" s="294"/>
      <c r="W292" s="294"/>
      <c r="X292" s="294"/>
      <c r="Y292" s="403">
        <v>1</v>
      </c>
      <c r="Z292" s="403">
        <v>0</v>
      </c>
      <c r="AA292" s="403">
        <v>0</v>
      </c>
      <c r="AB292" s="403">
        <v>0</v>
      </c>
      <c r="AC292" s="403">
        <v>0</v>
      </c>
      <c r="AD292" s="403">
        <v>0</v>
      </c>
      <c r="AE292" s="403">
        <v>0</v>
      </c>
      <c r="AF292" s="403">
        <v>0</v>
      </c>
      <c r="AG292" s="403">
        <v>0</v>
      </c>
      <c r="AH292" s="403">
        <v>0</v>
      </c>
      <c r="AI292" s="403">
        <v>0</v>
      </c>
      <c r="AJ292" s="403">
        <v>0</v>
      </c>
      <c r="AK292" s="403">
        <v>0</v>
      </c>
      <c r="AL292" s="403">
        <v>0</v>
      </c>
      <c r="AM292" s="296"/>
    </row>
    <row r="293" spans="1:39" ht="15.5"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4"/>
      <c r="Z293" s="404"/>
      <c r="AA293" s="404"/>
      <c r="AB293" s="404"/>
      <c r="AC293" s="404"/>
      <c r="AD293" s="404"/>
      <c r="AE293" s="404"/>
      <c r="AF293" s="404"/>
      <c r="AG293" s="404"/>
      <c r="AH293" s="404"/>
      <c r="AI293" s="404"/>
      <c r="AJ293" s="404"/>
      <c r="AK293" s="404"/>
      <c r="AL293" s="404"/>
      <c r="AM293" s="305"/>
    </row>
    <row r="294" spans="1:39" ht="15.5" hidden="1" outlineLevel="1">
      <c r="A294" s="499">
        <v>6</v>
      </c>
      <c r="B294" s="293" t="s">
        <v>6</v>
      </c>
      <c r="C294" s="290" t="s">
        <v>25</v>
      </c>
      <c r="D294" s="294" t="s">
        <v>736</v>
      </c>
      <c r="E294" s="294" t="s">
        <v>736</v>
      </c>
      <c r="F294" s="294" t="s">
        <v>736</v>
      </c>
      <c r="G294" s="294" t="s">
        <v>736</v>
      </c>
      <c r="H294" s="294" t="s">
        <v>736</v>
      </c>
      <c r="I294" s="294" t="s">
        <v>736</v>
      </c>
      <c r="J294" s="294" t="s">
        <v>736</v>
      </c>
      <c r="K294" s="294" t="s">
        <v>736</v>
      </c>
      <c r="L294" s="294" t="s">
        <v>736</v>
      </c>
      <c r="M294" s="294" t="s">
        <v>736</v>
      </c>
      <c r="N294" s="290"/>
      <c r="O294" s="294" t="s">
        <v>736</v>
      </c>
      <c r="P294" s="294" t="s">
        <v>736</v>
      </c>
      <c r="Q294" s="294" t="s">
        <v>736</v>
      </c>
      <c r="R294" s="294" t="s">
        <v>736</v>
      </c>
      <c r="S294" s="294" t="s">
        <v>736</v>
      </c>
      <c r="T294" s="294" t="s">
        <v>736</v>
      </c>
      <c r="U294" s="294" t="s">
        <v>736</v>
      </c>
      <c r="V294" s="294" t="s">
        <v>736</v>
      </c>
      <c r="W294" s="294" t="s">
        <v>736</v>
      </c>
      <c r="X294" s="294" t="s">
        <v>736</v>
      </c>
      <c r="Y294" s="402"/>
      <c r="Z294" s="402"/>
      <c r="AA294" s="402"/>
      <c r="AB294" s="402"/>
      <c r="AC294" s="402"/>
      <c r="AD294" s="402"/>
      <c r="AE294" s="402"/>
      <c r="AF294" s="402"/>
      <c r="AG294" s="402"/>
      <c r="AH294" s="402"/>
      <c r="AI294" s="402"/>
      <c r="AJ294" s="402"/>
      <c r="AK294" s="402"/>
      <c r="AL294" s="402"/>
      <c r="AM294" s="295">
        <v>0</v>
      </c>
    </row>
    <row r="295" spans="1:39" ht="15.5" hidden="1" outlineLevel="1">
      <c r="B295" s="293" t="s">
        <v>249</v>
      </c>
      <c r="C295" s="290" t="s">
        <v>163</v>
      </c>
      <c r="D295" s="294"/>
      <c r="E295" s="294"/>
      <c r="F295" s="294"/>
      <c r="G295" s="294"/>
      <c r="H295" s="294"/>
      <c r="I295" s="294"/>
      <c r="J295" s="294"/>
      <c r="K295" s="294"/>
      <c r="L295" s="294"/>
      <c r="M295" s="294"/>
      <c r="N295" s="459"/>
      <c r="O295" s="294"/>
      <c r="P295" s="294"/>
      <c r="Q295" s="294"/>
      <c r="R295" s="294"/>
      <c r="S295" s="294"/>
      <c r="T295" s="294"/>
      <c r="U295" s="294"/>
      <c r="V295" s="294"/>
      <c r="W295" s="294"/>
      <c r="X295" s="294"/>
      <c r="Y295" s="403">
        <v>0</v>
      </c>
      <c r="Z295" s="403">
        <v>0</v>
      </c>
      <c r="AA295" s="403">
        <v>0</v>
      </c>
      <c r="AB295" s="403">
        <v>0</v>
      </c>
      <c r="AC295" s="403">
        <v>0</v>
      </c>
      <c r="AD295" s="403">
        <v>0</v>
      </c>
      <c r="AE295" s="403">
        <v>0</v>
      </c>
      <c r="AF295" s="403">
        <v>0</v>
      </c>
      <c r="AG295" s="403">
        <v>0</v>
      </c>
      <c r="AH295" s="403">
        <v>0</v>
      </c>
      <c r="AI295" s="403">
        <v>0</v>
      </c>
      <c r="AJ295" s="403">
        <v>0</v>
      </c>
      <c r="AK295" s="403">
        <v>0</v>
      </c>
      <c r="AL295" s="403">
        <v>0</v>
      </c>
      <c r="AM295" s="296"/>
    </row>
    <row r="296" spans="1:39" ht="15.5"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4"/>
      <c r="Z296" s="404"/>
      <c r="AA296" s="404"/>
      <c r="AB296" s="404"/>
      <c r="AC296" s="404"/>
      <c r="AD296" s="404"/>
      <c r="AE296" s="404"/>
      <c r="AF296" s="404"/>
      <c r="AG296" s="404"/>
      <c r="AH296" s="404"/>
      <c r="AI296" s="404"/>
      <c r="AJ296" s="404"/>
      <c r="AK296" s="404"/>
      <c r="AL296" s="404"/>
      <c r="AM296" s="305"/>
    </row>
    <row r="297" spans="1:39" ht="15.5" hidden="1" outlineLevel="1">
      <c r="A297" s="499">
        <v>7</v>
      </c>
      <c r="B297" s="293" t="s">
        <v>42</v>
      </c>
      <c r="C297" s="290" t="s">
        <v>25</v>
      </c>
      <c r="D297" s="294">
        <v>0</v>
      </c>
      <c r="E297" s="294">
        <v>0</v>
      </c>
      <c r="F297" s="294">
        <v>0</v>
      </c>
      <c r="G297" s="294">
        <v>0</v>
      </c>
      <c r="H297" s="294">
        <v>0</v>
      </c>
      <c r="I297" s="294">
        <v>0</v>
      </c>
      <c r="J297" s="294">
        <v>0</v>
      </c>
      <c r="K297" s="294">
        <v>0</v>
      </c>
      <c r="L297" s="294">
        <v>0</v>
      </c>
      <c r="M297" s="294">
        <v>0</v>
      </c>
      <c r="N297" s="290"/>
      <c r="O297" s="294">
        <v>142.23673700000001</v>
      </c>
      <c r="P297" s="294">
        <v>0</v>
      </c>
      <c r="Q297" s="294">
        <v>0</v>
      </c>
      <c r="R297" s="294">
        <v>0</v>
      </c>
      <c r="S297" s="294">
        <v>0</v>
      </c>
      <c r="T297" s="294">
        <v>0</v>
      </c>
      <c r="U297" s="294">
        <v>0</v>
      </c>
      <c r="V297" s="294">
        <v>0</v>
      </c>
      <c r="W297" s="294">
        <v>0</v>
      </c>
      <c r="X297" s="294">
        <v>0</v>
      </c>
      <c r="Y297" s="402">
        <v>1</v>
      </c>
      <c r="Z297" s="402">
        <v>0</v>
      </c>
      <c r="AA297" s="402">
        <v>0</v>
      </c>
      <c r="AB297" s="402"/>
      <c r="AC297" s="402"/>
      <c r="AD297" s="402"/>
      <c r="AE297" s="402"/>
      <c r="AF297" s="402"/>
      <c r="AG297" s="402"/>
      <c r="AH297" s="402"/>
      <c r="AI297" s="402"/>
      <c r="AJ297" s="402"/>
      <c r="AK297" s="402"/>
      <c r="AL297" s="402"/>
      <c r="AM297" s="295">
        <v>1</v>
      </c>
    </row>
    <row r="298" spans="1:39" ht="15.5"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v>1</v>
      </c>
      <c r="Z298" s="403">
        <v>0</v>
      </c>
      <c r="AA298" s="403">
        <v>0</v>
      </c>
      <c r="AB298" s="403">
        <v>0</v>
      </c>
      <c r="AC298" s="403">
        <v>0</v>
      </c>
      <c r="AD298" s="403">
        <v>0</v>
      </c>
      <c r="AE298" s="403">
        <v>0</v>
      </c>
      <c r="AF298" s="403">
        <v>0</v>
      </c>
      <c r="AG298" s="403">
        <v>0</v>
      </c>
      <c r="AH298" s="403">
        <v>0</v>
      </c>
      <c r="AI298" s="403">
        <v>0</v>
      </c>
      <c r="AJ298" s="403">
        <v>0</v>
      </c>
      <c r="AK298" s="403">
        <v>0</v>
      </c>
      <c r="AL298" s="403">
        <v>0</v>
      </c>
      <c r="AM298" s="296"/>
    </row>
    <row r="299" spans="1:39" ht="15.5"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4"/>
      <c r="Z299" s="404"/>
      <c r="AA299" s="404"/>
      <c r="AB299" s="404"/>
      <c r="AC299" s="404"/>
      <c r="AD299" s="404"/>
      <c r="AE299" s="404"/>
      <c r="AF299" s="404"/>
      <c r="AG299" s="404"/>
      <c r="AH299" s="404"/>
      <c r="AI299" s="404"/>
      <c r="AJ299" s="404"/>
      <c r="AK299" s="404"/>
      <c r="AL299" s="404"/>
      <c r="AM299" s="305"/>
    </row>
    <row r="300" spans="1:39" s="282" customFormat="1" ht="15.5" hidden="1" outlineLevel="1">
      <c r="A300" s="499">
        <v>8</v>
      </c>
      <c r="B300" s="293" t="s">
        <v>485</v>
      </c>
      <c r="C300" s="290" t="s">
        <v>25</v>
      </c>
      <c r="D300" s="294">
        <v>0</v>
      </c>
      <c r="E300" s="294">
        <v>0</v>
      </c>
      <c r="F300" s="294">
        <v>0</v>
      </c>
      <c r="G300" s="294">
        <v>0</v>
      </c>
      <c r="H300" s="294">
        <v>0</v>
      </c>
      <c r="I300" s="294">
        <v>0</v>
      </c>
      <c r="J300" s="294">
        <v>0</v>
      </c>
      <c r="K300" s="294">
        <v>0</v>
      </c>
      <c r="L300" s="294">
        <v>0</v>
      </c>
      <c r="M300" s="294">
        <v>0</v>
      </c>
      <c r="N300" s="290"/>
      <c r="O300" s="294">
        <v>0</v>
      </c>
      <c r="P300" s="294">
        <v>0</v>
      </c>
      <c r="Q300" s="294">
        <v>0</v>
      </c>
      <c r="R300" s="294">
        <v>0</v>
      </c>
      <c r="S300" s="294">
        <v>0</v>
      </c>
      <c r="T300" s="294">
        <v>0</v>
      </c>
      <c r="U300" s="294">
        <v>0</v>
      </c>
      <c r="V300" s="294">
        <v>0</v>
      </c>
      <c r="W300" s="294">
        <v>0</v>
      </c>
      <c r="X300" s="294">
        <v>0</v>
      </c>
      <c r="Y300" s="402">
        <v>1</v>
      </c>
      <c r="Z300" s="402">
        <v>0</v>
      </c>
      <c r="AA300" s="402">
        <v>0</v>
      </c>
      <c r="AB300" s="402"/>
      <c r="AC300" s="402"/>
      <c r="AD300" s="402"/>
      <c r="AE300" s="402"/>
      <c r="AF300" s="402"/>
      <c r="AG300" s="402"/>
      <c r="AH300" s="402"/>
      <c r="AI300" s="402"/>
      <c r="AJ300" s="402"/>
      <c r="AK300" s="402"/>
      <c r="AL300" s="402"/>
      <c r="AM300" s="295">
        <v>1</v>
      </c>
    </row>
    <row r="301" spans="1:39" s="282" customFormat="1" ht="15.5" hidden="1" outlineLevel="1">
      <c r="A301" s="499"/>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v>1</v>
      </c>
      <c r="Z301" s="403">
        <v>0</v>
      </c>
      <c r="AA301" s="403">
        <v>0</v>
      </c>
      <c r="AB301" s="403">
        <v>0</v>
      </c>
      <c r="AC301" s="403">
        <v>0</v>
      </c>
      <c r="AD301" s="403">
        <v>0</v>
      </c>
      <c r="AE301" s="403">
        <v>0</v>
      </c>
      <c r="AF301" s="403">
        <v>0</v>
      </c>
      <c r="AG301" s="403">
        <v>0</v>
      </c>
      <c r="AH301" s="403">
        <v>0</v>
      </c>
      <c r="AI301" s="403">
        <v>0</v>
      </c>
      <c r="AJ301" s="403">
        <v>0</v>
      </c>
      <c r="AK301" s="403">
        <v>0</v>
      </c>
      <c r="AL301" s="403">
        <v>0</v>
      </c>
      <c r="AM301" s="296"/>
    </row>
    <row r="302" spans="1:39" s="282" customFormat="1" ht="15.5" hidden="1" outlineLevel="1">
      <c r="A302" s="499"/>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4"/>
      <c r="Z302" s="404"/>
      <c r="AA302" s="404"/>
      <c r="AB302" s="404"/>
      <c r="AC302" s="404"/>
      <c r="AD302" s="404"/>
      <c r="AE302" s="404"/>
      <c r="AF302" s="404"/>
      <c r="AG302" s="404"/>
      <c r="AH302" s="404"/>
      <c r="AI302" s="404"/>
      <c r="AJ302" s="404"/>
      <c r="AK302" s="404"/>
      <c r="AL302" s="404"/>
      <c r="AM302" s="305"/>
    </row>
    <row r="303" spans="1:39" ht="15.5" hidden="1" outlineLevel="1">
      <c r="A303" s="499">
        <v>9</v>
      </c>
      <c r="B303" s="293" t="s">
        <v>7</v>
      </c>
      <c r="C303" s="290" t="s">
        <v>25</v>
      </c>
      <c r="D303" s="294" t="s">
        <v>736</v>
      </c>
      <c r="E303" s="294" t="s">
        <v>736</v>
      </c>
      <c r="F303" s="294" t="s">
        <v>736</v>
      </c>
      <c r="G303" s="294" t="s">
        <v>736</v>
      </c>
      <c r="H303" s="294" t="s">
        <v>736</v>
      </c>
      <c r="I303" s="294" t="s">
        <v>736</v>
      </c>
      <c r="J303" s="294" t="s">
        <v>736</v>
      </c>
      <c r="K303" s="294" t="s">
        <v>736</v>
      </c>
      <c r="L303" s="294" t="s">
        <v>736</v>
      </c>
      <c r="M303" s="294" t="s">
        <v>736</v>
      </c>
      <c r="N303" s="290"/>
      <c r="O303" s="294" t="s">
        <v>736</v>
      </c>
      <c r="P303" s="294" t="s">
        <v>736</v>
      </c>
      <c r="Q303" s="294" t="s">
        <v>736</v>
      </c>
      <c r="R303" s="294" t="s">
        <v>736</v>
      </c>
      <c r="S303" s="294" t="s">
        <v>736</v>
      </c>
      <c r="T303" s="294" t="s">
        <v>736</v>
      </c>
      <c r="U303" s="294" t="s">
        <v>736</v>
      </c>
      <c r="V303" s="294" t="s">
        <v>736</v>
      </c>
      <c r="W303" s="294" t="s">
        <v>736</v>
      </c>
      <c r="X303" s="294" t="s">
        <v>736</v>
      </c>
      <c r="Y303" s="402"/>
      <c r="Z303" s="402"/>
      <c r="AA303" s="402"/>
      <c r="AB303" s="402"/>
      <c r="AC303" s="402"/>
      <c r="AD303" s="402"/>
      <c r="AE303" s="402"/>
      <c r="AF303" s="402"/>
      <c r="AG303" s="402"/>
      <c r="AH303" s="402"/>
      <c r="AI303" s="402"/>
      <c r="AJ303" s="402"/>
      <c r="AK303" s="402"/>
      <c r="AL303" s="402"/>
      <c r="AM303" s="295">
        <v>0</v>
      </c>
    </row>
    <row r="304" spans="1:39" ht="15.5"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3">
        <v>0</v>
      </c>
      <c r="Z304" s="403">
        <v>0</v>
      </c>
      <c r="AA304" s="403">
        <v>0</v>
      </c>
      <c r="AB304" s="403">
        <v>0</v>
      </c>
      <c r="AC304" s="403">
        <v>0</v>
      </c>
      <c r="AD304" s="403">
        <v>0</v>
      </c>
      <c r="AE304" s="403">
        <v>0</v>
      </c>
      <c r="AF304" s="403">
        <v>0</v>
      </c>
      <c r="AG304" s="403">
        <v>0</v>
      </c>
      <c r="AH304" s="403">
        <v>0</v>
      </c>
      <c r="AI304" s="403">
        <v>0</v>
      </c>
      <c r="AJ304" s="403">
        <v>0</v>
      </c>
      <c r="AK304" s="403">
        <v>0</v>
      </c>
      <c r="AL304" s="403">
        <v>0</v>
      </c>
      <c r="AM304" s="296"/>
    </row>
    <row r="305" spans="1:39" ht="15.5"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4"/>
      <c r="Z305" s="404"/>
      <c r="AA305" s="404"/>
      <c r="AB305" s="404"/>
      <c r="AC305" s="404"/>
      <c r="AD305" s="404"/>
      <c r="AE305" s="404"/>
      <c r="AF305" s="404"/>
      <c r="AG305" s="404"/>
      <c r="AH305" s="404"/>
      <c r="AI305" s="404"/>
      <c r="AJ305" s="404"/>
      <c r="AK305" s="404"/>
      <c r="AL305" s="404"/>
      <c r="AM305" s="305"/>
    </row>
    <row r="306" spans="1:39" ht="15.5" hidden="1" outlineLevel="1">
      <c r="A306" s="500"/>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6"/>
      <c r="Z306" s="406"/>
      <c r="AA306" s="406"/>
      <c r="AB306" s="406"/>
      <c r="AC306" s="406"/>
      <c r="AD306" s="406"/>
      <c r="AE306" s="406"/>
      <c r="AF306" s="406"/>
      <c r="AG306" s="406"/>
      <c r="AH306" s="406"/>
      <c r="AI306" s="406"/>
      <c r="AJ306" s="406"/>
      <c r="AK306" s="406"/>
      <c r="AL306" s="406"/>
      <c r="AM306" s="291"/>
    </row>
    <row r="307" spans="1:39" ht="15.5" hidden="1" outlineLevel="1">
      <c r="A307" s="499">
        <v>10</v>
      </c>
      <c r="B307" s="309" t="s">
        <v>22</v>
      </c>
      <c r="C307" s="290" t="s">
        <v>25</v>
      </c>
      <c r="D307" s="294">
        <v>1047116.7699332014</v>
      </c>
      <c r="E307" s="294">
        <v>1030338.4733909436</v>
      </c>
      <c r="F307" s="294">
        <v>1027108.7872834338</v>
      </c>
      <c r="G307" s="294">
        <v>1027108.7872834338</v>
      </c>
      <c r="H307" s="294">
        <v>1006547.3741691143</v>
      </c>
      <c r="I307" s="294">
        <v>996103.70773962769</v>
      </c>
      <c r="J307" s="294">
        <v>996103.70773962769</v>
      </c>
      <c r="K307" s="294">
        <v>992633.79295179772</v>
      </c>
      <c r="L307" s="294">
        <v>990094.13585562457</v>
      </c>
      <c r="M307" s="294">
        <v>913962.35800350993</v>
      </c>
      <c r="N307" s="294">
        <v>12</v>
      </c>
      <c r="O307" s="294">
        <v>178.8613441561867</v>
      </c>
      <c r="P307" s="294">
        <v>178.8613441561867</v>
      </c>
      <c r="Q307" s="294">
        <v>177.82750514765115</v>
      </c>
      <c r="R307" s="294">
        <v>177.82750514765115</v>
      </c>
      <c r="S307" s="294">
        <v>171.51420577817339</v>
      </c>
      <c r="T307" s="294">
        <v>164.37154174240914</v>
      </c>
      <c r="U307" s="294">
        <v>164.37154174240914</v>
      </c>
      <c r="V307" s="294">
        <v>164.37154174240914</v>
      </c>
      <c r="W307" s="294">
        <v>164.17318850368622</v>
      </c>
      <c r="X307" s="294">
        <v>148.55369093701236</v>
      </c>
      <c r="Y307" s="407">
        <v>0</v>
      </c>
      <c r="Z307" s="493">
        <v>0.39156887341439039</v>
      </c>
      <c r="AA307" s="493">
        <v>0.60843112658560961</v>
      </c>
      <c r="AB307" s="493"/>
      <c r="AC307" s="407"/>
      <c r="AD307" s="407"/>
      <c r="AE307" s="407"/>
      <c r="AF307" s="407"/>
      <c r="AG307" s="407"/>
      <c r="AH307" s="407"/>
      <c r="AI307" s="407"/>
      <c r="AJ307" s="407"/>
      <c r="AK307" s="407"/>
      <c r="AL307" s="407"/>
      <c r="AM307" s="295">
        <v>1</v>
      </c>
    </row>
    <row r="308" spans="1:39" ht="15.5" hidden="1" outlineLevel="1">
      <c r="B308" s="293" t="s">
        <v>249</v>
      </c>
      <c r="C308" s="290" t="s">
        <v>163</v>
      </c>
      <c r="D308" s="294"/>
      <c r="E308" s="294"/>
      <c r="F308" s="294"/>
      <c r="G308" s="294"/>
      <c r="H308" s="294"/>
      <c r="I308" s="294"/>
      <c r="J308" s="294"/>
      <c r="K308" s="294"/>
      <c r="L308" s="294"/>
      <c r="M308" s="294"/>
      <c r="N308" s="294">
        <v>12</v>
      </c>
      <c r="O308" s="294"/>
      <c r="P308" s="294"/>
      <c r="Q308" s="294"/>
      <c r="R308" s="294"/>
      <c r="S308" s="294"/>
      <c r="T308" s="294"/>
      <c r="U308" s="294"/>
      <c r="V308" s="294"/>
      <c r="W308" s="294"/>
      <c r="X308" s="294"/>
      <c r="Y308" s="403">
        <v>0</v>
      </c>
      <c r="Z308" s="403">
        <v>0.39156887341439039</v>
      </c>
      <c r="AA308" s="403">
        <v>0.60843112658560961</v>
      </c>
      <c r="AB308" s="403">
        <v>0</v>
      </c>
      <c r="AC308" s="403">
        <v>0</v>
      </c>
      <c r="AD308" s="403">
        <v>0</v>
      </c>
      <c r="AE308" s="403">
        <v>0</v>
      </c>
      <c r="AF308" s="403">
        <v>0</v>
      </c>
      <c r="AG308" s="403">
        <v>0</v>
      </c>
      <c r="AH308" s="403">
        <v>0</v>
      </c>
      <c r="AI308" s="403">
        <v>0</v>
      </c>
      <c r="AJ308" s="403">
        <v>0</v>
      </c>
      <c r="AK308" s="403">
        <v>0</v>
      </c>
      <c r="AL308" s="403">
        <v>0</v>
      </c>
      <c r="AM308" s="310"/>
    </row>
    <row r="309" spans="1:39" ht="15.5"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8"/>
      <c r="Z309" s="408"/>
      <c r="AA309" s="408"/>
      <c r="AB309" s="408"/>
      <c r="AC309" s="408"/>
      <c r="AD309" s="408"/>
      <c r="AE309" s="408"/>
      <c r="AF309" s="408"/>
      <c r="AG309" s="408"/>
      <c r="AH309" s="408"/>
      <c r="AI309" s="408"/>
      <c r="AJ309" s="408"/>
      <c r="AK309" s="408"/>
      <c r="AL309" s="408"/>
      <c r="AM309" s="312"/>
    </row>
    <row r="310" spans="1:39" ht="15.5" hidden="1" outlineLevel="1">
      <c r="A310" s="499">
        <v>11</v>
      </c>
      <c r="B310" s="313" t="s">
        <v>21</v>
      </c>
      <c r="C310" s="290" t="s">
        <v>25</v>
      </c>
      <c r="D310" s="294">
        <v>399272.25947202032</v>
      </c>
      <c r="E310" s="294">
        <v>399272.25947202032</v>
      </c>
      <c r="F310" s="294">
        <v>397003.58726406744</v>
      </c>
      <c r="G310" s="294">
        <v>298359.06338051608</v>
      </c>
      <c r="H310" s="294">
        <v>219011.73278247623</v>
      </c>
      <c r="I310" s="294">
        <v>219011.73278247623</v>
      </c>
      <c r="J310" s="294">
        <v>219011.73278247623</v>
      </c>
      <c r="K310" s="294">
        <v>219011.73278247623</v>
      </c>
      <c r="L310" s="294">
        <v>219011.73278247623</v>
      </c>
      <c r="M310" s="294">
        <v>219011.73278247623</v>
      </c>
      <c r="N310" s="294">
        <v>12</v>
      </c>
      <c r="O310" s="294">
        <v>107.72378851764819</v>
      </c>
      <c r="P310" s="294">
        <v>107.72378851764819</v>
      </c>
      <c r="Q310" s="294">
        <v>107.08467863821971</v>
      </c>
      <c r="R310" s="294">
        <v>81.466509935737179</v>
      </c>
      <c r="S310" s="294">
        <v>56.799909660251458</v>
      </c>
      <c r="T310" s="294">
        <v>56.799909660251458</v>
      </c>
      <c r="U310" s="294">
        <v>56.799909660251458</v>
      </c>
      <c r="V310" s="294">
        <v>56.799909660251458</v>
      </c>
      <c r="W310" s="294">
        <v>56.799909660251458</v>
      </c>
      <c r="X310" s="294">
        <v>56.799909660251458</v>
      </c>
      <c r="Y310" s="407">
        <v>0</v>
      </c>
      <c r="Z310" s="493">
        <v>1</v>
      </c>
      <c r="AA310" s="407">
        <v>0</v>
      </c>
      <c r="AB310" s="407"/>
      <c r="AC310" s="407"/>
      <c r="AD310" s="407"/>
      <c r="AE310" s="407"/>
      <c r="AF310" s="407"/>
      <c r="AG310" s="407"/>
      <c r="AH310" s="407"/>
      <c r="AI310" s="407"/>
      <c r="AJ310" s="407"/>
      <c r="AK310" s="407"/>
      <c r="AL310" s="407"/>
      <c r="AM310" s="295">
        <v>1</v>
      </c>
    </row>
    <row r="311" spans="1:39" ht="15.5" hidden="1"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3">
        <v>0</v>
      </c>
      <c r="Z311" s="403">
        <v>1</v>
      </c>
      <c r="AA311" s="403">
        <v>0</v>
      </c>
      <c r="AB311" s="403">
        <v>0</v>
      </c>
      <c r="AC311" s="403">
        <v>0</v>
      </c>
      <c r="AD311" s="403">
        <v>0</v>
      </c>
      <c r="AE311" s="403">
        <v>0</v>
      </c>
      <c r="AF311" s="403">
        <v>0</v>
      </c>
      <c r="AG311" s="403">
        <v>0</v>
      </c>
      <c r="AH311" s="403">
        <v>0</v>
      </c>
      <c r="AI311" s="403">
        <v>0</v>
      </c>
      <c r="AJ311" s="403">
        <v>0</v>
      </c>
      <c r="AK311" s="403">
        <v>0</v>
      </c>
      <c r="AL311" s="403">
        <v>0</v>
      </c>
      <c r="AM311" s="310"/>
    </row>
    <row r="312" spans="1:39" ht="15.5"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8"/>
      <c r="Z312" s="409"/>
      <c r="AA312" s="408"/>
      <c r="AB312" s="408"/>
      <c r="AC312" s="408"/>
      <c r="AD312" s="408"/>
      <c r="AE312" s="408"/>
      <c r="AF312" s="408"/>
      <c r="AG312" s="408"/>
      <c r="AH312" s="408"/>
      <c r="AI312" s="408"/>
      <c r="AJ312" s="408"/>
      <c r="AK312" s="408"/>
      <c r="AL312" s="408"/>
      <c r="AM312" s="312"/>
    </row>
    <row r="313" spans="1:39" ht="15.5" hidden="1" outlineLevel="1">
      <c r="A313" s="499">
        <v>12</v>
      </c>
      <c r="B313" s="313" t="s">
        <v>23</v>
      </c>
      <c r="C313" s="290" t="s">
        <v>25</v>
      </c>
      <c r="D313" s="294" t="s">
        <v>736</v>
      </c>
      <c r="E313" s="294" t="s">
        <v>736</v>
      </c>
      <c r="F313" s="294" t="s">
        <v>736</v>
      </c>
      <c r="G313" s="294" t="s">
        <v>736</v>
      </c>
      <c r="H313" s="294" t="s">
        <v>736</v>
      </c>
      <c r="I313" s="294" t="s">
        <v>736</v>
      </c>
      <c r="J313" s="294" t="s">
        <v>736</v>
      </c>
      <c r="K313" s="294" t="s">
        <v>736</v>
      </c>
      <c r="L313" s="294" t="s">
        <v>736</v>
      </c>
      <c r="M313" s="294" t="s">
        <v>736</v>
      </c>
      <c r="N313" s="294">
        <v>3</v>
      </c>
      <c r="O313" s="294"/>
      <c r="P313" s="294"/>
      <c r="Q313" s="294"/>
      <c r="R313" s="294"/>
      <c r="S313" s="294"/>
      <c r="T313" s="294"/>
      <c r="U313" s="294"/>
      <c r="V313" s="294"/>
      <c r="W313" s="294"/>
      <c r="X313" s="294"/>
      <c r="Y313" s="407"/>
      <c r="Z313" s="407"/>
      <c r="AA313" s="407"/>
      <c r="AB313" s="407"/>
      <c r="AC313" s="407"/>
      <c r="AD313" s="407"/>
      <c r="AE313" s="407"/>
      <c r="AF313" s="407"/>
      <c r="AG313" s="407"/>
      <c r="AH313" s="407"/>
      <c r="AI313" s="407"/>
      <c r="AJ313" s="407"/>
      <c r="AK313" s="407"/>
      <c r="AL313" s="407"/>
      <c r="AM313" s="295">
        <v>0</v>
      </c>
    </row>
    <row r="314" spans="1:39" ht="15.5" hidden="1"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3">
        <v>0</v>
      </c>
      <c r="Z314" s="403">
        <v>0</v>
      </c>
      <c r="AA314" s="403">
        <v>0</v>
      </c>
      <c r="AB314" s="403">
        <v>0</v>
      </c>
      <c r="AC314" s="403">
        <v>0</v>
      </c>
      <c r="AD314" s="403">
        <v>0</v>
      </c>
      <c r="AE314" s="403">
        <v>0</v>
      </c>
      <c r="AF314" s="403">
        <v>0</v>
      </c>
      <c r="AG314" s="403">
        <v>0</v>
      </c>
      <c r="AH314" s="403">
        <v>0</v>
      </c>
      <c r="AI314" s="403">
        <v>0</v>
      </c>
      <c r="AJ314" s="403">
        <v>0</v>
      </c>
      <c r="AK314" s="403">
        <v>0</v>
      </c>
      <c r="AL314" s="403">
        <v>0</v>
      </c>
      <c r="AM314" s="310"/>
    </row>
    <row r="315" spans="1:39" ht="15.5"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08"/>
      <c r="Z315" s="409"/>
      <c r="AA315" s="408"/>
      <c r="AB315" s="408"/>
      <c r="AC315" s="408"/>
      <c r="AD315" s="408"/>
      <c r="AE315" s="408"/>
      <c r="AF315" s="408"/>
      <c r="AG315" s="408"/>
      <c r="AH315" s="408"/>
      <c r="AI315" s="408"/>
      <c r="AJ315" s="408"/>
      <c r="AK315" s="408"/>
      <c r="AL315" s="408"/>
      <c r="AM315" s="312"/>
    </row>
    <row r="316" spans="1:39" ht="15.5" hidden="1" outlineLevel="1">
      <c r="A316" s="499">
        <v>13</v>
      </c>
      <c r="B316" s="313" t="s">
        <v>24</v>
      </c>
      <c r="C316" s="290" t="s">
        <v>25</v>
      </c>
      <c r="D316" s="294" t="s">
        <v>736</v>
      </c>
      <c r="E316" s="294" t="s">
        <v>736</v>
      </c>
      <c r="F316" s="294" t="s">
        <v>736</v>
      </c>
      <c r="G316" s="294" t="s">
        <v>736</v>
      </c>
      <c r="H316" s="294" t="s">
        <v>736</v>
      </c>
      <c r="I316" s="294" t="s">
        <v>736</v>
      </c>
      <c r="J316" s="294" t="s">
        <v>736</v>
      </c>
      <c r="K316" s="294" t="s">
        <v>736</v>
      </c>
      <c r="L316" s="294" t="s">
        <v>736</v>
      </c>
      <c r="M316" s="294" t="s">
        <v>736</v>
      </c>
      <c r="N316" s="294">
        <v>12</v>
      </c>
      <c r="O316" s="294"/>
      <c r="P316" s="294"/>
      <c r="Q316" s="294"/>
      <c r="R316" s="294"/>
      <c r="S316" s="294"/>
      <c r="T316" s="294"/>
      <c r="U316" s="294"/>
      <c r="V316" s="294"/>
      <c r="W316" s="294"/>
      <c r="X316" s="294"/>
      <c r="Y316" s="407"/>
      <c r="Z316" s="407"/>
      <c r="AA316" s="407"/>
      <c r="AB316" s="407"/>
      <c r="AC316" s="407"/>
      <c r="AD316" s="407"/>
      <c r="AE316" s="407"/>
      <c r="AF316" s="407"/>
      <c r="AG316" s="407"/>
      <c r="AH316" s="407"/>
      <c r="AI316" s="407"/>
      <c r="AJ316" s="407"/>
      <c r="AK316" s="407"/>
      <c r="AL316" s="407"/>
      <c r="AM316" s="295">
        <v>0</v>
      </c>
    </row>
    <row r="317" spans="1:39" ht="15.5" hidden="1" outlineLevel="1">
      <c r="B317" s="293" t="s">
        <v>249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3">
        <v>0</v>
      </c>
      <c r="Z317" s="403">
        <v>0</v>
      </c>
      <c r="AA317" s="403">
        <v>0</v>
      </c>
      <c r="AB317" s="403">
        <v>0</v>
      </c>
      <c r="AC317" s="403">
        <v>0</v>
      </c>
      <c r="AD317" s="403">
        <v>0</v>
      </c>
      <c r="AE317" s="403">
        <v>0</v>
      </c>
      <c r="AF317" s="403">
        <v>0</v>
      </c>
      <c r="AG317" s="403">
        <v>0</v>
      </c>
      <c r="AH317" s="403">
        <v>0</v>
      </c>
      <c r="AI317" s="403">
        <v>0</v>
      </c>
      <c r="AJ317" s="403">
        <v>0</v>
      </c>
      <c r="AK317" s="403">
        <v>0</v>
      </c>
      <c r="AL317" s="403">
        <v>0</v>
      </c>
      <c r="AM317" s="310"/>
    </row>
    <row r="318" spans="1:39" ht="15.5"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08"/>
      <c r="Z318" s="408"/>
      <c r="AA318" s="408"/>
      <c r="AB318" s="408"/>
      <c r="AC318" s="408"/>
      <c r="AD318" s="408"/>
      <c r="AE318" s="408"/>
      <c r="AF318" s="408"/>
      <c r="AG318" s="408"/>
      <c r="AH318" s="408"/>
      <c r="AI318" s="408"/>
      <c r="AJ318" s="408"/>
      <c r="AK318" s="408"/>
      <c r="AL318" s="408"/>
      <c r="AM318" s="312"/>
    </row>
    <row r="319" spans="1:39" ht="15.5" hidden="1" outlineLevel="1">
      <c r="A319" s="499">
        <v>14</v>
      </c>
      <c r="B319" s="313" t="s">
        <v>20</v>
      </c>
      <c r="C319" s="290" t="s">
        <v>25</v>
      </c>
      <c r="D319" s="294" t="s">
        <v>736</v>
      </c>
      <c r="E319" s="294" t="s">
        <v>736</v>
      </c>
      <c r="F319" s="294" t="s">
        <v>736</v>
      </c>
      <c r="G319" s="294" t="s">
        <v>736</v>
      </c>
      <c r="H319" s="294" t="s">
        <v>736</v>
      </c>
      <c r="I319" s="294" t="s">
        <v>736</v>
      </c>
      <c r="J319" s="294" t="s">
        <v>736</v>
      </c>
      <c r="K319" s="294" t="s">
        <v>736</v>
      </c>
      <c r="L319" s="294" t="s">
        <v>736</v>
      </c>
      <c r="M319" s="294" t="s">
        <v>736</v>
      </c>
      <c r="N319" s="294">
        <v>12</v>
      </c>
      <c r="O319" s="294"/>
      <c r="P319" s="294"/>
      <c r="Q319" s="294"/>
      <c r="R319" s="294"/>
      <c r="S319" s="294"/>
      <c r="T319" s="294"/>
      <c r="U319" s="294"/>
      <c r="V319" s="294"/>
      <c r="W319" s="294"/>
      <c r="X319" s="294"/>
      <c r="Y319" s="407"/>
      <c r="Z319" s="407"/>
      <c r="AA319" s="493"/>
      <c r="AB319" s="407"/>
      <c r="AC319" s="407"/>
      <c r="AD319" s="407"/>
      <c r="AE319" s="407"/>
      <c r="AF319" s="407"/>
      <c r="AG319" s="407"/>
      <c r="AH319" s="407"/>
      <c r="AI319" s="407"/>
      <c r="AJ319" s="407"/>
      <c r="AK319" s="407"/>
      <c r="AL319" s="407"/>
      <c r="AM319" s="295">
        <v>0</v>
      </c>
    </row>
    <row r="320" spans="1:39" ht="15.5" hidden="1" outlineLevel="1">
      <c r="B320" s="293" t="s">
        <v>249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3">
        <v>0</v>
      </c>
      <c r="Z320" s="403">
        <v>0</v>
      </c>
      <c r="AA320" s="403">
        <v>0</v>
      </c>
      <c r="AB320" s="403">
        <v>0</v>
      </c>
      <c r="AC320" s="403">
        <v>0</v>
      </c>
      <c r="AD320" s="403">
        <v>0</v>
      </c>
      <c r="AE320" s="403">
        <v>0</v>
      </c>
      <c r="AF320" s="403">
        <v>0</v>
      </c>
      <c r="AG320" s="403">
        <v>0</v>
      </c>
      <c r="AH320" s="403">
        <v>0</v>
      </c>
      <c r="AI320" s="403">
        <v>0</v>
      </c>
      <c r="AJ320" s="403">
        <v>0</v>
      </c>
      <c r="AK320" s="403">
        <v>0</v>
      </c>
      <c r="AL320" s="403">
        <v>0</v>
      </c>
      <c r="AM320" s="310"/>
    </row>
    <row r="321" spans="1:39" ht="15.5"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08"/>
      <c r="Z321" s="409"/>
      <c r="AA321" s="408"/>
      <c r="AB321" s="408"/>
      <c r="AC321" s="408"/>
      <c r="AD321" s="408"/>
      <c r="AE321" s="408"/>
      <c r="AF321" s="408"/>
      <c r="AG321" s="408"/>
      <c r="AH321" s="408"/>
      <c r="AI321" s="408"/>
      <c r="AJ321" s="408"/>
      <c r="AK321" s="408"/>
      <c r="AL321" s="408"/>
      <c r="AM321" s="312"/>
    </row>
    <row r="322" spans="1:39" s="282" customFormat="1" ht="15.5" hidden="1" outlineLevel="1">
      <c r="A322" s="499">
        <v>15</v>
      </c>
      <c r="B322" s="313" t="s">
        <v>486</v>
      </c>
      <c r="C322" s="290" t="s">
        <v>25</v>
      </c>
      <c r="D322" s="294" t="s">
        <v>736</v>
      </c>
      <c r="E322" s="294" t="s">
        <v>736</v>
      </c>
      <c r="F322" s="294" t="s">
        <v>736</v>
      </c>
      <c r="G322" s="294" t="s">
        <v>736</v>
      </c>
      <c r="H322" s="294" t="s">
        <v>736</v>
      </c>
      <c r="I322" s="294" t="s">
        <v>736</v>
      </c>
      <c r="J322" s="294" t="s">
        <v>736</v>
      </c>
      <c r="K322" s="294" t="s">
        <v>736</v>
      </c>
      <c r="L322" s="294" t="s">
        <v>736</v>
      </c>
      <c r="M322" s="294" t="s">
        <v>736</v>
      </c>
      <c r="N322" s="290"/>
      <c r="O322" s="294"/>
      <c r="P322" s="294"/>
      <c r="Q322" s="294"/>
      <c r="R322" s="294"/>
      <c r="S322" s="294"/>
      <c r="T322" s="294"/>
      <c r="U322" s="294"/>
      <c r="V322" s="294"/>
      <c r="W322" s="294"/>
      <c r="X322" s="294"/>
      <c r="Y322" s="407"/>
      <c r="Z322" s="407"/>
      <c r="AA322" s="407"/>
      <c r="AB322" s="407"/>
      <c r="AC322" s="407"/>
      <c r="AD322" s="407"/>
      <c r="AE322" s="407"/>
      <c r="AF322" s="407"/>
      <c r="AG322" s="407"/>
      <c r="AH322" s="407"/>
      <c r="AI322" s="407"/>
      <c r="AJ322" s="407"/>
      <c r="AK322" s="407"/>
      <c r="AL322" s="407"/>
      <c r="AM322" s="295">
        <v>0</v>
      </c>
    </row>
    <row r="323" spans="1:39" s="282" customFormat="1" ht="15.5" hidden="1" outlineLevel="1">
      <c r="A323" s="499"/>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3">
        <v>0</v>
      </c>
      <c r="Z323" s="403">
        <v>0</v>
      </c>
      <c r="AA323" s="403">
        <v>0</v>
      </c>
      <c r="AB323" s="403">
        <v>0</v>
      </c>
      <c r="AC323" s="403">
        <v>0</v>
      </c>
      <c r="AD323" s="403">
        <v>0</v>
      </c>
      <c r="AE323" s="403">
        <v>0</v>
      </c>
      <c r="AF323" s="403">
        <v>0</v>
      </c>
      <c r="AG323" s="403">
        <v>0</v>
      </c>
      <c r="AH323" s="403">
        <v>0</v>
      </c>
      <c r="AI323" s="403">
        <v>0</v>
      </c>
      <c r="AJ323" s="403">
        <v>0</v>
      </c>
      <c r="AK323" s="403">
        <v>0</v>
      </c>
      <c r="AL323" s="403">
        <v>0</v>
      </c>
      <c r="AM323" s="310"/>
    </row>
    <row r="324" spans="1:39" s="282" customFormat="1" ht="15.5" hidden="1" outlineLevel="1">
      <c r="A324" s="499"/>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0"/>
      <c r="Z324" s="408"/>
      <c r="AA324" s="408"/>
      <c r="AB324" s="408"/>
      <c r="AC324" s="408"/>
      <c r="AD324" s="408"/>
      <c r="AE324" s="408"/>
      <c r="AF324" s="408"/>
      <c r="AG324" s="408"/>
      <c r="AH324" s="408"/>
      <c r="AI324" s="408"/>
      <c r="AJ324" s="408"/>
      <c r="AK324" s="408"/>
      <c r="AL324" s="408"/>
      <c r="AM324" s="312"/>
    </row>
    <row r="325" spans="1:39" s="282" customFormat="1" ht="31" hidden="1" outlineLevel="1">
      <c r="A325" s="499">
        <v>16</v>
      </c>
      <c r="B325" s="313" t="s">
        <v>487</v>
      </c>
      <c r="C325" s="290" t="s">
        <v>25</v>
      </c>
      <c r="D325" s="294" t="s">
        <v>736</v>
      </c>
      <c r="E325" s="294" t="s">
        <v>736</v>
      </c>
      <c r="F325" s="294" t="s">
        <v>736</v>
      </c>
      <c r="G325" s="294" t="s">
        <v>736</v>
      </c>
      <c r="H325" s="294" t="s">
        <v>736</v>
      </c>
      <c r="I325" s="294" t="s">
        <v>736</v>
      </c>
      <c r="J325" s="294" t="s">
        <v>736</v>
      </c>
      <c r="K325" s="294" t="s">
        <v>736</v>
      </c>
      <c r="L325" s="294" t="s">
        <v>736</v>
      </c>
      <c r="M325" s="294" t="s">
        <v>736</v>
      </c>
      <c r="N325" s="290"/>
      <c r="O325" s="294"/>
      <c r="P325" s="294"/>
      <c r="Q325" s="294"/>
      <c r="R325" s="294"/>
      <c r="S325" s="294"/>
      <c r="T325" s="294"/>
      <c r="U325" s="294"/>
      <c r="V325" s="294"/>
      <c r="W325" s="294"/>
      <c r="X325" s="294"/>
      <c r="Y325" s="407"/>
      <c r="Z325" s="407"/>
      <c r="AA325" s="407"/>
      <c r="AB325" s="407"/>
      <c r="AC325" s="407"/>
      <c r="AD325" s="407"/>
      <c r="AE325" s="407"/>
      <c r="AF325" s="407"/>
      <c r="AG325" s="407"/>
      <c r="AH325" s="407"/>
      <c r="AI325" s="407"/>
      <c r="AJ325" s="407"/>
      <c r="AK325" s="407"/>
      <c r="AL325" s="407"/>
      <c r="AM325" s="295">
        <v>0</v>
      </c>
    </row>
    <row r="326" spans="1:39" s="282" customFormat="1" ht="15.5" hidden="1" outlineLevel="1">
      <c r="A326" s="499"/>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3">
        <v>0</v>
      </c>
      <c r="Z326" s="403">
        <v>0</v>
      </c>
      <c r="AA326" s="403">
        <v>0</v>
      </c>
      <c r="AB326" s="403">
        <v>0</v>
      </c>
      <c r="AC326" s="403">
        <v>0</v>
      </c>
      <c r="AD326" s="403">
        <v>0</v>
      </c>
      <c r="AE326" s="403">
        <v>0</v>
      </c>
      <c r="AF326" s="403">
        <v>0</v>
      </c>
      <c r="AG326" s="403">
        <v>0</v>
      </c>
      <c r="AH326" s="403">
        <v>0</v>
      </c>
      <c r="AI326" s="403">
        <v>0</v>
      </c>
      <c r="AJ326" s="403">
        <v>0</v>
      </c>
      <c r="AK326" s="403">
        <v>0</v>
      </c>
      <c r="AL326" s="403">
        <v>0</v>
      </c>
      <c r="AM326" s="310"/>
    </row>
    <row r="327" spans="1:39" s="282" customFormat="1" ht="15.5" hidden="1" outlineLevel="1">
      <c r="A327" s="499"/>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0"/>
      <c r="Z327" s="408"/>
      <c r="AA327" s="408"/>
      <c r="AB327" s="408"/>
      <c r="AC327" s="408"/>
      <c r="AD327" s="408"/>
      <c r="AE327" s="408"/>
      <c r="AF327" s="408"/>
      <c r="AG327" s="408"/>
      <c r="AH327" s="408"/>
      <c r="AI327" s="408"/>
      <c r="AJ327" s="408"/>
      <c r="AK327" s="408"/>
      <c r="AL327" s="408"/>
      <c r="AM327" s="312"/>
    </row>
    <row r="328" spans="1:39" ht="15.5" hidden="1" outlineLevel="1">
      <c r="A328" s="499">
        <v>17</v>
      </c>
      <c r="B328" s="313" t="s">
        <v>9</v>
      </c>
      <c r="C328" s="290" t="s">
        <v>25</v>
      </c>
      <c r="D328" s="294">
        <v>505</v>
      </c>
      <c r="E328" s="294">
        <v>0</v>
      </c>
      <c r="F328" s="294">
        <v>0</v>
      </c>
      <c r="G328" s="294">
        <v>0</v>
      </c>
      <c r="H328" s="294">
        <v>0</v>
      </c>
      <c r="I328" s="294">
        <v>0</v>
      </c>
      <c r="J328" s="294">
        <v>0</v>
      </c>
      <c r="K328" s="294">
        <v>0</v>
      </c>
      <c r="L328" s="294">
        <v>0</v>
      </c>
      <c r="M328" s="294">
        <v>0</v>
      </c>
      <c r="N328" s="290"/>
      <c r="O328" s="294">
        <v>38</v>
      </c>
      <c r="P328" s="294">
        <v>0</v>
      </c>
      <c r="Q328" s="294">
        <v>0</v>
      </c>
      <c r="R328" s="294">
        <v>0</v>
      </c>
      <c r="S328" s="294">
        <v>0</v>
      </c>
      <c r="T328" s="294">
        <v>0</v>
      </c>
      <c r="U328" s="294">
        <v>0</v>
      </c>
      <c r="V328" s="294">
        <v>0</v>
      </c>
      <c r="W328" s="294">
        <v>0</v>
      </c>
      <c r="X328" s="294">
        <v>0</v>
      </c>
      <c r="Y328" s="407">
        <v>0</v>
      </c>
      <c r="Z328" s="407">
        <v>0</v>
      </c>
      <c r="AA328" s="407">
        <v>1</v>
      </c>
      <c r="AB328" s="407"/>
      <c r="AC328" s="407"/>
      <c r="AD328" s="407"/>
      <c r="AE328" s="407"/>
      <c r="AF328" s="407"/>
      <c r="AG328" s="407"/>
      <c r="AH328" s="407"/>
      <c r="AI328" s="407"/>
      <c r="AJ328" s="407"/>
      <c r="AK328" s="407"/>
      <c r="AL328" s="407"/>
      <c r="AM328" s="295">
        <v>1</v>
      </c>
    </row>
    <row r="329" spans="1:39" ht="15.5"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3">
        <v>0</v>
      </c>
      <c r="Z329" s="403">
        <v>0</v>
      </c>
      <c r="AA329" s="403">
        <v>1</v>
      </c>
      <c r="AB329" s="403">
        <v>0</v>
      </c>
      <c r="AC329" s="403">
        <v>0</v>
      </c>
      <c r="AD329" s="403">
        <v>0</v>
      </c>
      <c r="AE329" s="403">
        <v>0</v>
      </c>
      <c r="AF329" s="403">
        <v>0</v>
      </c>
      <c r="AG329" s="403">
        <v>0</v>
      </c>
      <c r="AH329" s="403">
        <v>0</v>
      </c>
      <c r="AI329" s="403">
        <v>0</v>
      </c>
      <c r="AJ329" s="403">
        <v>0</v>
      </c>
      <c r="AK329" s="403">
        <v>0</v>
      </c>
      <c r="AL329" s="403">
        <v>0</v>
      </c>
      <c r="AM329" s="310"/>
    </row>
    <row r="330" spans="1:39" ht="15.5"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1"/>
      <c r="Z330" s="412"/>
      <c r="AA330" s="412"/>
      <c r="AB330" s="412"/>
      <c r="AC330" s="412"/>
      <c r="AD330" s="412"/>
      <c r="AE330" s="412"/>
      <c r="AF330" s="412"/>
      <c r="AG330" s="412"/>
      <c r="AH330" s="412"/>
      <c r="AI330" s="412"/>
      <c r="AJ330" s="412"/>
      <c r="AK330" s="412"/>
      <c r="AL330" s="412"/>
      <c r="AM330" s="316"/>
    </row>
    <row r="331" spans="1:39" ht="15.5" hidden="1" outlineLevel="1">
      <c r="A331" s="500"/>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6"/>
      <c r="Z331" s="406"/>
      <c r="AA331" s="406"/>
      <c r="AB331" s="406"/>
      <c r="AC331" s="406"/>
      <c r="AD331" s="406"/>
      <c r="AE331" s="406"/>
      <c r="AF331" s="406"/>
      <c r="AG331" s="406"/>
      <c r="AH331" s="406"/>
      <c r="AI331" s="406"/>
      <c r="AJ331" s="406"/>
      <c r="AK331" s="406"/>
      <c r="AL331" s="406"/>
      <c r="AM331" s="291"/>
    </row>
    <row r="332" spans="1:39" ht="15.5" hidden="1" outlineLevel="1">
      <c r="A332" s="499">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18"/>
      <c r="Z332" s="407"/>
      <c r="AA332" s="407"/>
      <c r="AB332" s="407"/>
      <c r="AC332" s="407"/>
      <c r="AD332" s="407"/>
      <c r="AE332" s="407"/>
      <c r="AF332" s="407"/>
      <c r="AG332" s="407"/>
      <c r="AH332" s="407"/>
      <c r="AI332" s="407"/>
      <c r="AJ332" s="407"/>
      <c r="AK332" s="407"/>
      <c r="AL332" s="407"/>
      <c r="AM332" s="295">
        <v>0</v>
      </c>
    </row>
    <row r="333" spans="1:39" ht="15.5" hidden="1"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3">
        <v>0</v>
      </c>
      <c r="Z333" s="403">
        <v>0</v>
      </c>
      <c r="AA333" s="403">
        <v>0</v>
      </c>
      <c r="AB333" s="403">
        <v>0</v>
      </c>
      <c r="AC333" s="403">
        <v>0</v>
      </c>
      <c r="AD333" s="403">
        <v>0</v>
      </c>
      <c r="AE333" s="403">
        <v>0</v>
      </c>
      <c r="AF333" s="403">
        <v>0</v>
      </c>
      <c r="AG333" s="403">
        <v>0</v>
      </c>
      <c r="AH333" s="403">
        <v>0</v>
      </c>
      <c r="AI333" s="403">
        <v>0</v>
      </c>
      <c r="AJ333" s="403">
        <v>0</v>
      </c>
      <c r="AK333" s="403">
        <v>0</v>
      </c>
      <c r="AL333" s="403">
        <v>0</v>
      </c>
      <c r="AM333" s="296"/>
    </row>
    <row r="334" spans="1:39" ht="15.5" hidden="1" outlineLevel="1">
      <c r="A334" s="502"/>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3"/>
      <c r="AA334" s="413"/>
      <c r="AB334" s="413"/>
      <c r="AC334" s="413"/>
      <c r="AD334" s="413"/>
      <c r="AE334" s="413"/>
      <c r="AF334" s="413"/>
      <c r="AG334" s="413"/>
      <c r="AH334" s="413"/>
      <c r="AI334" s="413"/>
      <c r="AJ334" s="413"/>
      <c r="AK334" s="413"/>
      <c r="AL334" s="413"/>
      <c r="AM334" s="305"/>
    </row>
    <row r="335" spans="1:39" ht="15.5" hidden="1" outlineLevel="1">
      <c r="A335" s="499">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2"/>
      <c r="Z335" s="407"/>
      <c r="AA335" s="407"/>
      <c r="AB335" s="407"/>
      <c r="AC335" s="407"/>
      <c r="AD335" s="407"/>
      <c r="AE335" s="407"/>
      <c r="AF335" s="407"/>
      <c r="AG335" s="407"/>
      <c r="AH335" s="407"/>
      <c r="AI335" s="407"/>
      <c r="AJ335" s="407"/>
      <c r="AK335" s="407"/>
      <c r="AL335" s="407"/>
      <c r="AM335" s="295">
        <v>0</v>
      </c>
    </row>
    <row r="336" spans="1:39" ht="15.5" hidden="1"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3">
        <v>0</v>
      </c>
      <c r="Z336" s="403">
        <v>0</v>
      </c>
      <c r="AA336" s="403">
        <v>0</v>
      </c>
      <c r="AB336" s="403">
        <v>0</v>
      </c>
      <c r="AC336" s="403">
        <v>0</v>
      </c>
      <c r="AD336" s="403">
        <v>0</v>
      </c>
      <c r="AE336" s="403">
        <v>0</v>
      </c>
      <c r="AF336" s="403">
        <v>0</v>
      </c>
      <c r="AG336" s="403">
        <v>0</v>
      </c>
      <c r="AH336" s="403">
        <v>0</v>
      </c>
      <c r="AI336" s="403">
        <v>0</v>
      </c>
      <c r="AJ336" s="403">
        <v>0</v>
      </c>
      <c r="AK336" s="403">
        <v>0</v>
      </c>
      <c r="AL336" s="403">
        <v>0</v>
      </c>
      <c r="AM336" s="296"/>
    </row>
    <row r="337" spans="1:39" ht="15.5"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4"/>
      <c r="Z337" s="414"/>
      <c r="AA337" s="404"/>
      <c r="AB337" s="404"/>
      <c r="AC337" s="404"/>
      <c r="AD337" s="404"/>
      <c r="AE337" s="404"/>
      <c r="AF337" s="404"/>
      <c r="AG337" s="404"/>
      <c r="AH337" s="404"/>
      <c r="AI337" s="404"/>
      <c r="AJ337" s="404"/>
      <c r="AK337" s="404"/>
      <c r="AL337" s="404"/>
      <c r="AM337" s="305"/>
    </row>
    <row r="338" spans="1:39" ht="15.5" hidden="1" outlineLevel="1">
      <c r="A338" s="499">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2"/>
      <c r="Z338" s="407"/>
      <c r="AA338" s="407"/>
      <c r="AB338" s="407"/>
      <c r="AC338" s="460"/>
      <c r="AD338" s="407"/>
      <c r="AE338" s="407"/>
      <c r="AF338" s="407"/>
      <c r="AG338" s="407"/>
      <c r="AH338" s="407"/>
      <c r="AI338" s="407"/>
      <c r="AJ338" s="407"/>
      <c r="AK338" s="407"/>
      <c r="AL338" s="407"/>
      <c r="AM338" s="295">
        <v>0</v>
      </c>
    </row>
    <row r="339" spans="1:39" ht="15.5" hidden="1"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3">
        <v>0</v>
      </c>
      <c r="Z339" s="403">
        <v>0</v>
      </c>
      <c r="AA339" s="403">
        <v>0</v>
      </c>
      <c r="AB339" s="403">
        <v>0</v>
      </c>
      <c r="AC339" s="403">
        <v>0</v>
      </c>
      <c r="AD339" s="403">
        <v>0</v>
      </c>
      <c r="AE339" s="403">
        <v>0</v>
      </c>
      <c r="AF339" s="403">
        <v>0</v>
      </c>
      <c r="AG339" s="403">
        <v>0</v>
      </c>
      <c r="AH339" s="403">
        <v>0</v>
      </c>
      <c r="AI339" s="403">
        <v>0</v>
      </c>
      <c r="AJ339" s="403">
        <v>0</v>
      </c>
      <c r="AK339" s="403">
        <v>0</v>
      </c>
      <c r="AL339" s="403">
        <v>0</v>
      </c>
      <c r="AM339" s="305"/>
    </row>
    <row r="340" spans="1:39" ht="15.5"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04"/>
      <c r="Z340" s="404"/>
      <c r="AA340" s="404"/>
      <c r="AB340" s="404"/>
      <c r="AC340" s="404"/>
      <c r="AD340" s="404"/>
      <c r="AE340" s="404"/>
      <c r="AF340" s="404"/>
      <c r="AG340" s="404"/>
      <c r="AH340" s="404"/>
      <c r="AI340" s="404"/>
      <c r="AJ340" s="404"/>
      <c r="AK340" s="404"/>
      <c r="AL340" s="404"/>
      <c r="AM340" s="305"/>
    </row>
    <row r="341" spans="1:39" ht="15.5" hidden="1" outlineLevel="1">
      <c r="A341" s="499">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2"/>
      <c r="Z341" s="407"/>
      <c r="AA341" s="407"/>
      <c r="AB341" s="407"/>
      <c r="AC341" s="407"/>
      <c r="AD341" s="407"/>
      <c r="AE341" s="407"/>
      <c r="AF341" s="407"/>
      <c r="AG341" s="407"/>
      <c r="AH341" s="407"/>
      <c r="AI341" s="407"/>
      <c r="AJ341" s="407"/>
      <c r="AK341" s="407"/>
      <c r="AL341" s="407"/>
      <c r="AM341" s="295">
        <v>0</v>
      </c>
    </row>
    <row r="342" spans="1:39" ht="15.5" hidden="1"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3">
        <v>0</v>
      </c>
      <c r="Z342" s="403">
        <v>0</v>
      </c>
      <c r="AA342" s="403">
        <v>0</v>
      </c>
      <c r="AB342" s="403">
        <v>0</v>
      </c>
      <c r="AC342" s="403">
        <v>0</v>
      </c>
      <c r="AD342" s="403">
        <v>0</v>
      </c>
      <c r="AE342" s="403">
        <v>0</v>
      </c>
      <c r="AF342" s="403">
        <v>0</v>
      </c>
      <c r="AG342" s="403">
        <v>0</v>
      </c>
      <c r="AH342" s="403">
        <v>0</v>
      </c>
      <c r="AI342" s="403">
        <v>0</v>
      </c>
      <c r="AJ342" s="403">
        <v>0</v>
      </c>
      <c r="AK342" s="403">
        <v>0</v>
      </c>
      <c r="AL342" s="403">
        <v>0</v>
      </c>
      <c r="AM342" s="296"/>
    </row>
    <row r="343" spans="1:39" ht="15.5"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4"/>
      <c r="Z343" s="404"/>
      <c r="AA343" s="404"/>
      <c r="AB343" s="404"/>
      <c r="AC343" s="404"/>
      <c r="AD343" s="404"/>
      <c r="AE343" s="404"/>
      <c r="AF343" s="404"/>
      <c r="AG343" s="404"/>
      <c r="AH343" s="404"/>
      <c r="AI343" s="404"/>
      <c r="AJ343" s="404"/>
      <c r="AK343" s="404"/>
      <c r="AL343" s="404"/>
      <c r="AM343" s="305"/>
    </row>
    <row r="344" spans="1:39" ht="15.5" hidden="1" outlineLevel="1">
      <c r="A344" s="499">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2"/>
      <c r="Z344" s="407"/>
      <c r="AA344" s="407"/>
      <c r="AB344" s="407"/>
      <c r="AC344" s="407"/>
      <c r="AD344" s="407"/>
      <c r="AE344" s="407"/>
      <c r="AF344" s="407"/>
      <c r="AG344" s="407"/>
      <c r="AH344" s="407"/>
      <c r="AI344" s="407"/>
      <c r="AJ344" s="407"/>
      <c r="AK344" s="407"/>
      <c r="AL344" s="407"/>
      <c r="AM344" s="295">
        <v>0</v>
      </c>
    </row>
    <row r="345" spans="1:39" ht="15.5"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3">
        <v>0</v>
      </c>
      <c r="Z345" s="403">
        <v>0</v>
      </c>
      <c r="AA345" s="403">
        <v>0</v>
      </c>
      <c r="AB345" s="403">
        <v>0</v>
      </c>
      <c r="AC345" s="403">
        <v>0</v>
      </c>
      <c r="AD345" s="403">
        <v>0</v>
      </c>
      <c r="AE345" s="403">
        <v>0</v>
      </c>
      <c r="AF345" s="403">
        <v>0</v>
      </c>
      <c r="AG345" s="403">
        <v>0</v>
      </c>
      <c r="AH345" s="403">
        <v>0</v>
      </c>
      <c r="AI345" s="403">
        <v>0</v>
      </c>
      <c r="AJ345" s="403">
        <v>0</v>
      </c>
      <c r="AK345" s="403">
        <v>0</v>
      </c>
      <c r="AL345" s="403">
        <v>0</v>
      </c>
      <c r="AM345" s="305"/>
    </row>
    <row r="346" spans="1:39" ht="15.5"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4"/>
      <c r="Z346" s="404"/>
      <c r="AA346" s="404"/>
      <c r="AB346" s="404"/>
      <c r="AC346" s="404"/>
      <c r="AD346" s="404"/>
      <c r="AE346" s="404"/>
      <c r="AF346" s="404"/>
      <c r="AG346" s="404"/>
      <c r="AH346" s="404"/>
      <c r="AI346" s="404"/>
      <c r="AJ346" s="404"/>
      <c r="AK346" s="404"/>
      <c r="AL346" s="404"/>
      <c r="AM346" s="305"/>
    </row>
    <row r="347" spans="1:39" ht="15.5" hidden="1" outlineLevel="1">
      <c r="A347" s="500"/>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6"/>
      <c r="Z347" s="406"/>
      <c r="AA347" s="406"/>
      <c r="AB347" s="406"/>
      <c r="AC347" s="406"/>
      <c r="AD347" s="406"/>
      <c r="AE347" s="406"/>
      <c r="AF347" s="406"/>
      <c r="AG347" s="406"/>
      <c r="AH347" s="406"/>
      <c r="AI347" s="406"/>
      <c r="AJ347" s="406"/>
      <c r="AK347" s="406"/>
      <c r="AL347" s="406"/>
      <c r="AM347" s="291"/>
    </row>
    <row r="348" spans="1:39" ht="15.5" hidden="1" outlineLevel="1">
      <c r="A348" s="499">
        <v>23</v>
      </c>
      <c r="B348" s="314" t="s">
        <v>14</v>
      </c>
      <c r="C348" s="290" t="s">
        <v>25</v>
      </c>
      <c r="D348" s="294">
        <v>24452.999999999993</v>
      </c>
      <c r="E348" s="294">
        <v>24269.952178955071</v>
      </c>
      <c r="F348" s="294">
        <v>24253.311492919915</v>
      </c>
      <c r="G348" s="294">
        <v>21513.347449457426</v>
      </c>
      <c r="H348" s="294">
        <v>19774.383681253639</v>
      </c>
      <c r="I348" s="294">
        <v>18470.96450665985</v>
      </c>
      <c r="J348" s="294">
        <v>17268.340376410826</v>
      </c>
      <c r="K348" s="294">
        <v>16388.49851850067</v>
      </c>
      <c r="L348" s="294">
        <v>5072.1454849243164</v>
      </c>
      <c r="M348" s="294">
        <v>5072.1454849243164</v>
      </c>
      <c r="N348" s="290"/>
      <c r="O348" s="294">
        <v>2.5121929044835269</v>
      </c>
      <c r="P348" s="294">
        <v>2.5026842509396374</v>
      </c>
      <c r="Q348" s="294">
        <v>2.5018198271282017</v>
      </c>
      <c r="R348" s="294">
        <v>2.2270978040266898</v>
      </c>
      <c r="S348" s="294">
        <v>2.0798311721596714</v>
      </c>
      <c r="T348" s="294">
        <v>1.9459278567859808</v>
      </c>
      <c r="U348" s="294">
        <v>1.8834560022855082</v>
      </c>
      <c r="V348" s="294">
        <v>1.8834560022855082</v>
      </c>
      <c r="W348" s="294">
        <v>0.82835080288350582</v>
      </c>
      <c r="X348" s="294">
        <v>0.82835080288350582</v>
      </c>
      <c r="Y348" s="769">
        <v>1</v>
      </c>
      <c r="Z348" s="402">
        <v>0</v>
      </c>
      <c r="AA348" s="402">
        <v>0</v>
      </c>
      <c r="AB348" s="402"/>
      <c r="AC348" s="402"/>
      <c r="AD348" s="402"/>
      <c r="AE348" s="402"/>
      <c r="AF348" s="402"/>
      <c r="AG348" s="402"/>
      <c r="AH348" s="402"/>
      <c r="AI348" s="402"/>
      <c r="AJ348" s="402"/>
      <c r="AK348" s="402"/>
      <c r="AL348" s="402"/>
      <c r="AM348" s="295">
        <v>1</v>
      </c>
    </row>
    <row r="349" spans="1:39" ht="15.5" hidden="1" outlineLevel="1">
      <c r="B349" s="293" t="s">
        <v>249</v>
      </c>
      <c r="C349" s="290" t="s">
        <v>163</v>
      </c>
      <c r="D349" s="294"/>
      <c r="E349" s="294"/>
      <c r="F349" s="294"/>
      <c r="G349" s="294"/>
      <c r="H349" s="294"/>
      <c r="I349" s="294"/>
      <c r="J349" s="294"/>
      <c r="K349" s="294"/>
      <c r="L349" s="294"/>
      <c r="M349" s="294"/>
      <c r="N349" s="459"/>
      <c r="O349" s="294"/>
      <c r="P349" s="294"/>
      <c r="Q349" s="294"/>
      <c r="R349" s="294"/>
      <c r="S349" s="294"/>
      <c r="T349" s="294"/>
      <c r="U349" s="294"/>
      <c r="V349" s="294"/>
      <c r="W349" s="294"/>
      <c r="X349" s="294"/>
      <c r="Y349" s="403">
        <v>1</v>
      </c>
      <c r="Z349" s="403">
        <v>0</v>
      </c>
      <c r="AA349" s="403">
        <v>0</v>
      </c>
      <c r="AB349" s="403">
        <v>0</v>
      </c>
      <c r="AC349" s="403">
        <v>0</v>
      </c>
      <c r="AD349" s="403">
        <v>0</v>
      </c>
      <c r="AE349" s="403">
        <v>0</v>
      </c>
      <c r="AF349" s="403">
        <v>0</v>
      </c>
      <c r="AG349" s="403">
        <v>0</v>
      </c>
      <c r="AH349" s="403">
        <v>0</v>
      </c>
      <c r="AI349" s="403">
        <v>0</v>
      </c>
      <c r="AJ349" s="403">
        <v>0</v>
      </c>
      <c r="AK349" s="403">
        <v>0</v>
      </c>
      <c r="AL349" s="403">
        <v>0</v>
      </c>
      <c r="AM349" s="296"/>
    </row>
    <row r="350" spans="1:39" ht="15.5"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04"/>
      <c r="AA350" s="404"/>
      <c r="AB350" s="404"/>
      <c r="AC350" s="404"/>
      <c r="AD350" s="404"/>
      <c r="AE350" s="404"/>
      <c r="AF350" s="404"/>
      <c r="AG350" s="404"/>
      <c r="AH350" s="404"/>
      <c r="AI350" s="404"/>
      <c r="AJ350" s="404"/>
      <c r="AK350" s="404"/>
      <c r="AL350" s="404"/>
      <c r="AM350" s="305"/>
    </row>
    <row r="351" spans="1:39" s="292" customFormat="1" ht="15.5" hidden="1" outlineLevel="1">
      <c r="A351" s="500"/>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6"/>
      <c r="Z351" s="406"/>
      <c r="AA351" s="406"/>
      <c r="AB351" s="406"/>
      <c r="AC351" s="406"/>
      <c r="AD351" s="406"/>
      <c r="AE351" s="406"/>
      <c r="AF351" s="406"/>
      <c r="AG351" s="406"/>
      <c r="AH351" s="406"/>
      <c r="AI351" s="406"/>
      <c r="AJ351" s="406"/>
      <c r="AK351" s="406"/>
      <c r="AL351" s="406"/>
      <c r="AM351" s="291"/>
    </row>
    <row r="352" spans="1:39" s="282" customFormat="1" ht="15.5" hidden="1" outlineLevel="1">
      <c r="A352" s="499">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2"/>
      <c r="Z352" s="402"/>
      <c r="AA352" s="402"/>
      <c r="AB352" s="402"/>
      <c r="AC352" s="402"/>
      <c r="AD352" s="402"/>
      <c r="AE352" s="402"/>
      <c r="AF352" s="402"/>
      <c r="AG352" s="402"/>
      <c r="AH352" s="402"/>
      <c r="AI352" s="402"/>
      <c r="AJ352" s="402"/>
      <c r="AK352" s="402"/>
      <c r="AL352" s="402"/>
      <c r="AM352" s="295">
        <v>0</v>
      </c>
    </row>
    <row r="353" spans="1:39" s="282" customFormat="1" ht="15.5" hidden="1" outlineLevel="1">
      <c r="A353" s="499"/>
      <c r="B353" s="314" t="s">
        <v>249</v>
      </c>
      <c r="C353" s="290" t="s">
        <v>163</v>
      </c>
      <c r="D353" s="294"/>
      <c r="E353" s="294"/>
      <c r="F353" s="294"/>
      <c r="G353" s="294"/>
      <c r="H353" s="294"/>
      <c r="I353" s="294"/>
      <c r="J353" s="294"/>
      <c r="K353" s="294"/>
      <c r="L353" s="294"/>
      <c r="M353" s="294"/>
      <c r="N353" s="459"/>
      <c r="O353" s="294"/>
      <c r="P353" s="294"/>
      <c r="Q353" s="294"/>
      <c r="R353" s="294"/>
      <c r="S353" s="294"/>
      <c r="T353" s="294"/>
      <c r="U353" s="294"/>
      <c r="V353" s="294"/>
      <c r="W353" s="294"/>
      <c r="X353" s="294"/>
      <c r="Y353" s="403">
        <v>0</v>
      </c>
      <c r="Z353" s="403">
        <v>0</v>
      </c>
      <c r="AA353" s="403">
        <v>0</v>
      </c>
      <c r="AB353" s="403">
        <v>0</v>
      </c>
      <c r="AC353" s="403">
        <v>0</v>
      </c>
      <c r="AD353" s="403">
        <v>0</v>
      </c>
      <c r="AE353" s="403">
        <v>0</v>
      </c>
      <c r="AF353" s="403">
        <v>0</v>
      </c>
      <c r="AG353" s="403">
        <v>0</v>
      </c>
      <c r="AH353" s="403">
        <v>0</v>
      </c>
      <c r="AI353" s="403">
        <v>0</v>
      </c>
      <c r="AJ353" s="403">
        <v>0</v>
      </c>
      <c r="AK353" s="403">
        <v>0</v>
      </c>
      <c r="AL353" s="403">
        <v>0</v>
      </c>
      <c r="AM353" s="296"/>
    </row>
    <row r="354" spans="1:39" s="282" customFormat="1" ht="15.5" hidden="1" outlineLevel="1">
      <c r="A354" s="499"/>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4"/>
      <c r="Z354" s="404"/>
      <c r="AA354" s="404"/>
      <c r="AB354" s="404"/>
      <c r="AC354" s="404"/>
      <c r="AD354" s="404"/>
      <c r="AE354" s="404"/>
      <c r="AF354" s="404"/>
      <c r="AG354" s="404"/>
      <c r="AH354" s="404"/>
      <c r="AI354" s="404"/>
      <c r="AJ354" s="404"/>
      <c r="AK354" s="404"/>
      <c r="AL354" s="404"/>
      <c r="AM354" s="305"/>
    </row>
    <row r="355" spans="1:39" s="282" customFormat="1" ht="15.5" hidden="1" outlineLevel="1">
      <c r="A355" s="499">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07"/>
      <c r="Z355" s="407"/>
      <c r="AA355" s="407"/>
      <c r="AB355" s="407"/>
      <c r="AC355" s="407"/>
      <c r="AD355" s="407"/>
      <c r="AE355" s="407"/>
      <c r="AF355" s="407"/>
      <c r="AG355" s="407"/>
      <c r="AH355" s="407"/>
      <c r="AI355" s="407"/>
      <c r="AJ355" s="407"/>
      <c r="AK355" s="407"/>
      <c r="AL355" s="407"/>
      <c r="AM355" s="295">
        <v>0</v>
      </c>
    </row>
    <row r="356" spans="1:39" s="282" customFormat="1" ht="15.5" hidden="1" outlineLevel="1">
      <c r="A356" s="499"/>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3">
        <v>0</v>
      </c>
      <c r="Z356" s="403">
        <v>0</v>
      </c>
      <c r="AA356" s="403">
        <v>0</v>
      </c>
      <c r="AB356" s="403">
        <v>0</v>
      </c>
      <c r="AC356" s="403">
        <v>0</v>
      </c>
      <c r="AD356" s="403">
        <v>0</v>
      </c>
      <c r="AE356" s="403">
        <v>0</v>
      </c>
      <c r="AF356" s="403">
        <v>0</v>
      </c>
      <c r="AG356" s="403">
        <v>0</v>
      </c>
      <c r="AH356" s="403">
        <v>0</v>
      </c>
      <c r="AI356" s="403">
        <v>0</v>
      </c>
      <c r="AJ356" s="403">
        <v>0</v>
      </c>
      <c r="AK356" s="403">
        <v>0</v>
      </c>
      <c r="AL356" s="403">
        <v>0</v>
      </c>
      <c r="AM356" s="310"/>
    </row>
    <row r="357" spans="1:39" s="282" customFormat="1" ht="15.5" hidden="1" outlineLevel="1">
      <c r="A357" s="499"/>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08"/>
      <c r="Z357" s="409"/>
      <c r="AA357" s="408"/>
      <c r="AB357" s="408"/>
      <c r="AC357" s="408"/>
      <c r="AD357" s="408"/>
      <c r="AE357" s="408"/>
      <c r="AF357" s="408"/>
      <c r="AG357" s="408"/>
      <c r="AH357" s="408"/>
      <c r="AI357" s="408"/>
      <c r="AJ357" s="408"/>
      <c r="AK357" s="408"/>
      <c r="AL357" s="408"/>
      <c r="AM357" s="312"/>
    </row>
    <row r="358" spans="1:39" ht="15.5" hidden="1" outlineLevel="1">
      <c r="A358" s="500"/>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6"/>
      <c r="Z358" s="406"/>
      <c r="AA358" s="406"/>
      <c r="AB358" s="406"/>
      <c r="AC358" s="406"/>
      <c r="AD358" s="406"/>
      <c r="AE358" s="406"/>
      <c r="AF358" s="406"/>
      <c r="AG358" s="406"/>
      <c r="AH358" s="406"/>
      <c r="AI358" s="406"/>
      <c r="AJ358" s="406"/>
      <c r="AK358" s="406"/>
      <c r="AL358" s="406"/>
      <c r="AM358" s="291"/>
    </row>
    <row r="359" spans="1:39" ht="15.5" hidden="1" outlineLevel="1">
      <c r="A359" s="499">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18"/>
      <c r="Z359" s="407"/>
      <c r="AA359" s="407"/>
      <c r="AB359" s="407"/>
      <c r="AC359" s="407"/>
      <c r="AD359" s="407"/>
      <c r="AE359" s="407"/>
      <c r="AF359" s="407"/>
      <c r="AG359" s="407"/>
      <c r="AH359" s="407"/>
      <c r="AI359" s="407"/>
      <c r="AJ359" s="407"/>
      <c r="AK359" s="407"/>
      <c r="AL359" s="407"/>
      <c r="AM359" s="295">
        <v>0</v>
      </c>
    </row>
    <row r="360" spans="1:39" ht="15.5" hidden="1"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3">
        <v>0</v>
      </c>
      <c r="Z360" s="403">
        <v>0</v>
      </c>
      <c r="AA360" s="403">
        <v>0</v>
      </c>
      <c r="AB360" s="403">
        <v>0</v>
      </c>
      <c r="AC360" s="403">
        <v>0</v>
      </c>
      <c r="AD360" s="403">
        <v>0</v>
      </c>
      <c r="AE360" s="403">
        <v>0</v>
      </c>
      <c r="AF360" s="403">
        <v>0</v>
      </c>
      <c r="AG360" s="403">
        <v>0</v>
      </c>
      <c r="AH360" s="403">
        <v>0</v>
      </c>
      <c r="AI360" s="403">
        <v>0</v>
      </c>
      <c r="AJ360" s="403">
        <v>0</v>
      </c>
      <c r="AK360" s="403">
        <v>0</v>
      </c>
      <c r="AL360" s="403">
        <v>0</v>
      </c>
      <c r="AM360" s="305"/>
    </row>
    <row r="361" spans="1:39" ht="15.5" hidden="1" outlineLevel="1">
      <c r="A361" s="502"/>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5"/>
      <c r="Z361" s="416"/>
      <c r="AA361" s="416"/>
      <c r="AB361" s="416"/>
      <c r="AC361" s="416"/>
      <c r="AD361" s="416"/>
      <c r="AE361" s="416"/>
      <c r="AF361" s="416"/>
      <c r="AG361" s="416"/>
      <c r="AH361" s="416"/>
      <c r="AI361" s="416"/>
      <c r="AJ361" s="416"/>
      <c r="AK361" s="416"/>
      <c r="AL361" s="416"/>
      <c r="AM361" s="296"/>
    </row>
    <row r="362" spans="1:39" ht="15.5" hidden="1" outlineLevel="1">
      <c r="A362" s="499">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18"/>
      <c r="Z362" s="407"/>
      <c r="AA362" s="407"/>
      <c r="AB362" s="407"/>
      <c r="AC362" s="407"/>
      <c r="AD362" s="407"/>
      <c r="AE362" s="407"/>
      <c r="AF362" s="407"/>
      <c r="AG362" s="407"/>
      <c r="AH362" s="407"/>
      <c r="AI362" s="407"/>
      <c r="AJ362" s="407"/>
      <c r="AK362" s="407"/>
      <c r="AL362" s="407"/>
      <c r="AM362" s="295">
        <v>0</v>
      </c>
    </row>
    <row r="363" spans="1:39" ht="15.5" hidden="1"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3">
        <v>0</v>
      </c>
      <c r="Z363" s="403">
        <v>0</v>
      </c>
      <c r="AA363" s="403">
        <v>0</v>
      </c>
      <c r="AB363" s="403">
        <v>0</v>
      </c>
      <c r="AC363" s="403">
        <v>0</v>
      </c>
      <c r="AD363" s="403">
        <v>0</v>
      </c>
      <c r="AE363" s="403">
        <v>0</v>
      </c>
      <c r="AF363" s="403">
        <v>0</v>
      </c>
      <c r="AG363" s="403">
        <v>0</v>
      </c>
      <c r="AH363" s="403">
        <v>0</v>
      </c>
      <c r="AI363" s="403">
        <v>0</v>
      </c>
      <c r="AJ363" s="403">
        <v>0</v>
      </c>
      <c r="AK363" s="403">
        <v>0</v>
      </c>
      <c r="AL363" s="403">
        <v>0</v>
      </c>
      <c r="AM363" s="305"/>
    </row>
    <row r="364" spans="1:39" ht="15.5" hidden="1" outlineLevel="1">
      <c r="A364" s="502"/>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4"/>
      <c r="Z364" s="404"/>
      <c r="AA364" s="404"/>
      <c r="AB364" s="404"/>
      <c r="AC364" s="404"/>
      <c r="AD364" s="404"/>
      <c r="AE364" s="404"/>
      <c r="AF364" s="404"/>
      <c r="AG364" s="404"/>
      <c r="AH364" s="404"/>
      <c r="AI364" s="404"/>
      <c r="AJ364" s="404"/>
      <c r="AK364" s="404"/>
      <c r="AL364" s="404"/>
      <c r="AM364" s="305"/>
    </row>
    <row r="365" spans="1:39" ht="15.5" hidden="1" outlineLevel="1">
      <c r="A365" s="499">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18"/>
      <c r="Z365" s="407"/>
      <c r="AA365" s="407"/>
      <c r="AB365" s="407"/>
      <c r="AC365" s="407"/>
      <c r="AD365" s="407"/>
      <c r="AE365" s="407"/>
      <c r="AF365" s="407"/>
      <c r="AG365" s="407"/>
      <c r="AH365" s="407"/>
      <c r="AI365" s="407"/>
      <c r="AJ365" s="407"/>
      <c r="AK365" s="407"/>
      <c r="AL365" s="407"/>
      <c r="AM365" s="295">
        <v>0</v>
      </c>
    </row>
    <row r="366" spans="1:39" ht="15.5" hidden="1"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3">
        <v>0</v>
      </c>
      <c r="Z366" s="403">
        <v>0</v>
      </c>
      <c r="AA366" s="403">
        <v>0</v>
      </c>
      <c r="AB366" s="403">
        <v>0</v>
      </c>
      <c r="AC366" s="403">
        <v>0</v>
      </c>
      <c r="AD366" s="403">
        <v>0</v>
      </c>
      <c r="AE366" s="403">
        <v>0</v>
      </c>
      <c r="AF366" s="403">
        <v>0</v>
      </c>
      <c r="AG366" s="403">
        <v>0</v>
      </c>
      <c r="AH366" s="403">
        <v>0</v>
      </c>
      <c r="AI366" s="403">
        <v>0</v>
      </c>
      <c r="AJ366" s="403">
        <v>0</v>
      </c>
      <c r="AK366" s="403">
        <v>0</v>
      </c>
      <c r="AL366" s="403">
        <v>0</v>
      </c>
      <c r="AM366" s="296"/>
    </row>
    <row r="367" spans="1:39" ht="15.5" hidden="1" outlineLevel="1">
      <c r="A367" s="502"/>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4"/>
      <c r="Z367" s="404"/>
      <c r="AA367" s="404"/>
      <c r="AB367" s="404"/>
      <c r="AC367" s="404"/>
      <c r="AD367" s="404"/>
      <c r="AE367" s="404"/>
      <c r="AF367" s="404"/>
      <c r="AG367" s="404"/>
      <c r="AH367" s="404"/>
      <c r="AI367" s="404"/>
      <c r="AJ367" s="404"/>
      <c r="AK367" s="404"/>
      <c r="AL367" s="404"/>
      <c r="AM367" s="305"/>
    </row>
    <row r="368" spans="1:39" ht="15.5" hidden="1" outlineLevel="1">
      <c r="A368" s="499">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18"/>
      <c r="Z368" s="407"/>
      <c r="AA368" s="407"/>
      <c r="AB368" s="407"/>
      <c r="AC368" s="407"/>
      <c r="AD368" s="407"/>
      <c r="AE368" s="407"/>
      <c r="AF368" s="407"/>
      <c r="AG368" s="407"/>
      <c r="AH368" s="407"/>
      <c r="AI368" s="407"/>
      <c r="AJ368" s="407"/>
      <c r="AK368" s="407"/>
      <c r="AL368" s="407"/>
      <c r="AM368" s="295">
        <v>0</v>
      </c>
    </row>
    <row r="369" spans="1:39" ht="15.5" hidden="1" outlineLevel="1">
      <c r="B369" s="323"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3">
        <v>0</v>
      </c>
      <c r="Z369" s="403">
        <v>0</v>
      </c>
      <c r="AA369" s="403">
        <v>0</v>
      </c>
      <c r="AB369" s="403">
        <v>0</v>
      </c>
      <c r="AC369" s="403">
        <v>0</v>
      </c>
      <c r="AD369" s="403">
        <v>0</v>
      </c>
      <c r="AE369" s="403">
        <v>0</v>
      </c>
      <c r="AF369" s="403">
        <v>0</v>
      </c>
      <c r="AG369" s="403">
        <v>0</v>
      </c>
      <c r="AH369" s="403">
        <v>0</v>
      </c>
      <c r="AI369" s="403">
        <v>0</v>
      </c>
      <c r="AJ369" s="403">
        <v>0</v>
      </c>
      <c r="AK369" s="403">
        <v>0</v>
      </c>
      <c r="AL369" s="403">
        <v>0</v>
      </c>
      <c r="AM369" s="296"/>
    </row>
    <row r="370" spans="1:39" ht="15.5"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5"/>
      <c r="Z370" s="415"/>
      <c r="AA370" s="415"/>
      <c r="AB370" s="415"/>
      <c r="AC370" s="415"/>
      <c r="AD370" s="415"/>
      <c r="AE370" s="415"/>
      <c r="AF370" s="415"/>
      <c r="AG370" s="415"/>
      <c r="AH370" s="415"/>
      <c r="AI370" s="415"/>
      <c r="AJ370" s="415"/>
      <c r="AK370" s="415"/>
      <c r="AL370" s="415"/>
      <c r="AM370" s="312"/>
    </row>
    <row r="371" spans="1:39" s="282" customFormat="1" ht="15.5" hidden="1" outlineLevel="1">
      <c r="A371" s="499">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2"/>
      <c r="Z371" s="402"/>
      <c r="AA371" s="402"/>
      <c r="AB371" s="402"/>
      <c r="AC371" s="402"/>
      <c r="AD371" s="402"/>
      <c r="AE371" s="402"/>
      <c r="AF371" s="402"/>
      <c r="AG371" s="402"/>
      <c r="AH371" s="402"/>
      <c r="AI371" s="402"/>
      <c r="AJ371" s="402"/>
      <c r="AK371" s="402"/>
      <c r="AL371" s="402"/>
      <c r="AM371" s="295">
        <v>0</v>
      </c>
    </row>
    <row r="372" spans="1:39" s="282" customFormat="1" ht="15.5" hidden="1" outlineLevel="1">
      <c r="A372" s="499"/>
      <c r="B372" s="323"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3">
        <v>0</v>
      </c>
      <c r="Z372" s="403">
        <v>0</v>
      </c>
      <c r="AA372" s="403">
        <v>0</v>
      </c>
      <c r="AB372" s="403">
        <v>0</v>
      </c>
      <c r="AC372" s="403">
        <v>0</v>
      </c>
      <c r="AD372" s="403">
        <v>0</v>
      </c>
      <c r="AE372" s="403">
        <v>0</v>
      </c>
      <c r="AF372" s="403">
        <v>0</v>
      </c>
      <c r="AG372" s="403">
        <v>0</v>
      </c>
      <c r="AH372" s="403">
        <v>0</v>
      </c>
      <c r="AI372" s="403">
        <v>0</v>
      </c>
      <c r="AJ372" s="403">
        <v>0</v>
      </c>
      <c r="AK372" s="403">
        <v>0</v>
      </c>
      <c r="AL372" s="403">
        <v>0</v>
      </c>
      <c r="AM372" s="296"/>
    </row>
    <row r="373" spans="1:39" s="282" customFormat="1" ht="15.5" hidden="1" outlineLevel="1">
      <c r="A373" s="499"/>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4"/>
      <c r="Z373" s="404"/>
      <c r="AA373" s="404"/>
      <c r="AB373" s="404"/>
      <c r="AC373" s="404"/>
      <c r="AD373" s="404"/>
      <c r="AE373" s="404"/>
      <c r="AF373" s="404"/>
      <c r="AG373" s="404"/>
      <c r="AH373" s="404"/>
      <c r="AI373" s="404"/>
      <c r="AJ373" s="404"/>
      <c r="AK373" s="404"/>
      <c r="AL373" s="404"/>
      <c r="AM373" s="312"/>
    </row>
    <row r="374" spans="1:39" s="282" customFormat="1" ht="15.5" hidden="1" outlineLevel="1">
      <c r="A374" s="499"/>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04"/>
      <c r="AA374" s="404"/>
      <c r="AB374" s="404"/>
      <c r="AC374" s="404"/>
      <c r="AD374" s="404"/>
      <c r="AE374" s="404"/>
      <c r="AF374" s="404"/>
      <c r="AG374" s="404"/>
      <c r="AH374" s="404"/>
      <c r="AI374" s="404"/>
      <c r="AJ374" s="404"/>
      <c r="AK374" s="404"/>
      <c r="AL374" s="404"/>
      <c r="AM374" s="312"/>
    </row>
    <row r="375" spans="1:39" s="282" customFormat="1" ht="15.5" hidden="1" outlineLevel="1">
      <c r="A375" s="499">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2"/>
      <c r="Z375" s="402"/>
      <c r="AA375" s="402"/>
      <c r="AB375" s="402"/>
      <c r="AC375" s="402"/>
      <c r="AD375" s="402"/>
      <c r="AE375" s="402"/>
      <c r="AF375" s="402"/>
      <c r="AG375" s="402"/>
      <c r="AH375" s="402"/>
      <c r="AI375" s="402"/>
      <c r="AJ375" s="402"/>
      <c r="AK375" s="402"/>
      <c r="AL375" s="402"/>
      <c r="AM375" s="295">
        <v>0</v>
      </c>
    </row>
    <row r="376" spans="1:39" s="282" customFormat="1" ht="15.5" hidden="1" outlineLevel="1">
      <c r="A376" s="499"/>
      <c r="B376" s="323"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3">
        <v>0</v>
      </c>
      <c r="Z376" s="403">
        <v>0</v>
      </c>
      <c r="AA376" s="403">
        <v>0</v>
      </c>
      <c r="AB376" s="403">
        <v>0</v>
      </c>
      <c r="AC376" s="403">
        <v>0</v>
      </c>
      <c r="AD376" s="403">
        <v>0</v>
      </c>
      <c r="AE376" s="403">
        <v>0</v>
      </c>
      <c r="AF376" s="403">
        <v>0</v>
      </c>
      <c r="AG376" s="403">
        <v>0</v>
      </c>
      <c r="AH376" s="403">
        <v>0</v>
      </c>
      <c r="AI376" s="403">
        <v>0</v>
      </c>
      <c r="AJ376" s="403">
        <v>0</v>
      </c>
      <c r="AK376" s="403">
        <v>0</v>
      </c>
      <c r="AL376" s="403">
        <v>0</v>
      </c>
      <c r="AM376" s="296"/>
    </row>
    <row r="377" spans="1:39" s="282" customFormat="1" ht="15.5" hidden="1" outlineLevel="1">
      <c r="A377" s="499"/>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4"/>
      <c r="Z377" s="404"/>
      <c r="AA377" s="404"/>
      <c r="AB377" s="404"/>
      <c r="AC377" s="404"/>
      <c r="AD377" s="404"/>
      <c r="AE377" s="404"/>
      <c r="AF377" s="404"/>
      <c r="AG377" s="404"/>
      <c r="AH377" s="404"/>
      <c r="AI377" s="404"/>
      <c r="AJ377" s="404"/>
      <c r="AK377" s="404"/>
      <c r="AL377" s="404"/>
      <c r="AM377" s="312"/>
    </row>
    <row r="378" spans="1:39" s="282" customFormat="1" ht="15.5" hidden="1" outlineLevel="1">
      <c r="A378" s="499">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2"/>
      <c r="Z378" s="402"/>
      <c r="AA378" s="402"/>
      <c r="AB378" s="402"/>
      <c r="AC378" s="402"/>
      <c r="AD378" s="402"/>
      <c r="AE378" s="402"/>
      <c r="AF378" s="402"/>
      <c r="AG378" s="402"/>
      <c r="AH378" s="402"/>
      <c r="AI378" s="402"/>
      <c r="AJ378" s="402"/>
      <c r="AK378" s="402"/>
      <c r="AL378" s="402"/>
      <c r="AM378" s="295">
        <v>0</v>
      </c>
    </row>
    <row r="379" spans="1:39" s="282" customFormat="1" ht="15.5" hidden="1" outlineLevel="1">
      <c r="A379" s="499"/>
      <c r="B379" s="323"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3">
        <v>0</v>
      </c>
      <c r="Z379" s="403">
        <v>0</v>
      </c>
      <c r="AA379" s="403">
        <v>0</v>
      </c>
      <c r="AB379" s="403">
        <v>0</v>
      </c>
      <c r="AC379" s="403">
        <v>0</v>
      </c>
      <c r="AD379" s="403">
        <v>0</v>
      </c>
      <c r="AE379" s="403">
        <v>0</v>
      </c>
      <c r="AF379" s="403">
        <v>0</v>
      </c>
      <c r="AG379" s="403">
        <v>0</v>
      </c>
      <c r="AH379" s="403">
        <v>0</v>
      </c>
      <c r="AI379" s="403">
        <v>0</v>
      </c>
      <c r="AJ379" s="403">
        <v>0</v>
      </c>
      <c r="AK379" s="403">
        <v>0</v>
      </c>
      <c r="AL379" s="403">
        <v>0</v>
      </c>
      <c r="AM379" s="296"/>
    </row>
    <row r="380" spans="1:39" s="282" customFormat="1" ht="15.5" hidden="1" outlineLevel="1">
      <c r="A380" s="499"/>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4"/>
      <c r="Z380" s="404"/>
      <c r="AA380" s="404"/>
      <c r="AB380" s="404"/>
      <c r="AC380" s="404"/>
      <c r="AD380" s="404"/>
      <c r="AE380" s="404"/>
      <c r="AF380" s="404"/>
      <c r="AG380" s="404"/>
      <c r="AH380" s="404"/>
      <c r="AI380" s="404"/>
      <c r="AJ380" s="404"/>
      <c r="AK380" s="404"/>
      <c r="AL380" s="404"/>
      <c r="AM380" s="312"/>
    </row>
    <row r="381" spans="1:39" s="282" customFormat="1" ht="15.5" hidden="1" outlineLevel="1">
      <c r="A381" s="499">
        <v>33</v>
      </c>
      <c r="B381" s="323"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2"/>
      <c r="Z381" s="402"/>
      <c r="AA381" s="402"/>
      <c r="AB381" s="402"/>
      <c r="AC381" s="402"/>
      <c r="AD381" s="402"/>
      <c r="AE381" s="402"/>
      <c r="AF381" s="402"/>
      <c r="AG381" s="402"/>
      <c r="AH381" s="402"/>
      <c r="AI381" s="402"/>
      <c r="AJ381" s="402"/>
      <c r="AK381" s="402"/>
      <c r="AL381" s="402"/>
      <c r="AM381" s="295">
        <v>0</v>
      </c>
    </row>
    <row r="382" spans="1:39" s="282" customFormat="1" ht="15.5" hidden="1" outlineLevel="1">
      <c r="A382" s="499"/>
      <c r="B382" s="323"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3">
        <v>0</v>
      </c>
      <c r="Z382" s="403">
        <v>0</v>
      </c>
      <c r="AA382" s="403">
        <v>0</v>
      </c>
      <c r="AB382" s="403">
        <v>0</v>
      </c>
      <c r="AC382" s="403">
        <v>0</v>
      </c>
      <c r="AD382" s="403">
        <v>0</v>
      </c>
      <c r="AE382" s="403">
        <v>0</v>
      </c>
      <c r="AF382" s="403">
        <v>0</v>
      </c>
      <c r="AG382" s="403">
        <v>0</v>
      </c>
      <c r="AH382" s="403">
        <v>0</v>
      </c>
      <c r="AI382" s="403">
        <v>0</v>
      </c>
      <c r="AJ382" s="403">
        <v>0</v>
      </c>
      <c r="AK382" s="403">
        <v>0</v>
      </c>
      <c r="AL382" s="403">
        <v>0</v>
      </c>
      <c r="AM382" s="296"/>
    </row>
    <row r="383" spans="1:39" ht="15.5"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5" collapsed="1">
      <c r="B384" s="326" t="s">
        <v>250</v>
      </c>
      <c r="C384" s="328"/>
      <c r="D384" s="328">
        <f>SUM(D279:D382)</f>
        <v>1632662.0361352768</v>
      </c>
      <c r="E384" s="328"/>
      <c r="F384" s="328"/>
      <c r="G384" s="328"/>
      <c r="H384" s="328"/>
      <c r="I384" s="328"/>
      <c r="J384" s="328"/>
      <c r="K384" s="328"/>
      <c r="L384" s="328"/>
      <c r="M384" s="328"/>
      <c r="N384" s="328"/>
      <c r="O384" s="328">
        <f>SUM(O279:O382)</f>
        <v>515.32785935157585</v>
      </c>
      <c r="P384" s="328"/>
      <c r="Q384" s="328"/>
      <c r="R384" s="328"/>
      <c r="S384" s="328"/>
      <c r="T384" s="328"/>
      <c r="U384" s="328"/>
      <c r="V384" s="328"/>
      <c r="W384" s="328"/>
      <c r="X384" s="328"/>
      <c r="Y384" s="328">
        <f>IF(Y278="kWh",SUMPRODUCT(D279:D382,Y279:Y382))</f>
        <v>185768.00673005526</v>
      </c>
      <c r="Z384" s="328">
        <f>IF(Z278="kWh",SUMPRODUCT(D279:D382,Z279:Z382))</f>
        <v>809290.59340807935</v>
      </c>
      <c r="AA384" s="328">
        <f>IF(AA278="kW",SUMPRODUCT(N279:N382,O279:O382,AA279:AA382),SUMPRODUCT(D279:D382,AA279:AA382))</f>
        <v>1305.8977095307812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7">
        <f>HLOOKUP(Y277,'2. LRAMVA Threshold'!$B$42:$Q$53,5,FALSE)</f>
        <v>1345003</v>
      </c>
      <c r="Z385" s="327">
        <f>HLOOKUP(Z277,'2. LRAMVA Threshold'!$B$42:$Q$53,5,FALSE)</f>
        <v>543085</v>
      </c>
      <c r="AA385" s="327">
        <f>HLOOKUP(AA277,'2. LRAMVA Threshold'!$B$42:$Q$53,5,FALSE)</f>
        <v>10671</v>
      </c>
      <c r="AB385" s="327">
        <f>HLOOKUP(AB277,'2. LRAMVA Threshold'!$B$42:$Q$53,5,FALSE)</f>
        <v>196</v>
      </c>
      <c r="AC385" s="327">
        <f>HLOOKUP(AC277,'2. LRAMVA Threshold'!$B$42:$Q$53,5,FALSE)</f>
        <v>4684</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0"/>
    </row>
    <row r="386" spans="1:41" ht="15.5">
      <c r="B386" s="51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5">
      <c r="B387" s="323" t="s">
        <v>166</v>
      </c>
      <c r="C387" s="337"/>
      <c r="D387" s="337"/>
      <c r="E387" s="373"/>
      <c r="F387" s="373"/>
      <c r="G387" s="373"/>
      <c r="H387" s="373"/>
      <c r="I387" s="373"/>
      <c r="J387" s="373"/>
      <c r="K387" s="373"/>
      <c r="L387" s="373"/>
      <c r="M387" s="373"/>
      <c r="N387" s="373"/>
      <c r="O387" s="290"/>
      <c r="P387" s="339"/>
      <c r="Q387" s="339"/>
      <c r="R387" s="339"/>
      <c r="S387" s="338"/>
      <c r="T387" s="338"/>
      <c r="U387" s="338"/>
      <c r="V387" s="338"/>
      <c r="W387" s="339"/>
      <c r="X387" s="339"/>
      <c r="Y387" s="340">
        <f>HLOOKUP(Y$20,'3.  Distribution Rates'!$C$122:$P$133,5,FALSE)</f>
        <v>1.7500000000000002E-2</v>
      </c>
      <c r="Z387" s="340">
        <f>HLOOKUP(Z$20,'3.  Distribution Rates'!$C$122:$P$133,5,FALSE)</f>
        <v>1.18E-2</v>
      </c>
      <c r="AA387" s="340">
        <f>HLOOKUP(AA$20,'3.  Distribution Rates'!$C$122:$P$133,5,FALSE)</f>
        <v>2.7355</v>
      </c>
      <c r="AB387" s="340">
        <f>HLOOKUP(AB$20,'3.  Distribution Rates'!$C$122:$P$133,5,FALSE)</f>
        <v>13.9131</v>
      </c>
      <c r="AC387" s="340">
        <f>HLOOKUP(AC$20,'3.  Distribution Rates'!$C$122:$P$133,5,FALSE)</f>
        <v>1.4200000000000001E-2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398"/>
    </row>
    <row r="388" spans="1:41" ht="15.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5">
        <f t="shared" ref="Y388:AL388" si="74">Y136*Y387</f>
        <v>4546.4937390142759</v>
      </c>
      <c r="Z388" s="375">
        <f t="shared" si="74"/>
        <v>3131.7973716874549</v>
      </c>
      <c r="AA388" s="375">
        <f t="shared" si="74"/>
        <v>1650.8446043093641</v>
      </c>
      <c r="AB388" s="375">
        <f t="shared" si="74"/>
        <v>0</v>
      </c>
      <c r="AC388" s="375">
        <f t="shared" si="74"/>
        <v>0</v>
      </c>
      <c r="AD388" s="375">
        <f t="shared" si="74"/>
        <v>0</v>
      </c>
      <c r="AE388" s="375">
        <f t="shared" si="74"/>
        <v>0</v>
      </c>
      <c r="AF388" s="375">
        <f t="shared" si="74"/>
        <v>0</v>
      </c>
      <c r="AG388" s="375">
        <f t="shared" si="74"/>
        <v>0</v>
      </c>
      <c r="AH388" s="375">
        <f t="shared" si="74"/>
        <v>0</v>
      </c>
      <c r="AI388" s="375">
        <f t="shared" si="74"/>
        <v>0</v>
      </c>
      <c r="AJ388" s="375">
        <f t="shared" si="74"/>
        <v>0</v>
      </c>
      <c r="AK388" s="375">
        <f t="shared" si="74"/>
        <v>0</v>
      </c>
      <c r="AL388" s="375">
        <f t="shared" si="74"/>
        <v>0</v>
      </c>
      <c r="AM388" s="616">
        <f>SUM(Y388:AL388)</f>
        <v>9329.1357150110944</v>
      </c>
      <c r="AO388" s="282"/>
    </row>
    <row r="389" spans="1:41" ht="15.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5">
        <f t="shared" ref="Y389:AL389" si="75">Y265*Y387</f>
        <v>3198.9714431626703</v>
      </c>
      <c r="Z389" s="375">
        <f t="shared" si="75"/>
        <v>7431.9641978951859</v>
      </c>
      <c r="AA389" s="375">
        <f t="shared" si="75"/>
        <v>5591.1871476146243</v>
      </c>
      <c r="AB389" s="375">
        <f t="shared" si="75"/>
        <v>0</v>
      </c>
      <c r="AC389" s="375">
        <f t="shared" si="75"/>
        <v>0</v>
      </c>
      <c r="AD389" s="375">
        <f t="shared" si="75"/>
        <v>0</v>
      </c>
      <c r="AE389" s="375">
        <f t="shared" si="75"/>
        <v>0</v>
      </c>
      <c r="AF389" s="375">
        <f t="shared" si="75"/>
        <v>0</v>
      </c>
      <c r="AG389" s="375">
        <f t="shared" si="75"/>
        <v>0</v>
      </c>
      <c r="AH389" s="375">
        <f t="shared" si="75"/>
        <v>0</v>
      </c>
      <c r="AI389" s="375">
        <f t="shared" si="75"/>
        <v>0</v>
      </c>
      <c r="AJ389" s="375">
        <f t="shared" si="75"/>
        <v>0</v>
      </c>
      <c r="AK389" s="375">
        <f t="shared" si="75"/>
        <v>0</v>
      </c>
      <c r="AL389" s="375">
        <f t="shared" si="75"/>
        <v>0</v>
      </c>
      <c r="AM389" s="616">
        <f>SUM(Y389:AL389)</f>
        <v>16222.122788672481</v>
      </c>
    </row>
    <row r="390" spans="1:41" ht="15.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5">
        <f>Y384*Y387</f>
        <v>3250.9401177759673</v>
      </c>
      <c r="Z390" s="375">
        <f t="shared" ref="Z390:AL390" si="76">Z384*Z387</f>
        <v>9549.6290022153353</v>
      </c>
      <c r="AA390" s="375">
        <f t="shared" si="76"/>
        <v>3572.283184421452</v>
      </c>
      <c r="AB390" s="375">
        <f t="shared" si="76"/>
        <v>0</v>
      </c>
      <c r="AC390" s="375">
        <f t="shared" si="76"/>
        <v>0</v>
      </c>
      <c r="AD390" s="375">
        <f t="shared" si="76"/>
        <v>0</v>
      </c>
      <c r="AE390" s="375">
        <f t="shared" si="76"/>
        <v>0</v>
      </c>
      <c r="AF390" s="375">
        <f t="shared" si="76"/>
        <v>0</v>
      </c>
      <c r="AG390" s="375">
        <f t="shared" si="76"/>
        <v>0</v>
      </c>
      <c r="AH390" s="375">
        <f t="shared" si="76"/>
        <v>0</v>
      </c>
      <c r="AI390" s="375">
        <f t="shared" si="76"/>
        <v>0</v>
      </c>
      <c r="AJ390" s="375">
        <f t="shared" si="76"/>
        <v>0</v>
      </c>
      <c r="AK390" s="375">
        <f t="shared" si="76"/>
        <v>0</v>
      </c>
      <c r="AL390" s="375">
        <f t="shared" si="76"/>
        <v>0</v>
      </c>
      <c r="AM390" s="616">
        <f>SUM(Y390:AL390)</f>
        <v>16372.852304412754</v>
      </c>
    </row>
    <row r="391" spans="1:41" s="377" customFormat="1" ht="15.5">
      <c r="A391" s="501"/>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10996.405299952912</v>
      </c>
      <c r="Z391" s="345">
        <f>SUM(Z388:Z390)</f>
        <v>20113.390571797976</v>
      </c>
      <c r="AA391" s="345">
        <f t="shared" ref="AA391:AL391" si="77">SUM(AA388:AA390)</f>
        <v>10814.314936345441</v>
      </c>
      <c r="AB391" s="345">
        <f t="shared" si="77"/>
        <v>0</v>
      </c>
      <c r="AC391" s="345">
        <f t="shared" si="77"/>
        <v>0</v>
      </c>
      <c r="AD391" s="345">
        <f t="shared" si="77"/>
        <v>0</v>
      </c>
      <c r="AE391" s="345">
        <f t="shared" si="77"/>
        <v>0</v>
      </c>
      <c r="AF391" s="345">
        <f t="shared" si="77"/>
        <v>0</v>
      </c>
      <c r="AG391" s="345">
        <f t="shared" si="77"/>
        <v>0</v>
      </c>
      <c r="AH391" s="345">
        <f t="shared" si="77"/>
        <v>0</v>
      </c>
      <c r="AI391" s="345">
        <f t="shared" si="77"/>
        <v>0</v>
      </c>
      <c r="AJ391" s="345">
        <f t="shared" si="77"/>
        <v>0</v>
      </c>
      <c r="AK391" s="345">
        <f t="shared" si="77"/>
        <v>0</v>
      </c>
      <c r="AL391" s="345">
        <f t="shared" si="77"/>
        <v>0</v>
      </c>
      <c r="AM391" s="399">
        <f>SUM(AM388:AM390)</f>
        <v>41924.110808096331</v>
      </c>
    </row>
    <row r="392" spans="1:41" s="377" customFormat="1" ht="15.5">
      <c r="A392" s="501"/>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L392" si="78">Y385*Y387</f>
        <v>23537.552500000002</v>
      </c>
      <c r="Z392" s="346">
        <f t="shared" si="78"/>
        <v>6408.4030000000002</v>
      </c>
      <c r="AA392" s="346">
        <f t="shared" si="78"/>
        <v>29190.520499999999</v>
      </c>
      <c r="AB392" s="346">
        <f t="shared" si="78"/>
        <v>2726.9675999999999</v>
      </c>
      <c r="AC392" s="346">
        <f t="shared" si="78"/>
        <v>66.512799999999999</v>
      </c>
      <c r="AD392" s="346">
        <f t="shared" si="78"/>
        <v>0</v>
      </c>
      <c r="AE392" s="346">
        <f t="shared" si="78"/>
        <v>0</v>
      </c>
      <c r="AF392" s="346">
        <f t="shared" si="78"/>
        <v>0</v>
      </c>
      <c r="AG392" s="346">
        <f t="shared" si="78"/>
        <v>0</v>
      </c>
      <c r="AH392" s="346">
        <f t="shared" si="78"/>
        <v>0</v>
      </c>
      <c r="AI392" s="346">
        <f t="shared" si="78"/>
        <v>0</v>
      </c>
      <c r="AJ392" s="346">
        <f t="shared" si="78"/>
        <v>0</v>
      </c>
      <c r="AK392" s="346">
        <f t="shared" si="78"/>
        <v>0</v>
      </c>
      <c r="AL392" s="346">
        <f t="shared" si="78"/>
        <v>0</v>
      </c>
      <c r="AM392" s="399">
        <f>SUM(Y392:AL392)</f>
        <v>61929.956399999995</v>
      </c>
    </row>
    <row r="393" spans="1:41" ht="15.75" customHeight="1">
      <c r="A393" s="501"/>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399">
        <f>AM391-AM392</f>
        <v>-20005.845591903664</v>
      </c>
    </row>
    <row r="394" spans="1:41" ht="15.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185584.95890901034</v>
      </c>
      <c r="Z395" s="290">
        <f>SUMPRODUCT(E279:E382,Z279:Z382)</f>
        <v>802720.73473321495</v>
      </c>
      <c r="AA395" s="290">
        <f>IF(AA278="kW",SUMPRODUCT(N279:N382,P279:P382,AA279:AA382),SUMPRODUCT(E279:E382,AA279:AA382))</f>
        <v>1305.8977095307812</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177580.03957744085</v>
      </c>
      <c r="Z396" s="290">
        <f>SUMPRODUCT(F279:F382,Z279:Z382)</f>
        <v>799187.41797466238</v>
      </c>
      <c r="AA396" s="290">
        <f>IF(AA278="kW",SUMPRODUCT(N279:N382,Q279:Q382,AA279:AA382),SUMPRODUCT(F279:F382,AA279:AA382))</f>
        <v>1298.3494715387239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170630.64539053896</v>
      </c>
      <c r="Z397" s="290">
        <f>SUMPRODUCT(G279:G382,Z279:Z382)</f>
        <v>700542.89409111103</v>
      </c>
      <c r="AA397" s="290">
        <f>IF(AA278="kW",SUMPRODUCT(N279:N382,R279:R382,AA279:AA382),SUMPRODUCT(G279:G382,AA279:AA382))</f>
        <v>1298.3494715387239</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152850.27773268899</v>
      </c>
      <c r="Z398" s="290">
        <f>SUMPRODUCT(H279:H382,Z279:Z382)</f>
        <v>613144.35412408924</v>
      </c>
      <c r="AA398" s="290">
        <f>IF(AA278="kW",SUMPRODUCT(N279:N382,S279:S382,AA279:AA382),SUMPRODUCT(H279:H382,AA279:AA382))</f>
        <v>1252.2549773646012</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140810.95602466186</v>
      </c>
      <c r="Z399" s="290">
        <f>SUMPRODUCT(I279:I382,Z279:Z382)</f>
        <v>609054.93942597951</v>
      </c>
      <c r="AA399" s="290">
        <f>IF(AA278="kW",SUMPRODUCT(N279:N382,T279:T382,AA279:AA382),SUMPRODUCT(I279:I382,AA279:AA382))</f>
        <v>1200.1051478513705</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139608.33189441284</v>
      </c>
      <c r="Z400" s="290">
        <f>SUMPRODUCT(J279:J382,Z279:Z382)</f>
        <v>609054.93942597951</v>
      </c>
      <c r="AA400" s="290">
        <f>IF(AA278="kW",SUMPRODUCT(N279:N382,U279:U382,AA279:AA382),SUMPRODUCT(J279:J382,AA279:AA382))</f>
        <v>1200.1051478513705</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78" t="s">
        <v>200</v>
      </c>
      <c r="C401" s="357"/>
      <c r="D401" s="379"/>
      <c r="E401" s="379"/>
      <c r="F401" s="379"/>
      <c r="G401" s="379"/>
      <c r="H401" s="379"/>
      <c r="I401" s="379"/>
      <c r="J401" s="379"/>
      <c r="K401" s="379"/>
      <c r="L401" s="379"/>
      <c r="M401" s="379"/>
      <c r="N401" s="379"/>
      <c r="O401" s="382"/>
      <c r="P401" s="381"/>
      <c r="Q401" s="381"/>
      <c r="R401" s="382"/>
      <c r="S401" s="362"/>
      <c r="T401" s="382"/>
      <c r="U401" s="382"/>
      <c r="V401" s="380"/>
      <c r="W401" s="380"/>
      <c r="X401" s="382"/>
      <c r="Y401" s="325">
        <f>SUMPRODUCT(K279:K382,Y279:Y382)</f>
        <v>138728.49003650268</v>
      </c>
      <c r="Z401" s="325">
        <f>SUMPRODUCT(K279:K382,Z279:Z382)</f>
        <v>607696.2288016649</v>
      </c>
      <c r="AA401" s="325">
        <f>IF(AA278="kW",SUMPRODUCT(N279:N382,V279:V382,AA279:AA382),SUMPRODUCT(K279:K382,AA279:AA382))</f>
        <v>1200.1051478513705</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3"/>
    </row>
    <row r="402" spans="1:40" ht="21.75" customHeight="1">
      <c r="B402" s="365" t="s">
        <v>586</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5">
      <c r="B404" s="279" t="s">
        <v>258</v>
      </c>
      <c r="C404" s="280"/>
      <c r="D404" s="577" t="s">
        <v>521</v>
      </c>
      <c r="F404" s="577"/>
      <c r="O404" s="280"/>
      <c r="Y404" s="270"/>
      <c r="Z404" s="267"/>
      <c r="AA404" s="267"/>
      <c r="AB404" s="267"/>
      <c r="AC404" s="267"/>
      <c r="AD404" s="267"/>
      <c r="AE404" s="267"/>
      <c r="AF404" s="267"/>
      <c r="AG404" s="267"/>
      <c r="AH404" s="267"/>
      <c r="AI404" s="267"/>
      <c r="AJ404" s="267"/>
      <c r="AK404" s="267"/>
      <c r="AL404" s="267"/>
      <c r="AM404" s="281"/>
    </row>
    <row r="405" spans="1:40" ht="36" customHeight="1">
      <c r="B405" s="835" t="s">
        <v>211</v>
      </c>
      <c r="C405" s="837" t="s">
        <v>33</v>
      </c>
      <c r="D405" s="283" t="s">
        <v>422</v>
      </c>
      <c r="E405" s="839" t="s">
        <v>209</v>
      </c>
      <c r="F405" s="840"/>
      <c r="G405" s="840"/>
      <c r="H405" s="840"/>
      <c r="I405" s="840"/>
      <c r="J405" s="840"/>
      <c r="K405" s="840"/>
      <c r="L405" s="840"/>
      <c r="M405" s="841"/>
      <c r="N405" s="845" t="s">
        <v>213</v>
      </c>
      <c r="O405" s="283" t="s">
        <v>423</v>
      </c>
      <c r="P405" s="839" t="s">
        <v>212</v>
      </c>
      <c r="Q405" s="840"/>
      <c r="R405" s="840"/>
      <c r="S405" s="840"/>
      <c r="T405" s="840"/>
      <c r="U405" s="840"/>
      <c r="V405" s="840"/>
      <c r="W405" s="840"/>
      <c r="X405" s="841"/>
      <c r="Y405" s="842" t="s">
        <v>243</v>
      </c>
      <c r="Z405" s="843"/>
      <c r="AA405" s="843"/>
      <c r="AB405" s="843"/>
      <c r="AC405" s="843"/>
      <c r="AD405" s="843"/>
      <c r="AE405" s="843"/>
      <c r="AF405" s="843"/>
      <c r="AG405" s="843"/>
      <c r="AH405" s="843"/>
      <c r="AI405" s="843"/>
      <c r="AJ405" s="843"/>
      <c r="AK405" s="843"/>
      <c r="AL405" s="843"/>
      <c r="AM405" s="844"/>
    </row>
    <row r="406" spans="1:40" ht="45.75" customHeight="1">
      <c r="B406" s="836"/>
      <c r="C406" s="838"/>
      <c r="D406" s="284">
        <v>2014</v>
      </c>
      <c r="E406" s="284">
        <v>2015</v>
      </c>
      <c r="F406" s="284">
        <v>2016</v>
      </c>
      <c r="G406" s="284">
        <v>2017</v>
      </c>
      <c r="H406" s="284">
        <v>2018</v>
      </c>
      <c r="I406" s="284">
        <v>2019</v>
      </c>
      <c r="J406" s="284">
        <v>2020</v>
      </c>
      <c r="K406" s="284">
        <v>2021</v>
      </c>
      <c r="L406" s="284">
        <v>2022</v>
      </c>
      <c r="M406" s="284">
        <v>2023</v>
      </c>
      <c r="N406" s="846"/>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Streetlights</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0"/>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5" hidden="1" outlineLevel="1">
      <c r="A408" s="499">
        <v>1</v>
      </c>
      <c r="B408" s="293" t="s">
        <v>1</v>
      </c>
      <c r="C408" s="290" t="s">
        <v>25</v>
      </c>
      <c r="D408" s="294">
        <v>27957.705229729738</v>
      </c>
      <c r="E408" s="294">
        <v>27957.705229729738</v>
      </c>
      <c r="F408" s="294">
        <v>27957.705229729738</v>
      </c>
      <c r="G408" s="294">
        <v>27853.297183122068</v>
      </c>
      <c r="H408" s="294">
        <v>18777.442687282917</v>
      </c>
      <c r="I408" s="294">
        <v>0</v>
      </c>
      <c r="J408" s="294">
        <v>0</v>
      </c>
      <c r="K408" s="294">
        <v>0</v>
      </c>
      <c r="L408" s="294">
        <v>0</v>
      </c>
      <c r="M408" s="294">
        <v>0</v>
      </c>
      <c r="N408" s="290"/>
      <c r="O408" s="294">
        <v>4.1298378761077768</v>
      </c>
      <c r="P408" s="294">
        <v>4.1298378761077768</v>
      </c>
      <c r="Q408" s="294">
        <v>4.1298378761077768</v>
      </c>
      <c r="R408" s="294">
        <v>4.0130835786335872</v>
      </c>
      <c r="S408" s="294">
        <v>2.7596109521709673</v>
      </c>
      <c r="T408" s="294">
        <v>0</v>
      </c>
      <c r="U408" s="294">
        <v>0</v>
      </c>
      <c r="V408" s="294">
        <v>0</v>
      </c>
      <c r="W408" s="294">
        <v>0</v>
      </c>
      <c r="X408" s="294">
        <v>0</v>
      </c>
      <c r="Y408" s="769">
        <v>1</v>
      </c>
      <c r="Z408" s="402">
        <v>0</v>
      </c>
      <c r="AA408" s="402">
        <v>0</v>
      </c>
      <c r="AB408" s="402"/>
      <c r="AC408" s="402"/>
      <c r="AD408" s="402"/>
      <c r="AE408" s="402"/>
      <c r="AF408" s="402"/>
      <c r="AG408" s="402"/>
      <c r="AH408" s="402"/>
      <c r="AI408" s="402"/>
      <c r="AJ408" s="402"/>
      <c r="AK408" s="402"/>
      <c r="AL408" s="402"/>
      <c r="AM408" s="295">
        <v>1</v>
      </c>
    </row>
    <row r="409" spans="1:40" ht="15.5" hidden="1" outlineLevel="1">
      <c r="B409" s="293" t="s">
        <v>259</v>
      </c>
      <c r="C409" s="290" t="s">
        <v>163</v>
      </c>
      <c r="D409" s="294"/>
      <c r="E409" s="294"/>
      <c r="F409" s="294"/>
      <c r="G409" s="294"/>
      <c r="H409" s="294"/>
      <c r="I409" s="294"/>
      <c r="J409" s="294"/>
      <c r="K409" s="294"/>
      <c r="L409" s="294"/>
      <c r="M409" s="294"/>
      <c r="N409" s="459"/>
      <c r="O409" s="294"/>
      <c r="P409" s="294"/>
      <c r="Q409" s="294"/>
      <c r="R409" s="294"/>
      <c r="S409" s="294"/>
      <c r="T409" s="294"/>
      <c r="U409" s="294"/>
      <c r="V409" s="294"/>
      <c r="W409" s="294"/>
      <c r="X409" s="294"/>
      <c r="Y409" s="403">
        <v>1</v>
      </c>
      <c r="Z409" s="403">
        <v>0</v>
      </c>
      <c r="AA409" s="403">
        <v>0</v>
      </c>
      <c r="AB409" s="403">
        <v>0</v>
      </c>
      <c r="AC409" s="403">
        <v>0</v>
      </c>
      <c r="AD409" s="403">
        <v>0</v>
      </c>
      <c r="AE409" s="403">
        <v>0</v>
      </c>
      <c r="AF409" s="403">
        <v>0</v>
      </c>
      <c r="AG409" s="403">
        <v>0</v>
      </c>
      <c r="AH409" s="403">
        <v>0</v>
      </c>
      <c r="AI409" s="403">
        <v>0</v>
      </c>
      <c r="AJ409" s="403">
        <v>0</v>
      </c>
      <c r="AK409" s="403">
        <v>0</v>
      </c>
      <c r="AL409" s="403">
        <v>0</v>
      </c>
      <c r="AM409" s="296"/>
    </row>
    <row r="410" spans="1:40" ht="15.5" hidden="1" outlineLevel="1">
      <c r="A410" s="501"/>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4"/>
      <c r="Z410" s="405"/>
      <c r="AA410" s="405"/>
      <c r="AB410" s="405"/>
      <c r="AC410" s="405"/>
      <c r="AD410" s="405"/>
      <c r="AE410" s="405"/>
      <c r="AF410" s="405"/>
      <c r="AG410" s="405"/>
      <c r="AH410" s="405"/>
      <c r="AI410" s="405"/>
      <c r="AJ410" s="405"/>
      <c r="AK410" s="405"/>
      <c r="AL410" s="405"/>
      <c r="AM410" s="301"/>
    </row>
    <row r="411" spans="1:40" ht="15.5" hidden="1" outlineLevel="1">
      <c r="A411" s="499">
        <v>2</v>
      </c>
      <c r="B411" s="293" t="s">
        <v>2</v>
      </c>
      <c r="C411" s="290" t="s">
        <v>25</v>
      </c>
      <c r="D411" s="294">
        <v>6649.9178032362843</v>
      </c>
      <c r="E411" s="294">
        <v>6649.9178032362843</v>
      </c>
      <c r="F411" s="294">
        <v>6649.9178032362843</v>
      </c>
      <c r="G411" s="294">
        <v>6649.9178032362843</v>
      </c>
      <c r="H411" s="294">
        <v>0</v>
      </c>
      <c r="I411" s="294">
        <v>0</v>
      </c>
      <c r="J411" s="294">
        <v>0</v>
      </c>
      <c r="K411" s="294">
        <v>0</v>
      </c>
      <c r="L411" s="294">
        <v>0</v>
      </c>
      <c r="M411" s="294">
        <v>0</v>
      </c>
      <c r="N411" s="290"/>
      <c r="O411" s="294">
        <v>3.7294937827141337</v>
      </c>
      <c r="P411" s="294">
        <v>3.7294937827141337</v>
      </c>
      <c r="Q411" s="294">
        <v>3.7294937827141337</v>
      </c>
      <c r="R411" s="294">
        <v>3.7294937827141337</v>
      </c>
      <c r="S411" s="294">
        <v>0</v>
      </c>
      <c r="T411" s="294">
        <v>0</v>
      </c>
      <c r="U411" s="294">
        <v>0</v>
      </c>
      <c r="V411" s="294">
        <v>0</v>
      </c>
      <c r="W411" s="294">
        <v>0</v>
      </c>
      <c r="X411" s="294">
        <v>0</v>
      </c>
      <c r="Y411" s="769">
        <v>1</v>
      </c>
      <c r="Z411" s="402">
        <v>0</v>
      </c>
      <c r="AA411" s="402">
        <v>0</v>
      </c>
      <c r="AB411" s="402"/>
      <c r="AC411" s="402"/>
      <c r="AD411" s="402"/>
      <c r="AE411" s="402"/>
      <c r="AF411" s="402"/>
      <c r="AG411" s="402"/>
      <c r="AH411" s="402"/>
      <c r="AI411" s="402"/>
      <c r="AJ411" s="402"/>
      <c r="AK411" s="402"/>
      <c r="AL411" s="402"/>
      <c r="AM411" s="295">
        <v>1</v>
      </c>
    </row>
    <row r="412" spans="1:40" ht="15.5" hidden="1" outlineLevel="1">
      <c r="B412" s="293" t="s">
        <v>259</v>
      </c>
      <c r="C412" s="290" t="s">
        <v>163</v>
      </c>
      <c r="D412" s="294"/>
      <c r="E412" s="294"/>
      <c r="F412" s="294"/>
      <c r="G412" s="294"/>
      <c r="H412" s="294"/>
      <c r="I412" s="294"/>
      <c r="J412" s="294"/>
      <c r="K412" s="294"/>
      <c r="L412" s="294"/>
      <c r="M412" s="294"/>
      <c r="N412" s="459"/>
      <c r="O412" s="294"/>
      <c r="P412" s="294"/>
      <c r="Q412" s="294"/>
      <c r="R412" s="294"/>
      <c r="S412" s="294"/>
      <c r="T412" s="294"/>
      <c r="U412" s="294"/>
      <c r="V412" s="294"/>
      <c r="W412" s="294"/>
      <c r="X412" s="294"/>
      <c r="Y412" s="403">
        <v>1</v>
      </c>
      <c r="Z412" s="403">
        <v>0</v>
      </c>
      <c r="AA412" s="403">
        <v>0</v>
      </c>
      <c r="AB412" s="403">
        <v>0</v>
      </c>
      <c r="AC412" s="403">
        <v>0</v>
      </c>
      <c r="AD412" s="403">
        <v>0</v>
      </c>
      <c r="AE412" s="403">
        <v>0</v>
      </c>
      <c r="AF412" s="403">
        <v>0</v>
      </c>
      <c r="AG412" s="403">
        <v>0</v>
      </c>
      <c r="AH412" s="403">
        <v>0</v>
      </c>
      <c r="AI412" s="403">
        <v>0</v>
      </c>
      <c r="AJ412" s="403">
        <v>0</v>
      </c>
      <c r="AK412" s="403">
        <v>0</v>
      </c>
      <c r="AL412" s="403">
        <v>0</v>
      </c>
      <c r="AM412" s="296"/>
    </row>
    <row r="413" spans="1:40" ht="15.5" hidden="1" outlineLevel="1">
      <c r="A413" s="501"/>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4"/>
      <c r="Z413" s="405"/>
      <c r="AA413" s="405"/>
      <c r="AB413" s="405"/>
      <c r="AC413" s="405"/>
      <c r="AD413" s="405"/>
      <c r="AE413" s="405"/>
      <c r="AF413" s="405"/>
      <c r="AG413" s="405"/>
      <c r="AH413" s="405"/>
      <c r="AI413" s="405"/>
      <c r="AJ413" s="405"/>
      <c r="AK413" s="405"/>
      <c r="AL413" s="405"/>
      <c r="AM413" s="301"/>
    </row>
    <row r="414" spans="1:40" ht="15.5" hidden="1" outlineLevel="1">
      <c r="A414" s="499">
        <v>3</v>
      </c>
      <c r="B414" s="293" t="s">
        <v>3</v>
      </c>
      <c r="C414" s="290" t="s">
        <v>25</v>
      </c>
      <c r="D414" s="294">
        <v>83687.272644498473</v>
      </c>
      <c r="E414" s="294">
        <v>83687.272644498473</v>
      </c>
      <c r="F414" s="294">
        <v>83687.272644498473</v>
      </c>
      <c r="G414" s="294">
        <v>83687.272644498473</v>
      </c>
      <c r="H414" s="294">
        <v>83687.272644498473</v>
      </c>
      <c r="I414" s="294">
        <v>83687.272644498473</v>
      </c>
      <c r="J414" s="294">
        <v>83687.272644498473</v>
      </c>
      <c r="K414" s="294">
        <v>83687.272644498473</v>
      </c>
      <c r="L414" s="294">
        <v>83687.272644498473</v>
      </c>
      <c r="M414" s="294">
        <v>83687.272644498473</v>
      </c>
      <c r="N414" s="290"/>
      <c r="O414" s="294">
        <v>44.894053371686638</v>
      </c>
      <c r="P414" s="294">
        <v>44.894053371686638</v>
      </c>
      <c r="Q414" s="294">
        <v>44.894053371686638</v>
      </c>
      <c r="R414" s="294">
        <v>44.894053371686638</v>
      </c>
      <c r="S414" s="294">
        <v>44.894053371686638</v>
      </c>
      <c r="T414" s="294">
        <v>44.894053371686638</v>
      </c>
      <c r="U414" s="294">
        <v>44.894053371686638</v>
      </c>
      <c r="V414" s="294">
        <v>44.894053371686638</v>
      </c>
      <c r="W414" s="294">
        <v>44.894053371686638</v>
      </c>
      <c r="X414" s="294">
        <v>44.894053371686638</v>
      </c>
      <c r="Y414" s="769">
        <v>1</v>
      </c>
      <c r="Z414" s="402">
        <v>0</v>
      </c>
      <c r="AA414" s="402">
        <v>0</v>
      </c>
      <c r="AB414" s="402"/>
      <c r="AC414" s="402"/>
      <c r="AD414" s="402"/>
      <c r="AE414" s="402"/>
      <c r="AF414" s="402"/>
      <c r="AG414" s="402"/>
      <c r="AH414" s="402"/>
      <c r="AI414" s="402"/>
      <c r="AJ414" s="402"/>
      <c r="AK414" s="402"/>
      <c r="AL414" s="402"/>
      <c r="AM414" s="295">
        <v>1</v>
      </c>
    </row>
    <row r="415" spans="1:40" ht="15.5" hidden="1" outlineLevel="1">
      <c r="B415" s="293" t="s">
        <v>259</v>
      </c>
      <c r="C415" s="290" t="s">
        <v>163</v>
      </c>
      <c r="D415" s="294"/>
      <c r="E415" s="294"/>
      <c r="F415" s="294"/>
      <c r="G415" s="294"/>
      <c r="H415" s="294"/>
      <c r="I415" s="294"/>
      <c r="J415" s="294"/>
      <c r="K415" s="294"/>
      <c r="L415" s="294"/>
      <c r="M415" s="294"/>
      <c r="N415" s="459"/>
      <c r="O415" s="294"/>
      <c r="P415" s="294"/>
      <c r="Q415" s="294"/>
      <c r="R415" s="294"/>
      <c r="S415" s="294"/>
      <c r="T415" s="294"/>
      <c r="U415" s="294"/>
      <c r="V415" s="294"/>
      <c r="W415" s="294"/>
      <c r="X415" s="294"/>
      <c r="Y415" s="403">
        <v>1</v>
      </c>
      <c r="Z415" s="403">
        <v>0</v>
      </c>
      <c r="AA415" s="403">
        <v>0</v>
      </c>
      <c r="AB415" s="403">
        <v>0</v>
      </c>
      <c r="AC415" s="403">
        <v>0</v>
      </c>
      <c r="AD415" s="403">
        <v>0</v>
      </c>
      <c r="AE415" s="403">
        <v>0</v>
      </c>
      <c r="AF415" s="403">
        <v>0</v>
      </c>
      <c r="AG415" s="403">
        <v>0</v>
      </c>
      <c r="AH415" s="403">
        <v>0</v>
      </c>
      <c r="AI415" s="403">
        <v>0</v>
      </c>
      <c r="AJ415" s="403">
        <v>0</v>
      </c>
      <c r="AK415" s="403">
        <v>0</v>
      </c>
      <c r="AL415" s="403">
        <v>0</v>
      </c>
      <c r="AM415" s="296"/>
    </row>
    <row r="416" spans="1:40" ht="15.5" hidden="1"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4"/>
      <c r="Z416" s="404"/>
      <c r="AA416" s="404"/>
      <c r="AB416" s="404"/>
      <c r="AC416" s="404"/>
      <c r="AD416" s="404"/>
      <c r="AE416" s="404"/>
      <c r="AF416" s="404"/>
      <c r="AG416" s="404"/>
      <c r="AH416" s="404"/>
      <c r="AI416" s="404"/>
      <c r="AJ416" s="404"/>
      <c r="AK416" s="404"/>
      <c r="AL416" s="404"/>
      <c r="AM416" s="305"/>
    </row>
    <row r="417" spans="1:39" ht="15.5" hidden="1" outlineLevel="1">
      <c r="A417" s="499">
        <v>4</v>
      </c>
      <c r="B417" s="293" t="s">
        <v>4</v>
      </c>
      <c r="C417" s="290" t="s">
        <v>25</v>
      </c>
      <c r="D417" s="294">
        <v>89961.535225374697</v>
      </c>
      <c r="E417" s="294">
        <v>83924.710130673979</v>
      </c>
      <c r="F417" s="294">
        <v>81007.343504348275</v>
      </c>
      <c r="G417" s="294">
        <v>81007.343504348275</v>
      </c>
      <c r="H417" s="294">
        <v>81007.343504348275</v>
      </c>
      <c r="I417" s="294">
        <v>81007.343504348275</v>
      </c>
      <c r="J417" s="294">
        <v>81007.343504348275</v>
      </c>
      <c r="K417" s="294">
        <v>77530.583189075332</v>
      </c>
      <c r="L417" s="294">
        <v>77530.583189075332</v>
      </c>
      <c r="M417" s="294">
        <v>64232.622558398536</v>
      </c>
      <c r="N417" s="290"/>
      <c r="O417" s="294">
        <v>6.6167255093147945</v>
      </c>
      <c r="P417" s="294">
        <v>6.2377499350464882</v>
      </c>
      <c r="Q417" s="294">
        <v>6.0546055379140444</v>
      </c>
      <c r="R417" s="294">
        <v>6.0546055379140444</v>
      </c>
      <c r="S417" s="294">
        <v>6.0546055379140444</v>
      </c>
      <c r="T417" s="294">
        <v>6.0546055379140444</v>
      </c>
      <c r="U417" s="294">
        <v>6.0546055379140444</v>
      </c>
      <c r="V417" s="294">
        <v>5.8291274139485685</v>
      </c>
      <c r="W417" s="294">
        <v>5.8291274139485685</v>
      </c>
      <c r="X417" s="294">
        <v>4.9937842348215291</v>
      </c>
      <c r="Y417" s="769">
        <v>1</v>
      </c>
      <c r="Z417" s="402">
        <v>0</v>
      </c>
      <c r="AA417" s="402">
        <v>0</v>
      </c>
      <c r="AB417" s="402"/>
      <c r="AC417" s="402"/>
      <c r="AD417" s="402"/>
      <c r="AE417" s="402"/>
      <c r="AF417" s="402"/>
      <c r="AG417" s="402"/>
      <c r="AH417" s="402"/>
      <c r="AI417" s="402"/>
      <c r="AJ417" s="402"/>
      <c r="AK417" s="402"/>
      <c r="AL417" s="402"/>
      <c r="AM417" s="295">
        <v>1</v>
      </c>
    </row>
    <row r="418" spans="1:39" ht="15.5" hidden="1" outlineLevel="1">
      <c r="B418" s="293" t="s">
        <v>259</v>
      </c>
      <c r="C418" s="290" t="s">
        <v>163</v>
      </c>
      <c r="D418" s="294"/>
      <c r="E418" s="294"/>
      <c r="F418" s="294"/>
      <c r="G418" s="294"/>
      <c r="H418" s="294"/>
      <c r="I418" s="294"/>
      <c r="J418" s="294"/>
      <c r="K418" s="294"/>
      <c r="L418" s="294"/>
      <c r="M418" s="294"/>
      <c r="N418" s="459"/>
      <c r="O418" s="294"/>
      <c r="P418" s="294"/>
      <c r="Q418" s="294"/>
      <c r="R418" s="294"/>
      <c r="S418" s="294"/>
      <c r="T418" s="294"/>
      <c r="U418" s="294"/>
      <c r="V418" s="294"/>
      <c r="W418" s="294"/>
      <c r="X418" s="294"/>
      <c r="Y418" s="403">
        <v>1</v>
      </c>
      <c r="Z418" s="403">
        <v>0</v>
      </c>
      <c r="AA418" s="403">
        <v>0</v>
      </c>
      <c r="AB418" s="403">
        <v>0</v>
      </c>
      <c r="AC418" s="403">
        <v>0</v>
      </c>
      <c r="AD418" s="403">
        <v>0</v>
      </c>
      <c r="AE418" s="403">
        <v>0</v>
      </c>
      <c r="AF418" s="403">
        <v>0</v>
      </c>
      <c r="AG418" s="403">
        <v>0</v>
      </c>
      <c r="AH418" s="403">
        <v>0</v>
      </c>
      <c r="AI418" s="403">
        <v>0</v>
      </c>
      <c r="AJ418" s="403">
        <v>0</v>
      </c>
      <c r="AK418" s="403">
        <v>0</v>
      </c>
      <c r="AL418" s="403">
        <v>0</v>
      </c>
      <c r="AM418" s="296"/>
    </row>
    <row r="419" spans="1:39" ht="15.5" hidden="1"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4"/>
      <c r="Z419" s="404"/>
      <c r="AA419" s="404"/>
      <c r="AB419" s="404"/>
      <c r="AC419" s="404"/>
      <c r="AD419" s="404"/>
      <c r="AE419" s="404"/>
      <c r="AF419" s="404"/>
      <c r="AG419" s="404"/>
      <c r="AH419" s="404"/>
      <c r="AI419" s="404"/>
      <c r="AJ419" s="404"/>
      <c r="AK419" s="404"/>
      <c r="AL419" s="404"/>
      <c r="AM419" s="305"/>
    </row>
    <row r="420" spans="1:39" ht="15.5" hidden="1" outlineLevel="1">
      <c r="A420" s="499">
        <v>5</v>
      </c>
      <c r="B420" s="293" t="s">
        <v>5</v>
      </c>
      <c r="C420" s="290" t="s">
        <v>25</v>
      </c>
      <c r="D420" s="294">
        <v>351226.18611423316</v>
      </c>
      <c r="E420" s="294">
        <v>304685.00632323849</v>
      </c>
      <c r="F420" s="294">
        <v>280430.3204001548</v>
      </c>
      <c r="G420" s="294">
        <v>280430.3204001548</v>
      </c>
      <c r="H420" s="294">
        <v>280430.3204001548</v>
      </c>
      <c r="I420" s="294">
        <v>280430.3204001548</v>
      </c>
      <c r="J420" s="294">
        <v>280430.3204001548</v>
      </c>
      <c r="K420" s="294">
        <v>280308.84224234865</v>
      </c>
      <c r="L420" s="294">
        <v>280308.84224234865</v>
      </c>
      <c r="M420" s="294">
        <v>260702.79631923485</v>
      </c>
      <c r="N420" s="290"/>
      <c r="O420" s="294">
        <v>22.986101298954747</v>
      </c>
      <c r="P420" s="294">
        <v>20.064371737185652</v>
      </c>
      <c r="Q420" s="294">
        <v>18.541728065685724</v>
      </c>
      <c r="R420" s="294">
        <v>18.541728065685724</v>
      </c>
      <c r="S420" s="294">
        <v>18.541728065685724</v>
      </c>
      <c r="T420" s="294">
        <v>18.541728065685724</v>
      </c>
      <c r="U420" s="294">
        <v>18.541728065685724</v>
      </c>
      <c r="V420" s="294">
        <v>18.527860696073152</v>
      </c>
      <c r="W420" s="294">
        <v>18.527860696073152</v>
      </c>
      <c r="X420" s="294">
        <v>17.297046088016131</v>
      </c>
      <c r="Y420" s="769">
        <v>1</v>
      </c>
      <c r="Z420" s="402">
        <v>0</v>
      </c>
      <c r="AA420" s="402">
        <v>0</v>
      </c>
      <c r="AB420" s="402"/>
      <c r="AC420" s="402"/>
      <c r="AD420" s="402"/>
      <c r="AE420" s="402"/>
      <c r="AF420" s="402"/>
      <c r="AG420" s="402"/>
      <c r="AH420" s="402"/>
      <c r="AI420" s="402"/>
      <c r="AJ420" s="402"/>
      <c r="AK420" s="402"/>
      <c r="AL420" s="402"/>
      <c r="AM420" s="295">
        <v>1</v>
      </c>
    </row>
    <row r="421" spans="1:39" ht="15.5" hidden="1" outlineLevel="1">
      <c r="B421" s="293" t="s">
        <v>259</v>
      </c>
      <c r="C421" s="290" t="s">
        <v>163</v>
      </c>
      <c r="D421" s="294"/>
      <c r="E421" s="294"/>
      <c r="F421" s="294"/>
      <c r="G421" s="294"/>
      <c r="H421" s="294"/>
      <c r="I421" s="294"/>
      <c r="J421" s="294"/>
      <c r="K421" s="294"/>
      <c r="L421" s="294"/>
      <c r="M421" s="294"/>
      <c r="N421" s="459"/>
      <c r="O421" s="294"/>
      <c r="P421" s="294"/>
      <c r="Q421" s="294"/>
      <c r="R421" s="294"/>
      <c r="S421" s="294"/>
      <c r="T421" s="294"/>
      <c r="U421" s="294"/>
      <c r="V421" s="294"/>
      <c r="W421" s="294"/>
      <c r="X421" s="294"/>
      <c r="Y421" s="403">
        <v>1</v>
      </c>
      <c r="Z421" s="403">
        <v>0</v>
      </c>
      <c r="AA421" s="403">
        <v>0</v>
      </c>
      <c r="AB421" s="403">
        <v>0</v>
      </c>
      <c r="AC421" s="403">
        <v>0</v>
      </c>
      <c r="AD421" s="403">
        <v>0</v>
      </c>
      <c r="AE421" s="403">
        <v>0</v>
      </c>
      <c r="AF421" s="403">
        <v>0</v>
      </c>
      <c r="AG421" s="403">
        <v>0</v>
      </c>
      <c r="AH421" s="403">
        <v>0</v>
      </c>
      <c r="AI421" s="403">
        <v>0</v>
      </c>
      <c r="AJ421" s="403">
        <v>0</v>
      </c>
      <c r="AK421" s="403">
        <v>0</v>
      </c>
      <c r="AL421" s="403">
        <v>0</v>
      </c>
      <c r="AM421" s="296"/>
    </row>
    <row r="422" spans="1:39" ht="15.5" hidden="1"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4"/>
      <c r="Z422" s="404"/>
      <c r="AA422" s="404"/>
      <c r="AB422" s="404"/>
      <c r="AC422" s="404"/>
      <c r="AD422" s="404"/>
      <c r="AE422" s="404"/>
      <c r="AF422" s="404"/>
      <c r="AG422" s="404"/>
      <c r="AH422" s="404"/>
      <c r="AI422" s="404"/>
      <c r="AJ422" s="404"/>
      <c r="AK422" s="404"/>
      <c r="AL422" s="404"/>
      <c r="AM422" s="305"/>
    </row>
    <row r="423" spans="1:39" ht="15.5" hidden="1" outlineLevel="1">
      <c r="A423" s="499">
        <v>6</v>
      </c>
      <c r="B423" s="293" t="s">
        <v>6</v>
      </c>
      <c r="C423" s="290" t="s">
        <v>25</v>
      </c>
      <c r="D423" s="294" t="s">
        <v>736</v>
      </c>
      <c r="E423" s="294" t="s">
        <v>736</v>
      </c>
      <c r="F423" s="294" t="s">
        <v>736</v>
      </c>
      <c r="G423" s="294" t="s">
        <v>736</v>
      </c>
      <c r="H423" s="294" t="s">
        <v>736</v>
      </c>
      <c r="I423" s="294" t="s">
        <v>736</v>
      </c>
      <c r="J423" s="294" t="s">
        <v>736</v>
      </c>
      <c r="K423" s="294" t="s">
        <v>736</v>
      </c>
      <c r="L423" s="294" t="s">
        <v>736</v>
      </c>
      <c r="M423" s="294" t="s">
        <v>736</v>
      </c>
      <c r="N423" s="290"/>
      <c r="O423" s="294" t="s">
        <v>736</v>
      </c>
      <c r="P423" s="294" t="s">
        <v>736</v>
      </c>
      <c r="Q423" s="294" t="s">
        <v>736</v>
      </c>
      <c r="R423" s="294" t="s">
        <v>736</v>
      </c>
      <c r="S423" s="294" t="s">
        <v>736</v>
      </c>
      <c r="T423" s="294" t="s">
        <v>736</v>
      </c>
      <c r="U423" s="294" t="s">
        <v>736</v>
      </c>
      <c r="V423" s="294" t="s">
        <v>736</v>
      </c>
      <c r="W423" s="294" t="s">
        <v>736</v>
      </c>
      <c r="X423" s="294" t="s">
        <v>736</v>
      </c>
      <c r="Y423" s="402"/>
      <c r="Z423" s="402"/>
      <c r="AA423" s="402"/>
      <c r="AB423" s="402"/>
      <c r="AC423" s="402"/>
      <c r="AD423" s="402"/>
      <c r="AE423" s="402"/>
      <c r="AF423" s="402"/>
      <c r="AG423" s="402"/>
      <c r="AH423" s="402"/>
      <c r="AI423" s="402"/>
      <c r="AJ423" s="402"/>
      <c r="AK423" s="402"/>
      <c r="AL423" s="402"/>
      <c r="AM423" s="295">
        <v>0</v>
      </c>
    </row>
    <row r="424" spans="1:39" ht="15.5" hidden="1" outlineLevel="1">
      <c r="B424" s="293" t="s">
        <v>259</v>
      </c>
      <c r="C424" s="290" t="s">
        <v>163</v>
      </c>
      <c r="D424" s="294"/>
      <c r="E424" s="294"/>
      <c r="F424" s="294"/>
      <c r="G424" s="294"/>
      <c r="H424" s="294"/>
      <c r="I424" s="294"/>
      <c r="J424" s="294"/>
      <c r="K424" s="294"/>
      <c r="L424" s="294"/>
      <c r="M424" s="294"/>
      <c r="N424" s="459"/>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296"/>
    </row>
    <row r="425" spans="1:39" ht="15.5" hidden="1"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4"/>
      <c r="Z425" s="404"/>
      <c r="AA425" s="404"/>
      <c r="AB425" s="404"/>
      <c r="AC425" s="404"/>
      <c r="AD425" s="404"/>
      <c r="AE425" s="404"/>
      <c r="AF425" s="404"/>
      <c r="AG425" s="404"/>
      <c r="AH425" s="404"/>
      <c r="AI425" s="404"/>
      <c r="AJ425" s="404"/>
      <c r="AK425" s="404"/>
      <c r="AL425" s="404"/>
      <c r="AM425" s="305"/>
    </row>
    <row r="426" spans="1:39" ht="15.5" hidden="1" outlineLevel="1">
      <c r="A426" s="499">
        <v>7</v>
      </c>
      <c r="B426" s="293" t="s">
        <v>42</v>
      </c>
      <c r="C426" s="290" t="s">
        <v>25</v>
      </c>
      <c r="D426" s="294">
        <v>0</v>
      </c>
      <c r="E426" s="294">
        <v>0</v>
      </c>
      <c r="F426" s="294">
        <v>0</v>
      </c>
      <c r="G426" s="294">
        <v>0</v>
      </c>
      <c r="H426" s="294">
        <v>0</v>
      </c>
      <c r="I426" s="294">
        <v>0</v>
      </c>
      <c r="J426" s="294">
        <v>0</v>
      </c>
      <c r="K426" s="294">
        <v>0</v>
      </c>
      <c r="L426" s="294">
        <v>0</v>
      </c>
      <c r="M426" s="294">
        <v>0</v>
      </c>
      <c r="N426" s="290"/>
      <c r="O426" s="294">
        <v>279</v>
      </c>
      <c r="P426" s="294">
        <v>0</v>
      </c>
      <c r="Q426" s="294">
        <v>0</v>
      </c>
      <c r="R426" s="294">
        <v>0</v>
      </c>
      <c r="S426" s="294">
        <v>0</v>
      </c>
      <c r="T426" s="294">
        <v>0</v>
      </c>
      <c r="U426" s="294">
        <v>0</v>
      </c>
      <c r="V426" s="294">
        <v>0</v>
      </c>
      <c r="W426" s="294">
        <v>0</v>
      </c>
      <c r="X426" s="294">
        <v>0</v>
      </c>
      <c r="Y426" s="402">
        <v>1</v>
      </c>
      <c r="Z426" s="402">
        <v>0</v>
      </c>
      <c r="AA426" s="402">
        <v>0</v>
      </c>
      <c r="AB426" s="402"/>
      <c r="AC426" s="402"/>
      <c r="AD426" s="402"/>
      <c r="AE426" s="402"/>
      <c r="AF426" s="402"/>
      <c r="AG426" s="402"/>
      <c r="AH426" s="402"/>
      <c r="AI426" s="402"/>
      <c r="AJ426" s="402"/>
      <c r="AK426" s="402"/>
      <c r="AL426" s="402"/>
      <c r="AM426" s="295">
        <v>1</v>
      </c>
    </row>
    <row r="427" spans="1:39" ht="15.5" hidden="1"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3">
        <v>1</v>
      </c>
      <c r="Z427" s="403">
        <v>0</v>
      </c>
      <c r="AA427" s="403">
        <v>0</v>
      </c>
      <c r="AB427" s="403">
        <v>0</v>
      </c>
      <c r="AC427" s="403">
        <v>0</v>
      </c>
      <c r="AD427" s="403">
        <v>0</v>
      </c>
      <c r="AE427" s="403">
        <v>0</v>
      </c>
      <c r="AF427" s="403">
        <v>0</v>
      </c>
      <c r="AG427" s="403">
        <v>0</v>
      </c>
      <c r="AH427" s="403">
        <v>0</v>
      </c>
      <c r="AI427" s="403">
        <v>0</v>
      </c>
      <c r="AJ427" s="403">
        <v>0</v>
      </c>
      <c r="AK427" s="403">
        <v>0</v>
      </c>
      <c r="AL427" s="403">
        <v>0</v>
      </c>
      <c r="AM427" s="296"/>
    </row>
    <row r="428" spans="1:39" ht="15.5" hidden="1"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4"/>
      <c r="Z428" s="404"/>
      <c r="AA428" s="404"/>
      <c r="AB428" s="404"/>
      <c r="AC428" s="404"/>
      <c r="AD428" s="404"/>
      <c r="AE428" s="404"/>
      <c r="AF428" s="404"/>
      <c r="AG428" s="404"/>
      <c r="AH428" s="404"/>
      <c r="AI428" s="404"/>
      <c r="AJ428" s="404"/>
      <c r="AK428" s="404"/>
      <c r="AL428" s="404"/>
      <c r="AM428" s="305"/>
    </row>
    <row r="429" spans="1:39" s="282" customFormat="1" ht="15.5" hidden="1" outlineLevel="1">
      <c r="A429" s="499">
        <v>8</v>
      </c>
      <c r="B429" s="293" t="s">
        <v>485</v>
      </c>
      <c r="C429" s="290" t="s">
        <v>25</v>
      </c>
      <c r="D429" s="294" t="s">
        <v>736</v>
      </c>
      <c r="E429" s="294" t="s">
        <v>736</v>
      </c>
      <c r="F429" s="294" t="s">
        <v>736</v>
      </c>
      <c r="G429" s="294" t="s">
        <v>736</v>
      </c>
      <c r="H429" s="294" t="s">
        <v>736</v>
      </c>
      <c r="I429" s="294" t="s">
        <v>736</v>
      </c>
      <c r="J429" s="294" t="s">
        <v>736</v>
      </c>
      <c r="K429" s="294" t="s">
        <v>736</v>
      </c>
      <c r="L429" s="294" t="s">
        <v>736</v>
      </c>
      <c r="M429" s="294" t="s">
        <v>736</v>
      </c>
      <c r="N429" s="290"/>
      <c r="O429" s="294" t="s">
        <v>736</v>
      </c>
      <c r="P429" s="294" t="s">
        <v>736</v>
      </c>
      <c r="Q429" s="294" t="s">
        <v>736</v>
      </c>
      <c r="R429" s="294" t="s">
        <v>736</v>
      </c>
      <c r="S429" s="294" t="s">
        <v>736</v>
      </c>
      <c r="T429" s="294" t="s">
        <v>736</v>
      </c>
      <c r="U429" s="294" t="s">
        <v>736</v>
      </c>
      <c r="V429" s="294" t="s">
        <v>736</v>
      </c>
      <c r="W429" s="294" t="s">
        <v>736</v>
      </c>
      <c r="X429" s="294" t="s">
        <v>736</v>
      </c>
      <c r="Y429" s="402"/>
      <c r="Z429" s="402"/>
      <c r="AA429" s="402"/>
      <c r="AB429" s="402"/>
      <c r="AC429" s="402"/>
      <c r="AD429" s="402"/>
      <c r="AE429" s="402"/>
      <c r="AF429" s="402"/>
      <c r="AG429" s="402"/>
      <c r="AH429" s="402"/>
      <c r="AI429" s="402"/>
      <c r="AJ429" s="402"/>
      <c r="AK429" s="402"/>
      <c r="AL429" s="402"/>
      <c r="AM429" s="295">
        <v>0</v>
      </c>
    </row>
    <row r="430" spans="1:39" s="282" customFormat="1" ht="15.5" hidden="1" outlineLevel="1">
      <c r="A430" s="499"/>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296"/>
    </row>
    <row r="431" spans="1:39" s="282" customFormat="1" ht="15.5" hidden="1" outlineLevel="1">
      <c r="A431" s="499"/>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4"/>
      <c r="Z431" s="404"/>
      <c r="AA431" s="404"/>
      <c r="AB431" s="404"/>
      <c r="AC431" s="404"/>
      <c r="AD431" s="404"/>
      <c r="AE431" s="404"/>
      <c r="AF431" s="404"/>
      <c r="AG431" s="404"/>
      <c r="AH431" s="404"/>
      <c r="AI431" s="404"/>
      <c r="AJ431" s="404"/>
      <c r="AK431" s="404"/>
      <c r="AL431" s="404"/>
      <c r="AM431" s="305"/>
    </row>
    <row r="432" spans="1:39" ht="15.5" hidden="1" outlineLevel="1">
      <c r="A432" s="499">
        <v>9</v>
      </c>
      <c r="B432" s="293" t="s">
        <v>7</v>
      </c>
      <c r="C432" s="290" t="s">
        <v>25</v>
      </c>
      <c r="D432" s="294" t="s">
        <v>736</v>
      </c>
      <c r="E432" s="294" t="s">
        <v>736</v>
      </c>
      <c r="F432" s="294" t="s">
        <v>736</v>
      </c>
      <c r="G432" s="294" t="s">
        <v>736</v>
      </c>
      <c r="H432" s="294" t="s">
        <v>736</v>
      </c>
      <c r="I432" s="294" t="s">
        <v>736</v>
      </c>
      <c r="J432" s="294" t="s">
        <v>736</v>
      </c>
      <c r="K432" s="294" t="s">
        <v>736</v>
      </c>
      <c r="L432" s="294" t="s">
        <v>736</v>
      </c>
      <c r="M432" s="294" t="s">
        <v>736</v>
      </c>
      <c r="N432" s="290"/>
      <c r="O432" s="294" t="s">
        <v>736</v>
      </c>
      <c r="P432" s="294" t="s">
        <v>736</v>
      </c>
      <c r="Q432" s="294" t="s">
        <v>736</v>
      </c>
      <c r="R432" s="294" t="s">
        <v>736</v>
      </c>
      <c r="S432" s="294" t="s">
        <v>736</v>
      </c>
      <c r="T432" s="294" t="s">
        <v>736</v>
      </c>
      <c r="U432" s="294" t="s">
        <v>736</v>
      </c>
      <c r="V432" s="294" t="s">
        <v>736</v>
      </c>
      <c r="W432" s="294" t="s">
        <v>736</v>
      </c>
      <c r="X432" s="294" t="s">
        <v>736</v>
      </c>
      <c r="Y432" s="402"/>
      <c r="Z432" s="402"/>
      <c r="AA432" s="402"/>
      <c r="AB432" s="402"/>
      <c r="AC432" s="402"/>
      <c r="AD432" s="402"/>
      <c r="AE432" s="402"/>
      <c r="AF432" s="402"/>
      <c r="AG432" s="402"/>
      <c r="AH432" s="402"/>
      <c r="AI432" s="402"/>
      <c r="AJ432" s="402"/>
      <c r="AK432" s="402"/>
      <c r="AL432" s="402"/>
      <c r="AM432" s="295">
        <v>0</v>
      </c>
    </row>
    <row r="433" spans="1:39" ht="15.5" hidden="1"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296"/>
    </row>
    <row r="434" spans="1:39" ht="15.5" hidden="1"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4"/>
      <c r="Z434" s="404"/>
      <c r="AA434" s="404"/>
      <c r="AB434" s="404"/>
      <c r="AC434" s="404"/>
      <c r="AD434" s="404"/>
      <c r="AE434" s="404"/>
      <c r="AF434" s="404"/>
      <c r="AG434" s="404"/>
      <c r="AH434" s="404"/>
      <c r="AI434" s="404"/>
      <c r="AJ434" s="404"/>
      <c r="AK434" s="404"/>
      <c r="AL434" s="404"/>
      <c r="AM434" s="305"/>
    </row>
    <row r="435" spans="1:39" ht="15.5" hidden="1" outlineLevel="1">
      <c r="A435" s="500"/>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39" ht="15.5" hidden="1" outlineLevel="1">
      <c r="A436" s="499">
        <v>10</v>
      </c>
      <c r="B436" s="309" t="s">
        <v>22</v>
      </c>
      <c r="C436" s="290" t="s">
        <v>25</v>
      </c>
      <c r="D436" s="294">
        <v>552594.79435522202</v>
      </c>
      <c r="E436" s="294">
        <v>551678.52056968457</v>
      </c>
      <c r="F436" s="294">
        <v>551678.52056968457</v>
      </c>
      <c r="G436" s="294">
        <v>541165.49700816954</v>
      </c>
      <c r="H436" s="294">
        <v>541165.49700816954</v>
      </c>
      <c r="I436" s="294">
        <v>541165.49700816954</v>
      </c>
      <c r="J436" s="294">
        <v>529470.61972881772</v>
      </c>
      <c r="K436" s="294">
        <v>529470.61972881772</v>
      </c>
      <c r="L436" s="294">
        <v>526821.64176762477</v>
      </c>
      <c r="M436" s="294">
        <v>476661.55142668163</v>
      </c>
      <c r="N436" s="294">
        <v>12</v>
      </c>
      <c r="O436" s="294">
        <v>83.101029357371075</v>
      </c>
      <c r="P436" s="294">
        <v>82.83799597055625</v>
      </c>
      <c r="Q436" s="294">
        <v>82.83799597055625</v>
      </c>
      <c r="R436" s="294">
        <v>79.820037542958829</v>
      </c>
      <c r="S436" s="294">
        <v>79.820037542958829</v>
      </c>
      <c r="T436" s="294">
        <v>79.820037542958829</v>
      </c>
      <c r="U436" s="294">
        <v>78.208603564165131</v>
      </c>
      <c r="V436" s="294">
        <v>78.208603564165131</v>
      </c>
      <c r="W436" s="294">
        <v>77.414195063849178</v>
      </c>
      <c r="X436" s="294">
        <v>70.587378159759226</v>
      </c>
      <c r="Y436" s="407">
        <v>0</v>
      </c>
      <c r="Z436" s="460">
        <v>0.40139618237498875</v>
      </c>
      <c r="AA436" s="460">
        <v>0.59860381762501125</v>
      </c>
      <c r="AB436" s="460"/>
      <c r="AC436" s="407"/>
      <c r="AD436" s="407"/>
      <c r="AE436" s="407"/>
      <c r="AF436" s="407"/>
      <c r="AG436" s="407"/>
      <c r="AH436" s="407"/>
      <c r="AI436" s="407"/>
      <c r="AJ436" s="407"/>
      <c r="AK436" s="407"/>
      <c r="AL436" s="407"/>
      <c r="AM436" s="295">
        <v>1</v>
      </c>
    </row>
    <row r="437" spans="1:39" ht="15.5" hidden="1"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0.40139618237498875</v>
      </c>
      <c r="AA437" s="403">
        <v>0.59860381762501125</v>
      </c>
      <c r="AB437" s="403">
        <v>0</v>
      </c>
      <c r="AC437" s="403">
        <v>0</v>
      </c>
      <c r="AD437" s="403">
        <v>0</v>
      </c>
      <c r="AE437" s="403">
        <v>0</v>
      </c>
      <c r="AF437" s="403">
        <v>0</v>
      </c>
      <c r="AG437" s="403">
        <v>0</v>
      </c>
      <c r="AH437" s="403">
        <v>0</v>
      </c>
      <c r="AI437" s="403">
        <v>0</v>
      </c>
      <c r="AJ437" s="403">
        <v>0</v>
      </c>
      <c r="AK437" s="403">
        <v>0</v>
      </c>
      <c r="AL437" s="403">
        <v>0</v>
      </c>
      <c r="AM437" s="310"/>
    </row>
    <row r="438" spans="1:39" ht="15.5" hidden="1"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8"/>
      <c r="Z438" s="408"/>
      <c r="AA438" s="408"/>
      <c r="AB438" s="408"/>
      <c r="AC438" s="408"/>
      <c r="AD438" s="408"/>
      <c r="AE438" s="408"/>
      <c r="AF438" s="408"/>
      <c r="AG438" s="408"/>
      <c r="AH438" s="408"/>
      <c r="AI438" s="408"/>
      <c r="AJ438" s="408"/>
      <c r="AK438" s="408"/>
      <c r="AL438" s="408"/>
      <c r="AM438" s="312"/>
    </row>
    <row r="439" spans="1:39" ht="15.5" hidden="1" outlineLevel="1">
      <c r="A439" s="499">
        <v>11</v>
      </c>
      <c r="B439" s="313" t="s">
        <v>21</v>
      </c>
      <c r="C439" s="290" t="s">
        <v>25</v>
      </c>
      <c r="D439" s="294">
        <v>992786.09652314859</v>
      </c>
      <c r="E439" s="294">
        <v>989532.81157215475</v>
      </c>
      <c r="F439" s="294">
        <v>664982.44568356324</v>
      </c>
      <c r="G439" s="294">
        <v>605510.42184878653</v>
      </c>
      <c r="H439" s="294">
        <v>605510.42184878653</v>
      </c>
      <c r="I439" s="294">
        <v>605510.42184878653</v>
      </c>
      <c r="J439" s="294">
        <v>605510.42184878653</v>
      </c>
      <c r="K439" s="294">
        <v>605510.42184878653</v>
      </c>
      <c r="L439" s="294">
        <v>605510.42184878653</v>
      </c>
      <c r="M439" s="294">
        <v>605510.42184878653</v>
      </c>
      <c r="N439" s="294">
        <v>12</v>
      </c>
      <c r="O439" s="294">
        <v>277.1682909162646</v>
      </c>
      <c r="P439" s="294">
        <v>276.23313329525052</v>
      </c>
      <c r="Q439" s="294">
        <v>183.89620350297886</v>
      </c>
      <c r="R439" s="294">
        <v>166.5157575141879</v>
      </c>
      <c r="S439" s="294">
        <v>166.5157575141879</v>
      </c>
      <c r="T439" s="294">
        <v>166.5157575141879</v>
      </c>
      <c r="U439" s="294">
        <v>166.5157575141879</v>
      </c>
      <c r="V439" s="294">
        <v>166.5157575141879</v>
      </c>
      <c r="W439" s="294">
        <v>166.5157575141879</v>
      </c>
      <c r="X439" s="294">
        <v>166.5157575141879</v>
      </c>
      <c r="Y439" s="407">
        <v>0</v>
      </c>
      <c r="Z439" s="460">
        <v>1</v>
      </c>
      <c r="AA439" s="407">
        <v>0</v>
      </c>
      <c r="AB439" s="407"/>
      <c r="AC439" s="407"/>
      <c r="AD439" s="407"/>
      <c r="AE439" s="407"/>
      <c r="AF439" s="407"/>
      <c r="AG439" s="407"/>
      <c r="AH439" s="407"/>
      <c r="AI439" s="407"/>
      <c r="AJ439" s="407"/>
      <c r="AK439" s="407"/>
      <c r="AL439" s="407"/>
      <c r="AM439" s="295">
        <v>1</v>
      </c>
    </row>
    <row r="440" spans="1:39" ht="15.5" hidden="1"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1</v>
      </c>
      <c r="AA440" s="403">
        <v>0</v>
      </c>
      <c r="AB440" s="403">
        <v>0</v>
      </c>
      <c r="AC440" s="403">
        <v>0</v>
      </c>
      <c r="AD440" s="403">
        <v>0</v>
      </c>
      <c r="AE440" s="403">
        <v>0</v>
      </c>
      <c r="AF440" s="403">
        <v>0</v>
      </c>
      <c r="AG440" s="403">
        <v>0</v>
      </c>
      <c r="AH440" s="403">
        <v>0</v>
      </c>
      <c r="AI440" s="403">
        <v>0</v>
      </c>
      <c r="AJ440" s="403">
        <v>0</v>
      </c>
      <c r="AK440" s="403">
        <v>0</v>
      </c>
      <c r="AL440" s="403">
        <v>0</v>
      </c>
      <c r="AM440" s="310"/>
    </row>
    <row r="441" spans="1:39" ht="15.5" hidden="1"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08"/>
      <c r="Z441" s="409"/>
      <c r="AA441" s="408"/>
      <c r="AB441" s="408"/>
      <c r="AC441" s="408"/>
      <c r="AD441" s="408"/>
      <c r="AE441" s="408"/>
      <c r="AF441" s="408"/>
      <c r="AG441" s="408"/>
      <c r="AH441" s="408"/>
      <c r="AI441" s="408"/>
      <c r="AJ441" s="408"/>
      <c r="AK441" s="408"/>
      <c r="AL441" s="408"/>
      <c r="AM441" s="312"/>
    </row>
    <row r="442" spans="1:39" ht="15.5" hidden="1" outlineLevel="1">
      <c r="A442" s="499">
        <v>12</v>
      </c>
      <c r="B442" s="313" t="s">
        <v>23</v>
      </c>
      <c r="C442" s="290" t="s">
        <v>25</v>
      </c>
      <c r="D442" s="294" t="s">
        <v>736</v>
      </c>
      <c r="E442" s="294" t="s">
        <v>736</v>
      </c>
      <c r="F442" s="294" t="s">
        <v>736</v>
      </c>
      <c r="G442" s="294" t="s">
        <v>736</v>
      </c>
      <c r="H442" s="294" t="s">
        <v>736</v>
      </c>
      <c r="I442" s="294" t="s">
        <v>736</v>
      </c>
      <c r="J442" s="294" t="s">
        <v>736</v>
      </c>
      <c r="K442" s="294" t="s">
        <v>736</v>
      </c>
      <c r="L442" s="294" t="s">
        <v>736</v>
      </c>
      <c r="M442" s="294" t="s">
        <v>736</v>
      </c>
      <c r="N442" s="294">
        <v>3</v>
      </c>
      <c r="O442" s="294"/>
      <c r="P442" s="294"/>
      <c r="Q442" s="294"/>
      <c r="R442" s="294"/>
      <c r="S442" s="294"/>
      <c r="T442" s="294"/>
      <c r="U442" s="294"/>
      <c r="V442" s="294"/>
      <c r="W442" s="294"/>
      <c r="X442" s="294"/>
      <c r="Y442" s="407"/>
      <c r="Z442" s="407"/>
      <c r="AA442" s="460"/>
      <c r="AB442" s="407"/>
      <c r="AC442" s="407"/>
      <c r="AD442" s="407"/>
      <c r="AE442" s="407"/>
      <c r="AF442" s="407"/>
      <c r="AG442" s="407"/>
      <c r="AH442" s="407"/>
      <c r="AI442" s="407"/>
      <c r="AJ442" s="407"/>
      <c r="AK442" s="407"/>
      <c r="AL442" s="407"/>
      <c r="AM442" s="295">
        <v>0</v>
      </c>
    </row>
    <row r="443" spans="1:39" ht="15.5" hidden="1"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10"/>
    </row>
    <row r="444" spans="1:39" ht="15.5" hidden="1"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08"/>
      <c r="Z444" s="409"/>
      <c r="AA444" s="408"/>
      <c r="AB444" s="408"/>
      <c r="AC444" s="408"/>
      <c r="AD444" s="408"/>
      <c r="AE444" s="408"/>
      <c r="AF444" s="408"/>
      <c r="AG444" s="408"/>
      <c r="AH444" s="408"/>
      <c r="AI444" s="408"/>
      <c r="AJ444" s="408"/>
      <c r="AK444" s="408"/>
      <c r="AL444" s="408"/>
      <c r="AM444" s="312"/>
    </row>
    <row r="445" spans="1:39" ht="15.5" hidden="1" outlineLevel="1">
      <c r="A445" s="499">
        <v>13</v>
      </c>
      <c r="B445" s="313" t="s">
        <v>24</v>
      </c>
      <c r="C445" s="290" t="s">
        <v>25</v>
      </c>
      <c r="D445" s="294" t="s">
        <v>736</v>
      </c>
      <c r="E445" s="294" t="s">
        <v>736</v>
      </c>
      <c r="F445" s="294" t="s">
        <v>736</v>
      </c>
      <c r="G445" s="294" t="s">
        <v>736</v>
      </c>
      <c r="H445" s="294" t="s">
        <v>736</v>
      </c>
      <c r="I445" s="294" t="s">
        <v>736</v>
      </c>
      <c r="J445" s="294" t="s">
        <v>736</v>
      </c>
      <c r="K445" s="294" t="s">
        <v>736</v>
      </c>
      <c r="L445" s="294" t="s">
        <v>736</v>
      </c>
      <c r="M445" s="294" t="s">
        <v>736</v>
      </c>
      <c r="N445" s="294">
        <v>12</v>
      </c>
      <c r="O445" s="294"/>
      <c r="P445" s="294"/>
      <c r="Q445" s="294"/>
      <c r="R445" s="294"/>
      <c r="S445" s="294"/>
      <c r="T445" s="294"/>
      <c r="U445" s="294"/>
      <c r="V445" s="294"/>
      <c r="W445" s="294"/>
      <c r="X445" s="294"/>
      <c r="Y445" s="407"/>
      <c r="Z445" s="407"/>
      <c r="AA445" s="407"/>
      <c r="AB445" s="407"/>
      <c r="AC445" s="407"/>
      <c r="AD445" s="407"/>
      <c r="AE445" s="407"/>
      <c r="AF445" s="407"/>
      <c r="AG445" s="407"/>
      <c r="AH445" s="407"/>
      <c r="AI445" s="407"/>
      <c r="AJ445" s="407"/>
      <c r="AK445" s="407"/>
      <c r="AL445" s="407"/>
      <c r="AM445" s="295">
        <v>0</v>
      </c>
    </row>
    <row r="446" spans="1:39" ht="15.5" hidden="1"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3">
        <v>0</v>
      </c>
      <c r="Z446" s="403">
        <v>0</v>
      </c>
      <c r="AA446" s="403">
        <v>0</v>
      </c>
      <c r="AB446" s="403">
        <v>0</v>
      </c>
      <c r="AC446" s="403">
        <v>0</v>
      </c>
      <c r="AD446" s="403">
        <v>0</v>
      </c>
      <c r="AE446" s="403">
        <v>0</v>
      </c>
      <c r="AF446" s="403">
        <v>0</v>
      </c>
      <c r="AG446" s="403">
        <v>0</v>
      </c>
      <c r="AH446" s="403">
        <v>0</v>
      </c>
      <c r="AI446" s="403">
        <v>0</v>
      </c>
      <c r="AJ446" s="403">
        <v>0</v>
      </c>
      <c r="AK446" s="403">
        <v>0</v>
      </c>
      <c r="AL446" s="403">
        <v>0</v>
      </c>
      <c r="AM446" s="310"/>
    </row>
    <row r="447" spans="1:39" ht="15.5" hidden="1"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08"/>
      <c r="Z447" s="408"/>
      <c r="AA447" s="408"/>
      <c r="AB447" s="408"/>
      <c r="AC447" s="408"/>
      <c r="AD447" s="408"/>
      <c r="AE447" s="408"/>
      <c r="AF447" s="408"/>
      <c r="AG447" s="408"/>
      <c r="AH447" s="408"/>
      <c r="AI447" s="408"/>
      <c r="AJ447" s="408"/>
      <c r="AK447" s="408"/>
      <c r="AL447" s="408"/>
      <c r="AM447" s="312"/>
    </row>
    <row r="448" spans="1:39" ht="15.5" hidden="1" outlineLevel="1">
      <c r="A448" s="499">
        <v>14</v>
      </c>
      <c r="B448" s="313" t="s">
        <v>20</v>
      </c>
      <c r="C448" s="290" t="s">
        <v>25</v>
      </c>
      <c r="D448" s="294">
        <v>195820.71016667038</v>
      </c>
      <c r="E448" s="294">
        <v>195820.71016667038</v>
      </c>
      <c r="F448" s="294">
        <v>195820.71016667038</v>
      </c>
      <c r="G448" s="294">
        <v>195820.71016667038</v>
      </c>
      <c r="H448" s="294">
        <v>0</v>
      </c>
      <c r="I448" s="294">
        <v>0</v>
      </c>
      <c r="J448" s="294">
        <v>0</v>
      </c>
      <c r="K448" s="294">
        <v>0</v>
      </c>
      <c r="L448" s="294">
        <v>0</v>
      </c>
      <c r="M448" s="294">
        <v>0</v>
      </c>
      <c r="N448" s="294">
        <v>12</v>
      </c>
      <c r="O448" s="294">
        <v>40.100791547459252</v>
      </c>
      <c r="P448" s="294">
        <v>40.100791547459252</v>
      </c>
      <c r="Q448" s="294">
        <v>40.100791547459252</v>
      </c>
      <c r="R448" s="294">
        <v>40.100791547459252</v>
      </c>
      <c r="S448" s="294">
        <v>0</v>
      </c>
      <c r="T448" s="294">
        <v>0</v>
      </c>
      <c r="U448" s="294">
        <v>0</v>
      </c>
      <c r="V448" s="294">
        <v>0</v>
      </c>
      <c r="W448" s="294">
        <v>0</v>
      </c>
      <c r="X448" s="294">
        <v>0</v>
      </c>
      <c r="Y448" s="407">
        <v>0</v>
      </c>
      <c r="Z448" s="407">
        <v>0</v>
      </c>
      <c r="AA448" s="460">
        <v>1</v>
      </c>
      <c r="AB448" s="407"/>
      <c r="AC448" s="407"/>
      <c r="AD448" s="407"/>
      <c r="AE448" s="407"/>
      <c r="AF448" s="407"/>
      <c r="AG448" s="407"/>
      <c r="AH448" s="407"/>
      <c r="AI448" s="407"/>
      <c r="AJ448" s="407"/>
      <c r="AK448" s="407"/>
      <c r="AL448" s="407"/>
      <c r="AM448" s="295">
        <v>1</v>
      </c>
    </row>
    <row r="449" spans="1:39" ht="15.5" hidden="1"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3">
        <v>0</v>
      </c>
      <c r="Z449" s="403">
        <v>0</v>
      </c>
      <c r="AA449" s="403">
        <v>1</v>
      </c>
      <c r="AB449" s="403">
        <v>0</v>
      </c>
      <c r="AC449" s="403">
        <v>0</v>
      </c>
      <c r="AD449" s="403">
        <v>0</v>
      </c>
      <c r="AE449" s="403">
        <v>0</v>
      </c>
      <c r="AF449" s="403">
        <v>0</v>
      </c>
      <c r="AG449" s="403">
        <v>0</v>
      </c>
      <c r="AH449" s="403">
        <v>0</v>
      </c>
      <c r="AI449" s="403">
        <v>0</v>
      </c>
      <c r="AJ449" s="403">
        <v>0</v>
      </c>
      <c r="AK449" s="403">
        <v>0</v>
      </c>
      <c r="AL449" s="403">
        <v>0</v>
      </c>
      <c r="AM449" s="310"/>
    </row>
    <row r="450" spans="1:39" ht="15.5" hidden="1"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08"/>
      <c r="Z450" s="409"/>
      <c r="AA450" s="408"/>
      <c r="AB450" s="408"/>
      <c r="AC450" s="408"/>
      <c r="AD450" s="408"/>
      <c r="AE450" s="408"/>
      <c r="AF450" s="408"/>
      <c r="AG450" s="408"/>
      <c r="AH450" s="408"/>
      <c r="AI450" s="408"/>
      <c r="AJ450" s="408"/>
      <c r="AK450" s="408"/>
      <c r="AL450" s="408"/>
      <c r="AM450" s="312"/>
    </row>
    <row r="451" spans="1:39" s="282" customFormat="1" ht="15.5" hidden="1" outlineLevel="1">
      <c r="A451" s="499">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07"/>
      <c r="Z451" s="407"/>
      <c r="AA451" s="407"/>
      <c r="AB451" s="407"/>
      <c r="AC451" s="407"/>
      <c r="AD451" s="407"/>
      <c r="AE451" s="407"/>
      <c r="AF451" s="407"/>
      <c r="AG451" s="407"/>
      <c r="AH451" s="407"/>
      <c r="AI451" s="407"/>
      <c r="AJ451" s="407"/>
      <c r="AK451" s="407"/>
      <c r="AL451" s="407"/>
      <c r="AM451" s="295">
        <v>0</v>
      </c>
    </row>
    <row r="452" spans="1:39" s="282" customFormat="1" ht="15.5" hidden="1" outlineLevel="1">
      <c r="A452" s="499"/>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3">
        <v>0</v>
      </c>
      <c r="Z452" s="403">
        <v>0</v>
      </c>
      <c r="AA452" s="403">
        <v>0</v>
      </c>
      <c r="AB452" s="403">
        <v>0</v>
      </c>
      <c r="AC452" s="403">
        <v>0</v>
      </c>
      <c r="AD452" s="403">
        <v>0</v>
      </c>
      <c r="AE452" s="403">
        <v>0</v>
      </c>
      <c r="AF452" s="403">
        <v>0</v>
      </c>
      <c r="AG452" s="403">
        <v>0</v>
      </c>
      <c r="AH452" s="403">
        <v>0</v>
      </c>
      <c r="AI452" s="403">
        <v>0</v>
      </c>
      <c r="AJ452" s="403">
        <v>0</v>
      </c>
      <c r="AK452" s="403">
        <v>0</v>
      </c>
      <c r="AL452" s="403">
        <v>0</v>
      </c>
      <c r="AM452" s="310"/>
    </row>
    <row r="453" spans="1:39" s="282" customFormat="1" ht="15.5" hidden="1" outlineLevel="1">
      <c r="A453" s="499"/>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0"/>
      <c r="Z453" s="408"/>
      <c r="AA453" s="408"/>
      <c r="AB453" s="408"/>
      <c r="AC453" s="408"/>
      <c r="AD453" s="408"/>
      <c r="AE453" s="408"/>
      <c r="AF453" s="408"/>
      <c r="AG453" s="408"/>
      <c r="AH453" s="408"/>
      <c r="AI453" s="408"/>
      <c r="AJ453" s="408"/>
      <c r="AK453" s="408"/>
      <c r="AL453" s="408"/>
      <c r="AM453" s="312"/>
    </row>
    <row r="454" spans="1:39" s="282" customFormat="1" ht="31" hidden="1" outlineLevel="1">
      <c r="A454" s="499">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07"/>
      <c r="Z454" s="407"/>
      <c r="AA454" s="407"/>
      <c r="AB454" s="407"/>
      <c r="AC454" s="407"/>
      <c r="AD454" s="407"/>
      <c r="AE454" s="407"/>
      <c r="AF454" s="407"/>
      <c r="AG454" s="407"/>
      <c r="AH454" s="407"/>
      <c r="AI454" s="407"/>
      <c r="AJ454" s="407"/>
      <c r="AK454" s="407"/>
      <c r="AL454" s="407"/>
      <c r="AM454" s="295">
        <v>0</v>
      </c>
    </row>
    <row r="455" spans="1:39" s="282" customFormat="1" ht="15.5" hidden="1" outlineLevel="1">
      <c r="A455" s="499"/>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3">
        <v>0</v>
      </c>
      <c r="Z455" s="403">
        <v>0</v>
      </c>
      <c r="AA455" s="403">
        <v>0</v>
      </c>
      <c r="AB455" s="403">
        <v>0</v>
      </c>
      <c r="AC455" s="403">
        <v>0</v>
      </c>
      <c r="AD455" s="403">
        <v>0</v>
      </c>
      <c r="AE455" s="403">
        <v>0</v>
      </c>
      <c r="AF455" s="403">
        <v>0</v>
      </c>
      <c r="AG455" s="403">
        <v>0</v>
      </c>
      <c r="AH455" s="403">
        <v>0</v>
      </c>
      <c r="AI455" s="403">
        <v>0</v>
      </c>
      <c r="AJ455" s="403">
        <v>0</v>
      </c>
      <c r="AK455" s="403">
        <v>0</v>
      </c>
      <c r="AL455" s="403">
        <v>0</v>
      </c>
      <c r="AM455" s="310"/>
    </row>
    <row r="456" spans="1:39" s="282" customFormat="1" ht="15.5" hidden="1" outlineLevel="1">
      <c r="A456" s="499"/>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0"/>
      <c r="Z456" s="408"/>
      <c r="AA456" s="408"/>
      <c r="AB456" s="408"/>
      <c r="AC456" s="408"/>
      <c r="AD456" s="408"/>
      <c r="AE456" s="408"/>
      <c r="AF456" s="408"/>
      <c r="AG456" s="408"/>
      <c r="AH456" s="408"/>
      <c r="AI456" s="408"/>
      <c r="AJ456" s="408"/>
      <c r="AK456" s="408"/>
      <c r="AL456" s="408"/>
      <c r="AM456" s="312"/>
    </row>
    <row r="457" spans="1:39" ht="15.5" hidden="1" outlineLevel="1">
      <c r="A457" s="499">
        <v>17</v>
      </c>
      <c r="B457" s="313" t="s">
        <v>9</v>
      </c>
      <c r="C457" s="290" t="s">
        <v>25</v>
      </c>
      <c r="D457" s="294"/>
      <c r="E457" s="294"/>
      <c r="F457" s="294"/>
      <c r="G457" s="294"/>
      <c r="H457" s="294"/>
      <c r="I457" s="294"/>
      <c r="J457" s="294"/>
      <c r="K457" s="294"/>
      <c r="L457" s="294"/>
      <c r="M457" s="294"/>
      <c r="N457" s="290"/>
      <c r="O457" s="294">
        <v>35</v>
      </c>
      <c r="P457" s="294">
        <v>0</v>
      </c>
      <c r="Q457" s="294">
        <v>0</v>
      </c>
      <c r="R457" s="294">
        <v>0</v>
      </c>
      <c r="S457" s="294">
        <v>0</v>
      </c>
      <c r="T457" s="294">
        <v>0</v>
      </c>
      <c r="U457" s="294">
        <v>0</v>
      </c>
      <c r="V457" s="294">
        <v>0</v>
      </c>
      <c r="W457" s="294">
        <v>0</v>
      </c>
      <c r="X457" s="294">
        <v>0</v>
      </c>
      <c r="Y457" s="407">
        <v>0</v>
      </c>
      <c r="Z457" s="407">
        <v>0</v>
      </c>
      <c r="AA457" s="407">
        <v>1</v>
      </c>
      <c r="AB457" s="407"/>
      <c r="AC457" s="407"/>
      <c r="AD457" s="407"/>
      <c r="AE457" s="407"/>
      <c r="AF457" s="407"/>
      <c r="AG457" s="407"/>
      <c r="AH457" s="407"/>
      <c r="AI457" s="407"/>
      <c r="AJ457" s="407"/>
      <c r="AK457" s="407"/>
      <c r="AL457" s="407"/>
      <c r="AM457" s="295">
        <v>1</v>
      </c>
    </row>
    <row r="458" spans="1:39" ht="15.5" hidden="1"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3">
        <v>0</v>
      </c>
      <c r="Z458" s="403">
        <v>0</v>
      </c>
      <c r="AA458" s="403">
        <v>1</v>
      </c>
      <c r="AB458" s="403">
        <v>0</v>
      </c>
      <c r="AC458" s="403">
        <v>0</v>
      </c>
      <c r="AD458" s="403">
        <v>0</v>
      </c>
      <c r="AE458" s="403">
        <v>0</v>
      </c>
      <c r="AF458" s="403">
        <v>0</v>
      </c>
      <c r="AG458" s="403">
        <v>0</v>
      </c>
      <c r="AH458" s="403">
        <v>0</v>
      </c>
      <c r="AI458" s="403">
        <v>0</v>
      </c>
      <c r="AJ458" s="403">
        <v>0</v>
      </c>
      <c r="AK458" s="403">
        <v>0</v>
      </c>
      <c r="AL458" s="403">
        <v>0</v>
      </c>
      <c r="AM458" s="310"/>
    </row>
    <row r="459" spans="1:39" ht="15.5" hidden="1"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2"/>
      <c r="AA459" s="412"/>
      <c r="AB459" s="412"/>
      <c r="AC459" s="412"/>
      <c r="AD459" s="412"/>
      <c r="AE459" s="412"/>
      <c r="AF459" s="412"/>
      <c r="AG459" s="412"/>
      <c r="AH459" s="412"/>
      <c r="AI459" s="412"/>
      <c r="AJ459" s="412"/>
      <c r="AK459" s="412"/>
      <c r="AL459" s="412"/>
      <c r="AM459" s="316"/>
    </row>
    <row r="460" spans="1:39" ht="15.5" hidden="1" outlineLevel="1">
      <c r="A460" s="500"/>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6"/>
      <c r="Z460" s="406"/>
      <c r="AA460" s="406"/>
      <c r="AB460" s="406"/>
      <c r="AC460" s="406"/>
      <c r="AD460" s="406"/>
      <c r="AE460" s="406"/>
      <c r="AF460" s="406"/>
      <c r="AG460" s="406"/>
      <c r="AH460" s="406"/>
      <c r="AI460" s="406"/>
      <c r="AJ460" s="406"/>
      <c r="AK460" s="406"/>
      <c r="AL460" s="406"/>
      <c r="AM460" s="291"/>
    </row>
    <row r="461" spans="1:39" ht="15.5" hidden="1" outlineLevel="1">
      <c r="A461" s="499">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18"/>
      <c r="Z461" s="407"/>
      <c r="AA461" s="407"/>
      <c r="AB461" s="407"/>
      <c r="AC461" s="407"/>
      <c r="AD461" s="407"/>
      <c r="AE461" s="407"/>
      <c r="AF461" s="407"/>
      <c r="AG461" s="407"/>
      <c r="AH461" s="407"/>
      <c r="AI461" s="407"/>
      <c r="AJ461" s="407"/>
      <c r="AK461" s="407"/>
      <c r="AL461" s="407"/>
      <c r="AM461" s="295">
        <v>0</v>
      </c>
    </row>
    <row r="462" spans="1:39" ht="15.5" hidden="1"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3">
        <v>0</v>
      </c>
      <c r="Z462" s="403">
        <v>0</v>
      </c>
      <c r="AA462" s="403">
        <v>0</v>
      </c>
      <c r="AB462" s="403">
        <v>0</v>
      </c>
      <c r="AC462" s="403">
        <v>0</v>
      </c>
      <c r="AD462" s="403">
        <v>0</v>
      </c>
      <c r="AE462" s="403">
        <v>0</v>
      </c>
      <c r="AF462" s="403">
        <v>0</v>
      </c>
      <c r="AG462" s="403">
        <v>0</v>
      </c>
      <c r="AH462" s="403">
        <v>0</v>
      </c>
      <c r="AI462" s="403">
        <v>0</v>
      </c>
      <c r="AJ462" s="403">
        <v>0</v>
      </c>
      <c r="AK462" s="403">
        <v>0</v>
      </c>
      <c r="AL462" s="403">
        <v>0</v>
      </c>
      <c r="AM462" s="296"/>
    </row>
    <row r="463" spans="1:39" ht="15.5" hidden="1" outlineLevel="1">
      <c r="A463" s="502"/>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4"/>
      <c r="Z463" s="413"/>
      <c r="AA463" s="413"/>
      <c r="AB463" s="413"/>
      <c r="AC463" s="413"/>
      <c r="AD463" s="413"/>
      <c r="AE463" s="413"/>
      <c r="AF463" s="413"/>
      <c r="AG463" s="413"/>
      <c r="AH463" s="413"/>
      <c r="AI463" s="413"/>
      <c r="AJ463" s="413"/>
      <c r="AK463" s="413"/>
      <c r="AL463" s="413"/>
      <c r="AM463" s="305"/>
    </row>
    <row r="464" spans="1:39" ht="15.5" hidden="1" outlineLevel="1">
      <c r="A464" s="499">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2"/>
      <c r="Z464" s="407"/>
      <c r="AA464" s="407"/>
      <c r="AB464" s="407"/>
      <c r="AC464" s="407"/>
      <c r="AD464" s="407"/>
      <c r="AE464" s="407"/>
      <c r="AF464" s="407"/>
      <c r="AG464" s="407"/>
      <c r="AH464" s="407"/>
      <c r="AI464" s="407"/>
      <c r="AJ464" s="407"/>
      <c r="AK464" s="407"/>
      <c r="AL464" s="407"/>
      <c r="AM464" s="295">
        <v>0</v>
      </c>
    </row>
    <row r="465" spans="1:39" ht="15.5" hidden="1"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3">
        <v>0</v>
      </c>
      <c r="Z465" s="403">
        <v>0</v>
      </c>
      <c r="AA465" s="403">
        <v>0</v>
      </c>
      <c r="AB465" s="403">
        <v>0</v>
      </c>
      <c r="AC465" s="403">
        <v>0</v>
      </c>
      <c r="AD465" s="403">
        <v>0</v>
      </c>
      <c r="AE465" s="403">
        <v>0</v>
      </c>
      <c r="AF465" s="403">
        <v>0</v>
      </c>
      <c r="AG465" s="403">
        <v>0</v>
      </c>
      <c r="AH465" s="403">
        <v>0</v>
      </c>
      <c r="AI465" s="403">
        <v>0</v>
      </c>
      <c r="AJ465" s="403">
        <v>0</v>
      </c>
      <c r="AK465" s="403">
        <v>0</v>
      </c>
      <c r="AL465" s="403">
        <v>0</v>
      </c>
      <c r="AM465" s="296"/>
    </row>
    <row r="466" spans="1:39" ht="15.5" hidden="1"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4"/>
      <c r="Z466" s="414"/>
      <c r="AA466" s="404"/>
      <c r="AB466" s="404"/>
      <c r="AC466" s="404"/>
      <c r="AD466" s="404"/>
      <c r="AE466" s="404"/>
      <c r="AF466" s="404"/>
      <c r="AG466" s="404"/>
      <c r="AH466" s="404"/>
      <c r="AI466" s="404"/>
      <c r="AJ466" s="404"/>
      <c r="AK466" s="404"/>
      <c r="AL466" s="404"/>
      <c r="AM466" s="305"/>
    </row>
    <row r="467" spans="1:39" ht="15.5" hidden="1" outlineLevel="1">
      <c r="A467" s="499">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2"/>
      <c r="Z467" s="407"/>
      <c r="AA467" s="407"/>
      <c r="AB467" s="407"/>
      <c r="AC467" s="407"/>
      <c r="AD467" s="407"/>
      <c r="AE467" s="407"/>
      <c r="AF467" s="407"/>
      <c r="AG467" s="407"/>
      <c r="AH467" s="407"/>
      <c r="AI467" s="407"/>
      <c r="AJ467" s="407"/>
      <c r="AK467" s="407"/>
      <c r="AL467" s="407"/>
      <c r="AM467" s="295">
        <v>0</v>
      </c>
    </row>
    <row r="468" spans="1:39" ht="15.5" hidden="1"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3">
        <v>0</v>
      </c>
      <c r="Z468" s="403">
        <v>0</v>
      </c>
      <c r="AA468" s="403">
        <v>0</v>
      </c>
      <c r="AB468" s="403">
        <v>0</v>
      </c>
      <c r="AC468" s="403">
        <v>0</v>
      </c>
      <c r="AD468" s="403">
        <v>0</v>
      </c>
      <c r="AE468" s="403">
        <v>0</v>
      </c>
      <c r="AF468" s="403">
        <v>0</v>
      </c>
      <c r="AG468" s="403">
        <v>0</v>
      </c>
      <c r="AH468" s="403">
        <v>0</v>
      </c>
      <c r="AI468" s="403">
        <v>0</v>
      </c>
      <c r="AJ468" s="403">
        <v>0</v>
      </c>
      <c r="AK468" s="403">
        <v>0</v>
      </c>
      <c r="AL468" s="403">
        <v>0</v>
      </c>
      <c r="AM468" s="305"/>
    </row>
    <row r="469" spans="1:39" ht="15.5" hidden="1"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04"/>
      <c r="Z469" s="404"/>
      <c r="AA469" s="404"/>
      <c r="AB469" s="404"/>
      <c r="AC469" s="404"/>
      <c r="AD469" s="404"/>
      <c r="AE469" s="404"/>
      <c r="AF469" s="404"/>
      <c r="AG469" s="404"/>
      <c r="AH469" s="404"/>
      <c r="AI469" s="404"/>
      <c r="AJ469" s="404"/>
      <c r="AK469" s="404"/>
      <c r="AL469" s="404"/>
      <c r="AM469" s="305"/>
    </row>
    <row r="470" spans="1:39" ht="15.5" hidden="1" outlineLevel="1">
      <c r="A470" s="499">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2"/>
      <c r="Z470" s="407"/>
      <c r="AA470" s="407"/>
      <c r="AB470" s="407"/>
      <c r="AC470" s="407"/>
      <c r="AD470" s="407"/>
      <c r="AE470" s="407"/>
      <c r="AF470" s="407"/>
      <c r="AG470" s="407"/>
      <c r="AH470" s="407"/>
      <c r="AI470" s="407"/>
      <c r="AJ470" s="407"/>
      <c r="AK470" s="407"/>
      <c r="AL470" s="407"/>
      <c r="AM470" s="295">
        <v>0</v>
      </c>
    </row>
    <row r="471" spans="1:39" ht="15.5" hidden="1"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3">
        <v>0</v>
      </c>
      <c r="Z471" s="403">
        <v>0</v>
      </c>
      <c r="AA471" s="403">
        <v>0</v>
      </c>
      <c r="AB471" s="403">
        <v>0</v>
      </c>
      <c r="AC471" s="403">
        <v>0</v>
      </c>
      <c r="AD471" s="403">
        <v>0</v>
      </c>
      <c r="AE471" s="403">
        <v>0</v>
      </c>
      <c r="AF471" s="403">
        <v>0</v>
      </c>
      <c r="AG471" s="403">
        <v>0</v>
      </c>
      <c r="AH471" s="403">
        <v>0</v>
      </c>
      <c r="AI471" s="403">
        <v>0</v>
      </c>
      <c r="AJ471" s="403">
        <v>0</v>
      </c>
      <c r="AK471" s="403">
        <v>0</v>
      </c>
      <c r="AL471" s="403">
        <v>0</v>
      </c>
      <c r="AM471" s="296"/>
    </row>
    <row r="472" spans="1:39" ht="15.5" hidden="1"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4"/>
      <c r="Z472" s="404"/>
      <c r="AA472" s="404"/>
      <c r="AB472" s="404"/>
      <c r="AC472" s="404"/>
      <c r="AD472" s="404"/>
      <c r="AE472" s="404"/>
      <c r="AF472" s="404"/>
      <c r="AG472" s="404"/>
      <c r="AH472" s="404"/>
      <c r="AI472" s="404"/>
      <c r="AJ472" s="404"/>
      <c r="AK472" s="404"/>
      <c r="AL472" s="404"/>
      <c r="AM472" s="305"/>
    </row>
    <row r="473" spans="1:39" ht="15.5" hidden="1" outlineLevel="1">
      <c r="A473" s="499">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2"/>
      <c r="Z473" s="407"/>
      <c r="AA473" s="407"/>
      <c r="AB473" s="407"/>
      <c r="AC473" s="407"/>
      <c r="AD473" s="407"/>
      <c r="AE473" s="407"/>
      <c r="AF473" s="407"/>
      <c r="AG473" s="407"/>
      <c r="AH473" s="407"/>
      <c r="AI473" s="407"/>
      <c r="AJ473" s="407"/>
      <c r="AK473" s="407"/>
      <c r="AL473" s="407"/>
      <c r="AM473" s="295">
        <v>0</v>
      </c>
    </row>
    <row r="474" spans="1:39" ht="15.5" hidden="1"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3">
        <v>0</v>
      </c>
      <c r="Z474" s="403">
        <v>0</v>
      </c>
      <c r="AA474" s="403">
        <v>0</v>
      </c>
      <c r="AB474" s="403">
        <v>0</v>
      </c>
      <c r="AC474" s="403">
        <v>0</v>
      </c>
      <c r="AD474" s="403">
        <v>0</v>
      </c>
      <c r="AE474" s="403">
        <v>0</v>
      </c>
      <c r="AF474" s="403">
        <v>0</v>
      </c>
      <c r="AG474" s="403">
        <v>0</v>
      </c>
      <c r="AH474" s="403">
        <v>0</v>
      </c>
      <c r="AI474" s="403">
        <v>0</v>
      </c>
      <c r="AJ474" s="403">
        <v>0</v>
      </c>
      <c r="AK474" s="403">
        <v>0</v>
      </c>
      <c r="AL474" s="403">
        <v>0</v>
      </c>
      <c r="AM474" s="305"/>
    </row>
    <row r="475" spans="1:39" ht="15.5" hidden="1"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4"/>
      <c r="Z475" s="404"/>
      <c r="AA475" s="404"/>
      <c r="AB475" s="404"/>
      <c r="AC475" s="404"/>
      <c r="AD475" s="404"/>
      <c r="AE475" s="404"/>
      <c r="AF475" s="404"/>
      <c r="AG475" s="404"/>
      <c r="AH475" s="404"/>
      <c r="AI475" s="404"/>
      <c r="AJ475" s="404"/>
      <c r="AK475" s="404"/>
      <c r="AL475" s="404"/>
      <c r="AM475" s="305"/>
    </row>
    <row r="476" spans="1:39" ht="15.5" hidden="1" outlineLevel="1">
      <c r="A476" s="500"/>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6"/>
      <c r="Z476" s="406"/>
      <c r="AA476" s="406"/>
      <c r="AB476" s="406"/>
      <c r="AC476" s="406"/>
      <c r="AD476" s="406"/>
      <c r="AE476" s="406"/>
      <c r="AF476" s="406"/>
      <c r="AG476" s="406"/>
      <c r="AH476" s="406"/>
      <c r="AI476" s="406"/>
      <c r="AJ476" s="406"/>
      <c r="AK476" s="406"/>
      <c r="AL476" s="406"/>
      <c r="AM476" s="291"/>
    </row>
    <row r="477" spans="1:39" ht="15.5" hidden="1" outlineLevel="1">
      <c r="A477" s="499">
        <v>23</v>
      </c>
      <c r="B477" s="314" t="s">
        <v>14</v>
      </c>
      <c r="C477" s="290" t="s">
        <v>25</v>
      </c>
      <c r="D477" s="294">
        <v>71821.526363372803</v>
      </c>
      <c r="E477" s="294">
        <v>71732.842437744141</v>
      </c>
      <c r="F477" s="294">
        <v>67319.133218765259</v>
      </c>
      <c r="G477" s="294">
        <v>65467.014835357666</v>
      </c>
      <c r="H477" s="294">
        <v>63318.990867614746</v>
      </c>
      <c r="I477" s="294">
        <v>63318.990867614746</v>
      </c>
      <c r="J477" s="294">
        <v>61398.427192687988</v>
      </c>
      <c r="K477" s="294">
        <v>60095.036655426025</v>
      </c>
      <c r="L477" s="294">
        <v>42588.378021240234</v>
      </c>
      <c r="M477" s="294">
        <v>42271.378021240234</v>
      </c>
      <c r="N477" s="290"/>
      <c r="O477" s="294">
        <v>14.833026640349999</v>
      </c>
      <c r="P477" s="294">
        <v>14.828472601715475</v>
      </c>
      <c r="Q477" s="294">
        <v>14.598775725578889</v>
      </c>
      <c r="R477" s="294">
        <v>14.502143433317542</v>
      </c>
      <c r="S477" s="294">
        <v>14.405511146178469</v>
      </c>
      <c r="T477" s="294">
        <v>14.405511146178469</v>
      </c>
      <c r="U477" s="294">
        <v>14.305396658135578</v>
      </c>
      <c r="V477" s="294">
        <v>14.305396658135578</v>
      </c>
      <c r="W477" s="294">
        <v>13.39425254939124</v>
      </c>
      <c r="X477" s="294">
        <v>13.054852541070431</v>
      </c>
      <c r="Y477" s="769">
        <v>1</v>
      </c>
      <c r="Z477" s="402">
        <v>0</v>
      </c>
      <c r="AA477" s="402">
        <v>0</v>
      </c>
      <c r="AB477" s="402"/>
      <c r="AC477" s="402"/>
      <c r="AD477" s="402"/>
      <c r="AE477" s="402"/>
      <c r="AF477" s="402"/>
      <c r="AG477" s="402"/>
      <c r="AH477" s="402"/>
      <c r="AI477" s="402"/>
      <c r="AJ477" s="402"/>
      <c r="AK477" s="402"/>
      <c r="AL477" s="402"/>
      <c r="AM477" s="295">
        <v>1</v>
      </c>
    </row>
    <row r="478" spans="1:39" ht="15.5" hidden="1" outlineLevel="1">
      <c r="B478" s="293" t="s">
        <v>259</v>
      </c>
      <c r="C478" s="290" t="s">
        <v>163</v>
      </c>
      <c r="D478" s="294"/>
      <c r="E478" s="294"/>
      <c r="F478" s="294"/>
      <c r="G478" s="294"/>
      <c r="H478" s="294"/>
      <c r="I478" s="294"/>
      <c r="J478" s="294"/>
      <c r="K478" s="294"/>
      <c r="L478" s="294"/>
      <c r="M478" s="294"/>
      <c r="N478" s="459"/>
      <c r="O478" s="294"/>
      <c r="P478" s="294"/>
      <c r="Q478" s="294"/>
      <c r="R478" s="294"/>
      <c r="S478" s="294"/>
      <c r="T478" s="294"/>
      <c r="U478" s="294"/>
      <c r="V478" s="294"/>
      <c r="W478" s="294"/>
      <c r="X478" s="294"/>
      <c r="Y478" s="403">
        <v>1</v>
      </c>
      <c r="Z478" s="403">
        <v>0</v>
      </c>
      <c r="AA478" s="403">
        <v>0</v>
      </c>
      <c r="AB478" s="403">
        <v>0</v>
      </c>
      <c r="AC478" s="403">
        <v>0</v>
      </c>
      <c r="AD478" s="403">
        <v>0</v>
      </c>
      <c r="AE478" s="403">
        <v>0</v>
      </c>
      <c r="AF478" s="403">
        <v>0</v>
      </c>
      <c r="AG478" s="403">
        <v>0</v>
      </c>
      <c r="AH478" s="403">
        <v>0</v>
      </c>
      <c r="AI478" s="403">
        <v>0</v>
      </c>
      <c r="AJ478" s="403">
        <v>0</v>
      </c>
      <c r="AK478" s="403">
        <v>0</v>
      </c>
      <c r="AL478" s="403">
        <v>0</v>
      </c>
      <c r="AM478" s="296"/>
    </row>
    <row r="479" spans="1:39" ht="15.5" hidden="1"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4"/>
      <c r="Z479" s="404"/>
      <c r="AA479" s="404"/>
      <c r="AB479" s="404"/>
      <c r="AC479" s="404"/>
      <c r="AD479" s="404"/>
      <c r="AE479" s="404"/>
      <c r="AF479" s="404"/>
      <c r="AG479" s="404"/>
      <c r="AH479" s="404"/>
      <c r="AI479" s="404"/>
      <c r="AJ479" s="404"/>
      <c r="AK479" s="404"/>
      <c r="AL479" s="404"/>
      <c r="AM479" s="305"/>
    </row>
    <row r="480" spans="1:39" s="292" customFormat="1" ht="15.5" hidden="1" outlineLevel="1">
      <c r="A480" s="500"/>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6"/>
      <c r="Z480" s="406"/>
      <c r="AA480" s="406"/>
      <c r="AB480" s="406"/>
      <c r="AC480" s="406"/>
      <c r="AD480" s="406"/>
      <c r="AE480" s="406"/>
      <c r="AF480" s="406"/>
      <c r="AG480" s="406"/>
      <c r="AH480" s="406"/>
      <c r="AI480" s="406"/>
      <c r="AJ480" s="406"/>
      <c r="AK480" s="406"/>
      <c r="AL480" s="406"/>
      <c r="AM480" s="291"/>
    </row>
    <row r="481" spans="1:39" s="282" customFormat="1" ht="15.5" hidden="1" outlineLevel="1">
      <c r="A481" s="499">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2"/>
      <c r="Z481" s="402"/>
      <c r="AA481" s="402"/>
      <c r="AB481" s="402"/>
      <c r="AC481" s="402"/>
      <c r="AD481" s="402"/>
      <c r="AE481" s="402"/>
      <c r="AF481" s="402"/>
      <c r="AG481" s="402"/>
      <c r="AH481" s="402"/>
      <c r="AI481" s="402"/>
      <c r="AJ481" s="402"/>
      <c r="AK481" s="402"/>
      <c r="AL481" s="402"/>
      <c r="AM481" s="295">
        <v>0</v>
      </c>
    </row>
    <row r="482" spans="1:39" s="282" customFormat="1" ht="15.5" hidden="1" outlineLevel="1">
      <c r="A482" s="499"/>
      <c r="B482" s="314" t="s">
        <v>259</v>
      </c>
      <c r="C482" s="290" t="s">
        <v>163</v>
      </c>
      <c r="D482" s="294"/>
      <c r="E482" s="294"/>
      <c r="F482" s="294"/>
      <c r="G482" s="294"/>
      <c r="H482" s="294"/>
      <c r="I482" s="294"/>
      <c r="J482" s="294"/>
      <c r="K482" s="294"/>
      <c r="L482" s="294"/>
      <c r="M482" s="294"/>
      <c r="N482" s="459"/>
      <c r="O482" s="294"/>
      <c r="P482" s="294"/>
      <c r="Q482" s="294"/>
      <c r="R482" s="294"/>
      <c r="S482" s="294"/>
      <c r="T482" s="294"/>
      <c r="U482" s="294"/>
      <c r="V482" s="294"/>
      <c r="W482" s="294"/>
      <c r="X482" s="294"/>
      <c r="Y482" s="403">
        <v>0</v>
      </c>
      <c r="Z482" s="403">
        <v>0</v>
      </c>
      <c r="AA482" s="403">
        <v>0</v>
      </c>
      <c r="AB482" s="403">
        <v>0</v>
      </c>
      <c r="AC482" s="403">
        <v>0</v>
      </c>
      <c r="AD482" s="403">
        <v>0</v>
      </c>
      <c r="AE482" s="403">
        <v>0</v>
      </c>
      <c r="AF482" s="403">
        <v>0</v>
      </c>
      <c r="AG482" s="403">
        <v>0</v>
      </c>
      <c r="AH482" s="403">
        <v>0</v>
      </c>
      <c r="AI482" s="403">
        <v>0</v>
      </c>
      <c r="AJ482" s="403">
        <v>0</v>
      </c>
      <c r="AK482" s="403">
        <v>0</v>
      </c>
      <c r="AL482" s="403">
        <v>0</v>
      </c>
      <c r="AM482" s="296"/>
    </row>
    <row r="483" spans="1:39" s="282" customFormat="1" ht="15.5" hidden="1" outlineLevel="1">
      <c r="A483" s="499"/>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04"/>
      <c r="AA483" s="404"/>
      <c r="AB483" s="404"/>
      <c r="AC483" s="404"/>
      <c r="AD483" s="404"/>
      <c r="AE483" s="404"/>
      <c r="AF483" s="404"/>
      <c r="AG483" s="404"/>
      <c r="AH483" s="404"/>
      <c r="AI483" s="404"/>
      <c r="AJ483" s="404"/>
      <c r="AK483" s="404"/>
      <c r="AL483" s="404"/>
      <c r="AM483" s="305"/>
    </row>
    <row r="484" spans="1:39" s="282" customFormat="1" ht="15.5" hidden="1" outlineLevel="1">
      <c r="A484" s="499">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07"/>
      <c r="Z484" s="407"/>
      <c r="AA484" s="407"/>
      <c r="AB484" s="407"/>
      <c r="AC484" s="407"/>
      <c r="AD484" s="407"/>
      <c r="AE484" s="407"/>
      <c r="AF484" s="407"/>
      <c r="AG484" s="407"/>
      <c r="AH484" s="407"/>
      <c r="AI484" s="407"/>
      <c r="AJ484" s="407"/>
      <c r="AK484" s="407"/>
      <c r="AL484" s="407"/>
      <c r="AM484" s="295">
        <v>0</v>
      </c>
    </row>
    <row r="485" spans="1:39" s="282" customFormat="1" ht="15.5" hidden="1" outlineLevel="1">
      <c r="A485" s="499"/>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10"/>
    </row>
    <row r="486" spans="1:39" s="282" customFormat="1" ht="15.5" hidden="1" outlineLevel="1">
      <c r="A486" s="499"/>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8"/>
      <c r="Z486" s="409"/>
      <c r="AA486" s="408"/>
      <c r="AB486" s="408"/>
      <c r="AC486" s="408"/>
      <c r="AD486" s="408"/>
      <c r="AE486" s="408"/>
      <c r="AF486" s="408"/>
      <c r="AG486" s="408"/>
      <c r="AH486" s="408"/>
      <c r="AI486" s="408"/>
      <c r="AJ486" s="408"/>
      <c r="AK486" s="408"/>
      <c r="AL486" s="408"/>
      <c r="AM486" s="312"/>
    </row>
    <row r="487" spans="1:39" ht="15.5" hidden="1" outlineLevel="1">
      <c r="A487" s="500"/>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6"/>
      <c r="Z487" s="406"/>
      <c r="AA487" s="406"/>
      <c r="AB487" s="406"/>
      <c r="AC487" s="406"/>
      <c r="AD487" s="406"/>
      <c r="AE487" s="406"/>
      <c r="AF487" s="406"/>
      <c r="AG487" s="406"/>
      <c r="AH487" s="406"/>
      <c r="AI487" s="406"/>
      <c r="AJ487" s="406"/>
      <c r="AK487" s="406"/>
      <c r="AL487" s="406"/>
      <c r="AM487" s="291"/>
    </row>
    <row r="488" spans="1:39" ht="15.5" hidden="1" outlineLevel="1">
      <c r="A488" s="499">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18"/>
      <c r="Z488" s="407"/>
      <c r="AA488" s="407"/>
      <c r="AB488" s="407"/>
      <c r="AC488" s="407"/>
      <c r="AD488" s="407"/>
      <c r="AE488" s="407"/>
      <c r="AF488" s="407"/>
      <c r="AG488" s="407"/>
      <c r="AH488" s="407"/>
      <c r="AI488" s="407"/>
      <c r="AJ488" s="407"/>
      <c r="AK488" s="407"/>
      <c r="AL488" s="407"/>
      <c r="AM488" s="295">
        <v>0</v>
      </c>
    </row>
    <row r="489" spans="1:39" ht="15.5" hidden="1"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3">
        <v>0</v>
      </c>
      <c r="Z489" s="403">
        <v>0</v>
      </c>
      <c r="AA489" s="403">
        <v>0</v>
      </c>
      <c r="AB489" s="403">
        <v>0</v>
      </c>
      <c r="AC489" s="403">
        <v>0</v>
      </c>
      <c r="AD489" s="403">
        <v>0</v>
      </c>
      <c r="AE489" s="403">
        <v>0</v>
      </c>
      <c r="AF489" s="403">
        <v>0</v>
      </c>
      <c r="AG489" s="403">
        <v>0</v>
      </c>
      <c r="AH489" s="403">
        <v>0</v>
      </c>
      <c r="AI489" s="403">
        <v>0</v>
      </c>
      <c r="AJ489" s="403">
        <v>0</v>
      </c>
      <c r="AK489" s="403">
        <v>0</v>
      </c>
      <c r="AL489" s="403">
        <v>0</v>
      </c>
      <c r="AM489" s="305"/>
    </row>
    <row r="490" spans="1:39" ht="15.5" hidden="1" outlineLevel="1">
      <c r="A490" s="502"/>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5"/>
      <c r="Z490" s="416"/>
      <c r="AA490" s="416"/>
      <c r="AB490" s="416"/>
      <c r="AC490" s="416"/>
      <c r="AD490" s="416"/>
      <c r="AE490" s="416"/>
      <c r="AF490" s="416"/>
      <c r="AG490" s="416"/>
      <c r="AH490" s="416"/>
      <c r="AI490" s="416"/>
      <c r="AJ490" s="416"/>
      <c r="AK490" s="416"/>
      <c r="AL490" s="416"/>
      <c r="AM490" s="296"/>
    </row>
    <row r="491" spans="1:39" ht="15.5" hidden="1" outlineLevel="1">
      <c r="A491" s="499">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18"/>
      <c r="Z491" s="407"/>
      <c r="AA491" s="407"/>
      <c r="AB491" s="407"/>
      <c r="AC491" s="407"/>
      <c r="AD491" s="407"/>
      <c r="AE491" s="407"/>
      <c r="AF491" s="407"/>
      <c r="AG491" s="407"/>
      <c r="AH491" s="407"/>
      <c r="AI491" s="407"/>
      <c r="AJ491" s="407"/>
      <c r="AK491" s="407"/>
      <c r="AL491" s="407"/>
      <c r="AM491" s="295">
        <v>0</v>
      </c>
    </row>
    <row r="492" spans="1:39" ht="15.5" hidden="1"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3">
        <v>0</v>
      </c>
      <c r="Z492" s="403">
        <v>0</v>
      </c>
      <c r="AA492" s="403">
        <v>0</v>
      </c>
      <c r="AB492" s="403">
        <v>0</v>
      </c>
      <c r="AC492" s="403">
        <v>0</v>
      </c>
      <c r="AD492" s="403">
        <v>0</v>
      </c>
      <c r="AE492" s="403">
        <v>0</v>
      </c>
      <c r="AF492" s="403">
        <v>0</v>
      </c>
      <c r="AG492" s="403">
        <v>0</v>
      </c>
      <c r="AH492" s="403">
        <v>0</v>
      </c>
      <c r="AI492" s="403">
        <v>0</v>
      </c>
      <c r="AJ492" s="403">
        <v>0</v>
      </c>
      <c r="AK492" s="403">
        <v>0</v>
      </c>
      <c r="AL492" s="403">
        <v>0</v>
      </c>
      <c r="AM492" s="305"/>
    </row>
    <row r="493" spans="1:39" ht="15.5" hidden="1" outlineLevel="1">
      <c r="A493" s="502"/>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4"/>
      <c r="Z493" s="404"/>
      <c r="AA493" s="404"/>
      <c r="AB493" s="404"/>
      <c r="AC493" s="404"/>
      <c r="AD493" s="404"/>
      <c r="AE493" s="404"/>
      <c r="AF493" s="404"/>
      <c r="AG493" s="404"/>
      <c r="AH493" s="404"/>
      <c r="AI493" s="404"/>
      <c r="AJ493" s="404"/>
      <c r="AK493" s="404"/>
      <c r="AL493" s="404"/>
      <c r="AM493" s="305"/>
    </row>
    <row r="494" spans="1:39" ht="15.5" hidden="1" outlineLevel="1">
      <c r="A494" s="499">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18"/>
      <c r="Z494" s="407"/>
      <c r="AA494" s="407"/>
      <c r="AB494" s="407"/>
      <c r="AC494" s="407"/>
      <c r="AD494" s="407"/>
      <c r="AE494" s="407"/>
      <c r="AF494" s="407"/>
      <c r="AG494" s="407"/>
      <c r="AH494" s="407"/>
      <c r="AI494" s="407"/>
      <c r="AJ494" s="407"/>
      <c r="AK494" s="407"/>
      <c r="AL494" s="407"/>
      <c r="AM494" s="295">
        <v>0</v>
      </c>
    </row>
    <row r="495" spans="1:39" ht="15.5" hidden="1"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3">
        <v>0</v>
      </c>
      <c r="Z495" s="403">
        <v>0</v>
      </c>
      <c r="AA495" s="403">
        <v>0</v>
      </c>
      <c r="AB495" s="403">
        <v>0</v>
      </c>
      <c r="AC495" s="403">
        <v>0</v>
      </c>
      <c r="AD495" s="403">
        <v>0</v>
      </c>
      <c r="AE495" s="403">
        <v>0</v>
      </c>
      <c r="AF495" s="403">
        <v>0</v>
      </c>
      <c r="AG495" s="403">
        <v>0</v>
      </c>
      <c r="AH495" s="403">
        <v>0</v>
      </c>
      <c r="AI495" s="403">
        <v>0</v>
      </c>
      <c r="AJ495" s="403">
        <v>0</v>
      </c>
      <c r="AK495" s="403">
        <v>0</v>
      </c>
      <c r="AL495" s="403">
        <v>0</v>
      </c>
      <c r="AM495" s="296"/>
    </row>
    <row r="496" spans="1:39" ht="15.5" hidden="1" outlineLevel="1">
      <c r="A496" s="502"/>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4"/>
      <c r="Z496" s="404"/>
      <c r="AA496" s="404"/>
      <c r="AB496" s="404"/>
      <c r="AC496" s="404"/>
      <c r="AD496" s="404"/>
      <c r="AE496" s="404"/>
      <c r="AF496" s="404"/>
      <c r="AG496" s="404"/>
      <c r="AH496" s="404"/>
      <c r="AI496" s="404"/>
      <c r="AJ496" s="404"/>
      <c r="AK496" s="404"/>
      <c r="AL496" s="404"/>
      <c r="AM496" s="305"/>
    </row>
    <row r="497" spans="1:39" ht="15.5" hidden="1" outlineLevel="1">
      <c r="A497" s="499">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18"/>
      <c r="Z497" s="407"/>
      <c r="AA497" s="407"/>
      <c r="AB497" s="407"/>
      <c r="AC497" s="407"/>
      <c r="AD497" s="407"/>
      <c r="AE497" s="407"/>
      <c r="AF497" s="407"/>
      <c r="AG497" s="407"/>
      <c r="AH497" s="407"/>
      <c r="AI497" s="407"/>
      <c r="AJ497" s="407"/>
      <c r="AK497" s="407"/>
      <c r="AL497" s="407"/>
      <c r="AM497" s="295">
        <v>0</v>
      </c>
    </row>
    <row r="498" spans="1:39" ht="15.5" hidden="1" outlineLevel="1">
      <c r="B498" s="323"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3">
        <v>0</v>
      </c>
      <c r="Z498" s="403">
        <v>0</v>
      </c>
      <c r="AA498" s="403">
        <v>0</v>
      </c>
      <c r="AB498" s="403">
        <v>0</v>
      </c>
      <c r="AC498" s="403">
        <v>0</v>
      </c>
      <c r="AD498" s="403">
        <v>0</v>
      </c>
      <c r="AE498" s="403">
        <v>0</v>
      </c>
      <c r="AF498" s="403">
        <v>0</v>
      </c>
      <c r="AG498" s="403">
        <v>0</v>
      </c>
      <c r="AH498" s="403">
        <v>0</v>
      </c>
      <c r="AI498" s="403">
        <v>0</v>
      </c>
      <c r="AJ498" s="403">
        <v>0</v>
      </c>
      <c r="AK498" s="403">
        <v>0</v>
      </c>
      <c r="AL498" s="403">
        <v>0</v>
      </c>
      <c r="AM498" s="296"/>
    </row>
    <row r="499" spans="1:39" ht="15.5" hidden="1"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5"/>
      <c r="Z499" s="415"/>
      <c r="AA499" s="415"/>
      <c r="AB499" s="415"/>
      <c r="AC499" s="415"/>
      <c r="AD499" s="415"/>
      <c r="AE499" s="415"/>
      <c r="AF499" s="415"/>
      <c r="AG499" s="415"/>
      <c r="AH499" s="415"/>
      <c r="AI499" s="415"/>
      <c r="AJ499" s="415"/>
      <c r="AK499" s="415"/>
      <c r="AL499" s="415"/>
      <c r="AM499" s="312"/>
    </row>
    <row r="500" spans="1:39" s="282" customFormat="1" ht="15.5" hidden="1" outlineLevel="1">
      <c r="A500" s="499">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2"/>
      <c r="Z500" s="402"/>
      <c r="AA500" s="402"/>
      <c r="AB500" s="402"/>
      <c r="AC500" s="402"/>
      <c r="AD500" s="402"/>
      <c r="AE500" s="402"/>
      <c r="AF500" s="402"/>
      <c r="AG500" s="402"/>
      <c r="AH500" s="402"/>
      <c r="AI500" s="402"/>
      <c r="AJ500" s="402"/>
      <c r="AK500" s="402"/>
      <c r="AL500" s="402"/>
      <c r="AM500" s="295">
        <v>0</v>
      </c>
    </row>
    <row r="501" spans="1:39" s="282" customFormat="1" ht="15.5" hidden="1" outlineLevel="1">
      <c r="A501" s="499"/>
      <c r="B501" s="323"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3">
        <v>0</v>
      </c>
      <c r="Z501" s="403">
        <v>0</v>
      </c>
      <c r="AA501" s="403">
        <v>0</v>
      </c>
      <c r="AB501" s="403">
        <v>0</v>
      </c>
      <c r="AC501" s="403">
        <v>0</v>
      </c>
      <c r="AD501" s="403">
        <v>0</v>
      </c>
      <c r="AE501" s="403">
        <v>0</v>
      </c>
      <c r="AF501" s="403">
        <v>0</v>
      </c>
      <c r="AG501" s="403">
        <v>0</v>
      </c>
      <c r="AH501" s="403">
        <v>0</v>
      </c>
      <c r="AI501" s="403">
        <v>0</v>
      </c>
      <c r="AJ501" s="403">
        <v>0</v>
      </c>
      <c r="AK501" s="403">
        <v>0</v>
      </c>
      <c r="AL501" s="403">
        <v>0</v>
      </c>
      <c r="AM501" s="296"/>
    </row>
    <row r="502" spans="1:39" s="282" customFormat="1" ht="15.5" hidden="1" outlineLevel="1">
      <c r="A502" s="499"/>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4"/>
      <c r="Z502" s="404"/>
      <c r="AA502" s="404"/>
      <c r="AB502" s="404"/>
      <c r="AC502" s="404"/>
      <c r="AD502" s="404"/>
      <c r="AE502" s="404"/>
      <c r="AF502" s="404"/>
      <c r="AG502" s="404"/>
      <c r="AH502" s="404"/>
      <c r="AI502" s="404"/>
      <c r="AJ502" s="404"/>
      <c r="AK502" s="404"/>
      <c r="AL502" s="404"/>
      <c r="AM502" s="312"/>
    </row>
    <row r="503" spans="1:39" s="282" customFormat="1" ht="15.5" hidden="1" outlineLevel="1">
      <c r="A503" s="499"/>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4"/>
      <c r="Z503" s="404"/>
      <c r="AA503" s="404"/>
      <c r="AB503" s="404"/>
      <c r="AC503" s="404"/>
      <c r="AD503" s="404"/>
      <c r="AE503" s="404"/>
      <c r="AF503" s="404"/>
      <c r="AG503" s="404"/>
      <c r="AH503" s="404"/>
      <c r="AI503" s="404"/>
      <c r="AJ503" s="404"/>
      <c r="AK503" s="404"/>
      <c r="AL503" s="404"/>
      <c r="AM503" s="312"/>
    </row>
    <row r="504" spans="1:39" s="282" customFormat="1" ht="15.5" hidden="1" outlineLevel="1">
      <c r="A504" s="499">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2"/>
      <c r="Z504" s="402"/>
      <c r="AA504" s="402"/>
      <c r="AB504" s="402"/>
      <c r="AC504" s="402"/>
      <c r="AD504" s="402"/>
      <c r="AE504" s="402"/>
      <c r="AF504" s="402"/>
      <c r="AG504" s="402"/>
      <c r="AH504" s="402"/>
      <c r="AI504" s="402"/>
      <c r="AJ504" s="402"/>
      <c r="AK504" s="402"/>
      <c r="AL504" s="402"/>
      <c r="AM504" s="295">
        <v>0</v>
      </c>
    </row>
    <row r="505" spans="1:39" s="282" customFormat="1" ht="15.5" hidden="1" outlineLevel="1">
      <c r="A505" s="499"/>
      <c r="B505" s="323"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3">
        <v>0</v>
      </c>
      <c r="Z505" s="403">
        <v>0</v>
      </c>
      <c r="AA505" s="403">
        <v>0</v>
      </c>
      <c r="AB505" s="403">
        <v>0</v>
      </c>
      <c r="AC505" s="403">
        <v>0</v>
      </c>
      <c r="AD505" s="403">
        <v>0</v>
      </c>
      <c r="AE505" s="403">
        <v>0</v>
      </c>
      <c r="AF505" s="403">
        <v>0</v>
      </c>
      <c r="AG505" s="403">
        <v>0</v>
      </c>
      <c r="AH505" s="403">
        <v>0</v>
      </c>
      <c r="AI505" s="403">
        <v>0</v>
      </c>
      <c r="AJ505" s="403">
        <v>0</v>
      </c>
      <c r="AK505" s="403">
        <v>0</v>
      </c>
      <c r="AL505" s="403">
        <v>0</v>
      </c>
      <c r="AM505" s="296"/>
    </row>
    <row r="506" spans="1:39" s="282" customFormat="1" ht="15.5" hidden="1" outlineLevel="1">
      <c r="A506" s="499"/>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4"/>
      <c r="Z506" s="404"/>
      <c r="AA506" s="404"/>
      <c r="AB506" s="404"/>
      <c r="AC506" s="404"/>
      <c r="AD506" s="404"/>
      <c r="AE506" s="404"/>
      <c r="AF506" s="404"/>
      <c r="AG506" s="404"/>
      <c r="AH506" s="404"/>
      <c r="AI506" s="404"/>
      <c r="AJ506" s="404"/>
      <c r="AK506" s="404"/>
      <c r="AL506" s="404"/>
      <c r="AM506" s="312"/>
    </row>
    <row r="507" spans="1:39" s="282" customFormat="1" ht="15.5" hidden="1" outlineLevel="1">
      <c r="A507" s="499">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2"/>
      <c r="Z507" s="402"/>
      <c r="AA507" s="402"/>
      <c r="AB507" s="402"/>
      <c r="AC507" s="402"/>
      <c r="AD507" s="402"/>
      <c r="AE507" s="402"/>
      <c r="AF507" s="402"/>
      <c r="AG507" s="402"/>
      <c r="AH507" s="402"/>
      <c r="AI507" s="402"/>
      <c r="AJ507" s="402"/>
      <c r="AK507" s="402"/>
      <c r="AL507" s="402"/>
      <c r="AM507" s="295">
        <v>0</v>
      </c>
    </row>
    <row r="508" spans="1:39" s="282" customFormat="1" ht="15.5" hidden="1" outlineLevel="1">
      <c r="A508" s="499"/>
      <c r="B508" s="323"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3">
        <v>0</v>
      </c>
      <c r="Z508" s="403">
        <v>0</v>
      </c>
      <c r="AA508" s="403">
        <v>0</v>
      </c>
      <c r="AB508" s="403">
        <v>0</v>
      </c>
      <c r="AC508" s="403">
        <v>0</v>
      </c>
      <c r="AD508" s="403">
        <v>0</v>
      </c>
      <c r="AE508" s="403">
        <v>0</v>
      </c>
      <c r="AF508" s="403">
        <v>0</v>
      </c>
      <c r="AG508" s="403">
        <v>0</v>
      </c>
      <c r="AH508" s="403">
        <v>0</v>
      </c>
      <c r="AI508" s="403">
        <v>0</v>
      </c>
      <c r="AJ508" s="403">
        <v>0</v>
      </c>
      <c r="AK508" s="403">
        <v>0</v>
      </c>
      <c r="AL508" s="403">
        <v>0</v>
      </c>
      <c r="AM508" s="296"/>
    </row>
    <row r="509" spans="1:39" s="282" customFormat="1" ht="15.5" hidden="1" outlineLevel="1">
      <c r="A509" s="499"/>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4"/>
      <c r="Z509" s="404"/>
      <c r="AA509" s="404"/>
      <c r="AB509" s="404"/>
      <c r="AC509" s="404"/>
      <c r="AD509" s="404"/>
      <c r="AE509" s="404"/>
      <c r="AF509" s="404"/>
      <c r="AG509" s="404"/>
      <c r="AH509" s="404"/>
      <c r="AI509" s="404"/>
      <c r="AJ509" s="404"/>
      <c r="AK509" s="404"/>
      <c r="AL509" s="404"/>
      <c r="AM509" s="312"/>
    </row>
    <row r="510" spans="1:39" s="282" customFormat="1" ht="15.5" hidden="1" outlineLevel="1">
      <c r="A510" s="499">
        <v>33</v>
      </c>
      <c r="B510" s="323" t="s">
        <v>493</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2"/>
      <c r="Z510" s="402"/>
      <c r="AA510" s="402"/>
      <c r="AB510" s="402"/>
      <c r="AC510" s="402"/>
      <c r="AD510" s="402"/>
      <c r="AE510" s="402"/>
      <c r="AF510" s="402"/>
      <c r="AG510" s="402"/>
      <c r="AH510" s="402"/>
      <c r="AI510" s="402"/>
      <c r="AJ510" s="402"/>
      <c r="AK510" s="402"/>
      <c r="AL510" s="402"/>
      <c r="AM510" s="295">
        <v>0</v>
      </c>
    </row>
    <row r="511" spans="1:39" s="282" customFormat="1" ht="15.5" hidden="1" outlineLevel="1">
      <c r="A511" s="499"/>
      <c r="B511" s="323"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3">
        <v>0</v>
      </c>
      <c r="Z511" s="403">
        <v>0</v>
      </c>
      <c r="AA511" s="403">
        <v>0</v>
      </c>
      <c r="AB511" s="403">
        <v>0</v>
      </c>
      <c r="AC511" s="403">
        <v>0</v>
      </c>
      <c r="AD511" s="403">
        <v>0</v>
      </c>
      <c r="AE511" s="403">
        <v>0</v>
      </c>
      <c r="AF511" s="403">
        <v>0</v>
      </c>
      <c r="AG511" s="403">
        <v>0</v>
      </c>
      <c r="AH511" s="403">
        <v>0</v>
      </c>
      <c r="AI511" s="403">
        <v>0</v>
      </c>
      <c r="AJ511" s="403">
        <v>0</v>
      </c>
      <c r="AK511" s="403">
        <v>0</v>
      </c>
      <c r="AL511" s="403">
        <v>0</v>
      </c>
      <c r="AM511" s="296"/>
    </row>
    <row r="512" spans="1:39" ht="15.5"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5" collapsed="1">
      <c r="B513" s="326" t="s">
        <v>260</v>
      </c>
      <c r="C513" s="328"/>
      <c r="D513" s="328">
        <f>SUM(D408:D511)</f>
        <v>2372505.7444254863</v>
      </c>
      <c r="E513" s="328"/>
      <c r="F513" s="328"/>
      <c r="G513" s="328"/>
      <c r="H513" s="328"/>
      <c r="I513" s="328"/>
      <c r="J513" s="328"/>
      <c r="K513" s="328"/>
      <c r="L513" s="328"/>
      <c r="M513" s="328"/>
      <c r="N513" s="328"/>
      <c r="O513" s="328">
        <f>SUM(O408:O511)</f>
        <v>811.55935030022306</v>
      </c>
      <c r="P513" s="328"/>
      <c r="Q513" s="328"/>
      <c r="R513" s="328"/>
      <c r="S513" s="328"/>
      <c r="T513" s="328"/>
      <c r="U513" s="328"/>
      <c r="V513" s="328"/>
      <c r="W513" s="328"/>
      <c r="X513" s="328"/>
      <c r="Y513" s="328">
        <f>IF(Y407="kWh",SUMPRODUCT(D408:D511,Y408:Y511))</f>
        <v>631304.1433804452</v>
      </c>
      <c r="Z513" s="328">
        <f>IF(Z407="kWh",SUMPRODUCT(D408:D511,Z408:Z511))</f>
        <v>1214595.5373776266</v>
      </c>
      <c r="AA513" s="328">
        <f>IF(AA407="kW",SUMPRODUCT(N408:N511,O408:O511,AA408:AA511),SUMPRODUCT(D408:D511,AA408:AA511))</f>
        <v>1078.1446196321965</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7">
        <f>HLOOKUP(Y406,'2. LRAMVA Threshold'!$B$42:$Q$53,6,FALSE)</f>
        <v>1345003</v>
      </c>
      <c r="Z514" s="327">
        <f>HLOOKUP(Z406,'2. LRAMVA Threshold'!$B$42:$Q$53,6,FALSE)</f>
        <v>543085</v>
      </c>
      <c r="AA514" s="327">
        <f>HLOOKUP(AA406,'2. LRAMVA Threshold'!$B$42:$Q$53,6,FALSE)</f>
        <v>10671</v>
      </c>
      <c r="AB514" s="327">
        <f>HLOOKUP(AB406,'2. LRAMVA Threshold'!$B$42:$Q$53,6,FALSE)</f>
        <v>196</v>
      </c>
      <c r="AC514" s="327">
        <f>HLOOKUP(AC406,'2. LRAMVA Threshold'!$B$42:$Q$53,6,FALSE)</f>
        <v>4684</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0"/>
    </row>
    <row r="515" spans="2:41" ht="15.5">
      <c r="B515" s="51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5">
      <c r="B516" s="323" t="s">
        <v>167</v>
      </c>
      <c r="C516" s="337"/>
      <c r="D516" s="337"/>
      <c r="E516" s="373"/>
      <c r="F516" s="373"/>
      <c r="G516" s="373"/>
      <c r="H516" s="373"/>
      <c r="I516" s="373"/>
      <c r="J516" s="373"/>
      <c r="K516" s="373"/>
      <c r="L516" s="373"/>
      <c r="M516" s="373"/>
      <c r="N516" s="373"/>
      <c r="O516" s="290"/>
      <c r="P516" s="339"/>
      <c r="Q516" s="339"/>
      <c r="R516" s="339"/>
      <c r="S516" s="338"/>
      <c r="T516" s="338"/>
      <c r="U516" s="338"/>
      <c r="V516" s="338"/>
      <c r="W516" s="339"/>
      <c r="X516" s="339"/>
      <c r="Y516" s="340">
        <f>HLOOKUP(Y$20,'3.  Distribution Rates'!$C$122:$P$133,6,FALSE)</f>
        <v>1.9699999999999999E-2</v>
      </c>
      <c r="Z516" s="340">
        <f>HLOOKUP(Z$20,'3.  Distribution Rates'!$C$122:$P$133,6,FALSE)</f>
        <v>1.34E-2</v>
      </c>
      <c r="AA516" s="340">
        <f>HLOOKUP(AA$20,'3.  Distribution Rates'!$C$122:$P$133,6,FALSE)</f>
        <v>3.1166999999999998</v>
      </c>
      <c r="AB516" s="340">
        <f>HLOOKUP(AB$20,'3.  Distribution Rates'!$C$122:$P$133,6,FALSE)</f>
        <v>14.521699999999999</v>
      </c>
      <c r="AC516" s="340">
        <f>HLOOKUP(AC$20,'3.  Distribution Rates'!$C$122:$P$133,6,FALSE)</f>
        <v>8.8999999999999999E-3</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398"/>
    </row>
    <row r="517" spans="2:41" ht="15.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5">
        <f>Y137*Y516</f>
        <v>5103.227270088465</v>
      </c>
      <c r="Z517" s="375">
        <f t="shared" ref="Z517:AL517" si="79">Z137*Z516</f>
        <v>2458.5409414719547</v>
      </c>
      <c r="AA517" s="375">
        <f t="shared" si="79"/>
        <v>1880.8946730948619</v>
      </c>
      <c r="AB517" s="375">
        <f t="shared" si="79"/>
        <v>0</v>
      </c>
      <c r="AC517" s="375">
        <f t="shared" si="79"/>
        <v>0</v>
      </c>
      <c r="AD517" s="375">
        <f t="shared" si="79"/>
        <v>0</v>
      </c>
      <c r="AE517" s="375">
        <f t="shared" si="79"/>
        <v>0</v>
      </c>
      <c r="AF517" s="375">
        <f t="shared" si="79"/>
        <v>0</v>
      </c>
      <c r="AG517" s="375">
        <f t="shared" si="79"/>
        <v>0</v>
      </c>
      <c r="AH517" s="375">
        <f t="shared" si="79"/>
        <v>0</v>
      </c>
      <c r="AI517" s="375">
        <f t="shared" si="79"/>
        <v>0</v>
      </c>
      <c r="AJ517" s="375">
        <f t="shared" si="79"/>
        <v>0</v>
      </c>
      <c r="AK517" s="375">
        <f t="shared" si="79"/>
        <v>0</v>
      </c>
      <c r="AL517" s="375">
        <f t="shared" si="79"/>
        <v>0</v>
      </c>
      <c r="AM517" s="616">
        <f>SUM(Y517:AL517)</f>
        <v>9442.6628846552812</v>
      </c>
      <c r="AO517" s="282"/>
    </row>
    <row r="518" spans="2:41" ht="15.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5">
        <f>Y266*Y516</f>
        <v>3601.1278531602625</v>
      </c>
      <c r="Z518" s="375">
        <f t="shared" ref="Z518:AL518" si="80">Z266*Z516</f>
        <v>8432.5799653851554</v>
      </c>
      <c r="AA518" s="375">
        <f t="shared" si="80"/>
        <v>6354.3778579557365</v>
      </c>
      <c r="AB518" s="375">
        <f t="shared" si="80"/>
        <v>0</v>
      </c>
      <c r="AC518" s="375">
        <f t="shared" si="80"/>
        <v>0</v>
      </c>
      <c r="AD518" s="375">
        <f t="shared" si="80"/>
        <v>0</v>
      </c>
      <c r="AE518" s="375">
        <f t="shared" si="80"/>
        <v>0</v>
      </c>
      <c r="AF518" s="375">
        <f t="shared" si="80"/>
        <v>0</v>
      </c>
      <c r="AG518" s="375">
        <f t="shared" si="80"/>
        <v>0</v>
      </c>
      <c r="AH518" s="375">
        <f t="shared" si="80"/>
        <v>0</v>
      </c>
      <c r="AI518" s="375">
        <f t="shared" si="80"/>
        <v>0</v>
      </c>
      <c r="AJ518" s="375">
        <f t="shared" si="80"/>
        <v>0</v>
      </c>
      <c r="AK518" s="375">
        <f t="shared" si="80"/>
        <v>0</v>
      </c>
      <c r="AL518" s="375">
        <f t="shared" si="80"/>
        <v>0</v>
      </c>
      <c r="AM518" s="616">
        <f>SUM(Y518:AL518)</f>
        <v>18388.085676501156</v>
      </c>
    </row>
    <row r="519" spans="2:41" ht="15.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5">
        <f>Y395*Y516</f>
        <v>3656.0236905075035</v>
      </c>
      <c r="Z519" s="375">
        <f t="shared" ref="Z519:AL519" si="81">Z395*Z516</f>
        <v>10756.45784542508</v>
      </c>
      <c r="AA519" s="375">
        <f t="shared" si="81"/>
        <v>4070.0913912945853</v>
      </c>
      <c r="AB519" s="375">
        <f t="shared" si="81"/>
        <v>0</v>
      </c>
      <c r="AC519" s="375">
        <f t="shared" si="81"/>
        <v>0</v>
      </c>
      <c r="AD519" s="375">
        <f t="shared" si="81"/>
        <v>0</v>
      </c>
      <c r="AE519" s="375">
        <f t="shared" si="81"/>
        <v>0</v>
      </c>
      <c r="AF519" s="375">
        <f t="shared" si="81"/>
        <v>0</v>
      </c>
      <c r="AG519" s="375">
        <f t="shared" si="81"/>
        <v>0</v>
      </c>
      <c r="AH519" s="375">
        <f t="shared" si="81"/>
        <v>0</v>
      </c>
      <c r="AI519" s="375">
        <f t="shared" si="81"/>
        <v>0</v>
      </c>
      <c r="AJ519" s="375">
        <f t="shared" si="81"/>
        <v>0</v>
      </c>
      <c r="AK519" s="375">
        <f t="shared" si="81"/>
        <v>0</v>
      </c>
      <c r="AL519" s="375">
        <f t="shared" si="81"/>
        <v>0</v>
      </c>
      <c r="AM519" s="616">
        <f>SUM(Y519:AL519)</f>
        <v>18482.572927227171</v>
      </c>
    </row>
    <row r="520" spans="2:41" ht="15.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5">
        <f>Y513*Y516</f>
        <v>12436.69162459477</v>
      </c>
      <c r="Z520" s="375">
        <f t="shared" ref="Z520:AK520" si="82">Z513*Z516</f>
        <v>16275.580200860197</v>
      </c>
      <c r="AA520" s="375">
        <f t="shared" si="82"/>
        <v>3360.2533360076668</v>
      </c>
      <c r="AB520" s="375">
        <f t="shared" si="82"/>
        <v>0</v>
      </c>
      <c r="AC520" s="375">
        <f t="shared" si="82"/>
        <v>0</v>
      </c>
      <c r="AD520" s="375">
        <f t="shared" si="82"/>
        <v>0</v>
      </c>
      <c r="AE520" s="375">
        <f t="shared" si="82"/>
        <v>0</v>
      </c>
      <c r="AF520" s="375">
        <f t="shared" si="82"/>
        <v>0</v>
      </c>
      <c r="AG520" s="375">
        <f t="shared" si="82"/>
        <v>0</v>
      </c>
      <c r="AH520" s="375">
        <f t="shared" si="82"/>
        <v>0</v>
      </c>
      <c r="AI520" s="375">
        <f>AI513*AI516</f>
        <v>0</v>
      </c>
      <c r="AJ520" s="375">
        <f t="shared" si="82"/>
        <v>0</v>
      </c>
      <c r="AK520" s="375">
        <f t="shared" si="82"/>
        <v>0</v>
      </c>
      <c r="AL520" s="375">
        <f>AL513*AL516</f>
        <v>0</v>
      </c>
      <c r="AM520" s="616">
        <f>SUM(Y520:AL520)</f>
        <v>32072.525161462636</v>
      </c>
    </row>
    <row r="521" spans="2:41" ht="15.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24797.070438351002</v>
      </c>
      <c r="Z521" s="345">
        <f t="shared" ref="Z521:AK521" si="83">SUM(Z517:Z520)</f>
        <v>37923.158953142389</v>
      </c>
      <c r="AA521" s="345">
        <f t="shared" si="83"/>
        <v>15665.617258352851</v>
      </c>
      <c r="AB521" s="345">
        <f t="shared" si="83"/>
        <v>0</v>
      </c>
      <c r="AC521" s="345">
        <f t="shared" si="83"/>
        <v>0</v>
      </c>
      <c r="AD521" s="345">
        <f t="shared" si="83"/>
        <v>0</v>
      </c>
      <c r="AE521" s="345">
        <f t="shared" si="83"/>
        <v>0</v>
      </c>
      <c r="AF521" s="345">
        <f t="shared" si="83"/>
        <v>0</v>
      </c>
      <c r="AG521" s="345">
        <f t="shared" si="83"/>
        <v>0</v>
      </c>
      <c r="AH521" s="345">
        <f t="shared" si="83"/>
        <v>0</v>
      </c>
      <c r="AI521" s="345">
        <f t="shared" si="83"/>
        <v>0</v>
      </c>
      <c r="AJ521" s="345">
        <f t="shared" si="83"/>
        <v>0</v>
      </c>
      <c r="AK521" s="345">
        <f t="shared" si="83"/>
        <v>0</v>
      </c>
      <c r="AL521" s="345">
        <f>SUM(AL517:AL520)</f>
        <v>0</v>
      </c>
      <c r="AM521" s="399">
        <f>SUM(AM517:AM520)</f>
        <v>78385.846649846237</v>
      </c>
    </row>
    <row r="522" spans="2:41" ht="15.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26496.559099999999</v>
      </c>
      <c r="Z522" s="346">
        <f t="shared" ref="Z522:AJ522" si="84">Z514*Z516</f>
        <v>7277.3389999999999</v>
      </c>
      <c r="AA522" s="346">
        <f>AA514*AA516</f>
        <v>33258.305699999997</v>
      </c>
      <c r="AB522" s="346">
        <f t="shared" si="84"/>
        <v>2846.2531999999997</v>
      </c>
      <c r="AC522" s="346">
        <f t="shared" si="84"/>
        <v>41.687599999999996</v>
      </c>
      <c r="AD522" s="346">
        <f>AD514*AD516</f>
        <v>0</v>
      </c>
      <c r="AE522" s="346">
        <f t="shared" si="84"/>
        <v>0</v>
      </c>
      <c r="AF522" s="346">
        <f t="shared" si="84"/>
        <v>0</v>
      </c>
      <c r="AG522" s="346">
        <f t="shared" si="84"/>
        <v>0</v>
      </c>
      <c r="AH522" s="346">
        <f t="shared" si="84"/>
        <v>0</v>
      </c>
      <c r="AI522" s="346">
        <f t="shared" si="84"/>
        <v>0</v>
      </c>
      <c r="AJ522" s="346">
        <f t="shared" si="84"/>
        <v>0</v>
      </c>
      <c r="AK522" s="346">
        <f>AK514*AK516</f>
        <v>0</v>
      </c>
      <c r="AL522" s="346">
        <f>AL514*AL516</f>
        <v>0</v>
      </c>
      <c r="AM522" s="399">
        <f>SUM(Y522:AL522)</f>
        <v>69920.1446</v>
      </c>
    </row>
    <row r="523" spans="2:41" ht="15.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399">
        <f>AM521-AM522</f>
        <v>8465.7020498462371</v>
      </c>
    </row>
    <row r="524" spans="2:41" ht="15.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399"/>
    </row>
    <row r="525" spans="2:41" ht="15.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0"/>
    </row>
    <row r="526" spans="2:41" ht="15.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578637.45456912112</v>
      </c>
      <c r="Z526" s="290">
        <f>SUMPRODUCT(E408:E511,Z408:Z511)</f>
        <v>1210974.4636271079</v>
      </c>
      <c r="AA526" s="290">
        <f>IF(AA407="kW",SUMPRODUCT(N408:N511,P408:P511,AA408:AA511),SUMPRODUCT(E408:E511,AA408:AA511))</f>
        <v>1076.2551861580744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547051.6928007328</v>
      </c>
      <c r="Z527" s="290">
        <f>SUMPRODUCT(F408:F511,Z408:Z511)</f>
        <v>886424.09773851628</v>
      </c>
      <c r="AA527" s="290">
        <f>IF(AA407="kW",SUMPRODUCT(N408:N511,Q408:Q511,AA408:AA511),SUMPRODUCT(F408:F511,AA408:AA511))</f>
        <v>1076.2551861580744</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545095.16637071758</v>
      </c>
      <c r="Z528" s="290">
        <f>SUMPRODUCT(G408:G511,Z408:Z511)</f>
        <v>822732.1863809292</v>
      </c>
      <c r="AA528" s="290">
        <f>IF(AA407="kW",SUMPRODUCT(N408:N511,R408:R511,AA408:AA511),SUMPRODUCT(G408:G511,AA408:AA511))</f>
        <v>1054.5764489237536</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527221.37010389916</v>
      </c>
      <c r="Z529" s="290">
        <f>SUMPRODUCT(H408:H511,Z408:Z511)</f>
        <v>822732.1863809292</v>
      </c>
      <c r="AA529" s="290">
        <f>IF(AA407="kW",SUMPRODUCT(N408:N511,S408:S511,AA408:AA511),SUMPRODUCT(H408:H511,AA408:AA511))</f>
        <v>573.36695035424259</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508443.92741661629</v>
      </c>
      <c r="Z530" s="290">
        <f>SUMPRODUCT(I408:I511,Z408:Z511)</f>
        <v>822732.1863809292</v>
      </c>
      <c r="AA530" s="290">
        <f>IF(AA407="kW",SUMPRODUCT(N408:N511,T408:T511,AA408:AA511),SUMPRODUCT(I408:I511,AA408:AA511))</f>
        <v>573.36695035424259</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5">
      <c r="B531" s="378" t="s">
        <v>206</v>
      </c>
      <c r="C531" s="357"/>
      <c r="D531" s="381"/>
      <c r="E531" s="381"/>
      <c r="F531" s="381"/>
      <c r="G531" s="381"/>
      <c r="H531" s="381"/>
      <c r="I531" s="381"/>
      <c r="J531" s="381"/>
      <c r="K531" s="381"/>
      <c r="L531" s="381"/>
      <c r="M531" s="381"/>
      <c r="N531" s="381"/>
      <c r="O531" s="380"/>
      <c r="P531" s="381"/>
      <c r="Q531" s="381"/>
      <c r="R531" s="381"/>
      <c r="S531" s="362"/>
      <c r="T531" s="382"/>
      <c r="U531" s="382"/>
      <c r="V531" s="381"/>
      <c r="W531" s="381"/>
      <c r="X531" s="382"/>
      <c r="Y531" s="325">
        <f>SUMPRODUCT(J408:J511,Y408:Y511)</f>
        <v>506523.36374168954</v>
      </c>
      <c r="Z531" s="325">
        <f>SUMPRODUCT(J408:J511,Z408:Z511)</f>
        <v>818037.9072876533</v>
      </c>
      <c r="AA531" s="325">
        <f>IF(AA407="kW",SUMPRODUCT(N408:N511,U408:U511,AA408:AA511),SUMPRODUCT(J408:J511,AA408:AA511))</f>
        <v>561.79162397556377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3"/>
    </row>
    <row r="532" spans="2:39" ht="22.5" customHeight="1">
      <c r="B532" s="365" t="s">
        <v>586</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1"/>
      <c r="Z532" s="401"/>
      <c r="AA532" s="401"/>
      <c r="AB532" s="401"/>
      <c r="AC532" s="401"/>
      <c r="AD532" s="401"/>
      <c r="AE532" s="401"/>
      <c r="AF532" s="401"/>
      <c r="AG532" s="401"/>
      <c r="AH532" s="401"/>
      <c r="AI532" s="401"/>
      <c r="AJ532" s="401"/>
      <c r="AK532" s="401"/>
      <c r="AL532" s="401"/>
      <c r="AM532" s="386"/>
    </row>
    <row r="534" spans="2:39" ht="14.5">
      <c r="B534" s="582"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scale="57" fitToHeight="3" orientation="landscape" cellComments="asDisplayed" r:id="rId1"/>
  <headerFooter>
    <oddHeader>&amp;L&amp;G</oddHeader>
    <oddFooter>&amp;R&amp;P of &amp;N</oddFooter>
  </headerFooter>
  <rowBreaks count="1" manualBreakCount="1">
    <brk id="263"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4:AP1130"/>
  <sheetViews>
    <sheetView topLeftCell="A652" zoomScale="80" zoomScaleNormal="80" workbookViewId="0">
      <selection activeCell="O670" sqref="O670:X670"/>
    </sheetView>
  </sheetViews>
  <sheetFormatPr defaultColWidth="9.1796875" defaultRowHeight="14.5" outlineLevelRow="1" outlineLevelCol="1"/>
  <cols>
    <col min="1" max="1" width="4.54296875" style="512" customWidth="1"/>
    <col min="2" max="2" width="44.1796875" style="419" customWidth="1"/>
    <col min="3" max="3" width="13.453125" style="419" customWidth="1"/>
    <col min="4" max="4" width="17" style="419" customWidth="1"/>
    <col min="5" max="13" width="10.1796875" style="419" customWidth="1" outlineLevel="1"/>
    <col min="14" max="14" width="13.54296875" style="419" customWidth="1" outlineLevel="1"/>
    <col min="15" max="15" width="15.7265625" style="419" customWidth="1"/>
    <col min="16" max="24" width="9.1796875" style="419" customWidth="1" outlineLevel="1"/>
    <col min="25" max="25" width="16.54296875" style="419" customWidth="1"/>
    <col min="26" max="27" width="15" style="419" customWidth="1"/>
    <col min="28" max="28" width="17.7265625" style="419" customWidth="1"/>
    <col min="29" max="29" width="19.7265625" style="419" customWidth="1"/>
    <col min="30" max="30" width="18.7265625" style="419" hidden="1" customWidth="1"/>
    <col min="31" max="35" width="14.81640625" style="419" hidden="1" customWidth="1"/>
    <col min="36" max="38" width="17.26953125" style="419" hidden="1" customWidth="1"/>
    <col min="39" max="39" width="14.54296875" style="419" customWidth="1"/>
    <col min="40" max="40" width="11.7265625" style="419" customWidth="1"/>
    <col min="41" max="16384" width="9.1796875" style="419"/>
  </cols>
  <sheetData>
    <row r="14" spans="2:39" ht="26.25" hidden="1" customHeight="1" thickBot="1">
      <c r="B14" s="833" t="s">
        <v>171</v>
      </c>
      <c r="C14" s="257" t="s">
        <v>175</v>
      </c>
      <c r="D14" s="49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hidden="1" customHeight="1" thickBot="1">
      <c r="B15" s="83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hidden="1" customHeight="1" thickBot="1">
      <c r="B16" s="833"/>
      <c r="C16" s="830" t="s">
        <v>551</v>
      </c>
      <c r="D16" s="83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hidden="1">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hidden="1" customHeight="1">
      <c r="B18" s="833" t="s">
        <v>505</v>
      </c>
      <c r="C18" s="834" t="s">
        <v>690</v>
      </c>
      <c r="D18" s="834"/>
      <c r="E18" s="834"/>
      <c r="F18" s="834"/>
      <c r="G18" s="834"/>
      <c r="H18" s="834"/>
      <c r="I18" s="834"/>
      <c r="J18" s="834"/>
      <c r="K18" s="834"/>
      <c r="L18" s="834"/>
      <c r="M18" s="834"/>
      <c r="N18" s="834"/>
      <c r="O18" s="834"/>
      <c r="P18" s="834"/>
      <c r="Q18" s="834"/>
      <c r="R18" s="834"/>
      <c r="S18" s="834"/>
      <c r="T18" s="834"/>
      <c r="U18" s="834"/>
      <c r="V18" s="834"/>
      <c r="W18" s="834"/>
      <c r="X18" s="834"/>
      <c r="Y18" s="593"/>
      <c r="Z18" s="593"/>
      <c r="AA18" s="593"/>
      <c r="AB18" s="593"/>
      <c r="AC18" s="593"/>
      <c r="AD18" s="593"/>
      <c r="AE18" s="270"/>
      <c r="AF18" s="265"/>
      <c r="AG18" s="265"/>
      <c r="AH18" s="265"/>
      <c r="AI18" s="265"/>
      <c r="AJ18" s="265"/>
      <c r="AK18" s="265"/>
      <c r="AL18" s="265"/>
      <c r="AM18" s="265"/>
    </row>
    <row r="19" spans="2:39" ht="45.75" hidden="1" customHeight="1">
      <c r="B19" s="833"/>
      <c r="C19" s="834" t="s">
        <v>569</v>
      </c>
      <c r="D19" s="834"/>
      <c r="E19" s="834"/>
      <c r="F19" s="834"/>
      <c r="G19" s="834"/>
      <c r="H19" s="834"/>
      <c r="I19" s="834"/>
      <c r="J19" s="834"/>
      <c r="K19" s="834"/>
      <c r="L19" s="834"/>
      <c r="M19" s="834"/>
      <c r="N19" s="834"/>
      <c r="O19" s="834"/>
      <c r="P19" s="834"/>
      <c r="Q19" s="834"/>
      <c r="R19" s="834"/>
      <c r="S19" s="834"/>
      <c r="T19" s="834"/>
      <c r="U19" s="834"/>
      <c r="V19" s="834"/>
      <c r="W19" s="834"/>
      <c r="X19" s="834"/>
      <c r="Y19" s="593"/>
      <c r="Z19" s="593"/>
      <c r="AA19" s="593"/>
      <c r="AB19" s="593"/>
      <c r="AC19" s="593"/>
      <c r="AD19" s="593"/>
      <c r="AE19" s="270"/>
      <c r="AF19" s="265"/>
      <c r="AG19" s="265"/>
      <c r="AH19" s="265"/>
      <c r="AI19" s="265"/>
      <c r="AJ19" s="265"/>
      <c r="AK19" s="265"/>
      <c r="AL19" s="265"/>
      <c r="AM19" s="265"/>
    </row>
    <row r="20" spans="2:39" ht="62.25" hidden="1" customHeight="1">
      <c r="B20" s="273"/>
      <c r="C20" s="834" t="s">
        <v>567</v>
      </c>
      <c r="D20" s="834"/>
      <c r="E20" s="834"/>
      <c r="F20" s="834"/>
      <c r="G20" s="834"/>
      <c r="H20" s="834"/>
      <c r="I20" s="834"/>
      <c r="J20" s="834"/>
      <c r="K20" s="834"/>
      <c r="L20" s="834"/>
      <c r="M20" s="834"/>
      <c r="N20" s="834"/>
      <c r="O20" s="834"/>
      <c r="P20" s="834"/>
      <c r="Q20" s="834"/>
      <c r="R20" s="834"/>
      <c r="S20" s="834"/>
      <c r="T20" s="834"/>
      <c r="U20" s="834"/>
      <c r="V20" s="834"/>
      <c r="W20" s="834"/>
      <c r="X20" s="834"/>
      <c r="Y20" s="593"/>
      <c r="Z20" s="593"/>
      <c r="AA20" s="593"/>
      <c r="AB20" s="593"/>
      <c r="AC20" s="593"/>
      <c r="AD20" s="593"/>
      <c r="AE20" s="420"/>
      <c r="AF20" s="265"/>
      <c r="AG20" s="265"/>
      <c r="AH20" s="265"/>
      <c r="AI20" s="265"/>
      <c r="AJ20" s="265"/>
      <c r="AK20" s="265"/>
      <c r="AL20" s="265"/>
      <c r="AM20" s="265"/>
    </row>
    <row r="21" spans="2:39" ht="37.5" hidden="1" customHeight="1">
      <c r="B21" s="273"/>
      <c r="C21" s="834" t="s">
        <v>633</v>
      </c>
      <c r="D21" s="834"/>
      <c r="E21" s="834"/>
      <c r="F21" s="834"/>
      <c r="G21" s="834"/>
      <c r="H21" s="834"/>
      <c r="I21" s="834"/>
      <c r="J21" s="834"/>
      <c r="K21" s="834"/>
      <c r="L21" s="834"/>
      <c r="M21" s="834"/>
      <c r="N21" s="834"/>
      <c r="O21" s="834"/>
      <c r="P21" s="834"/>
      <c r="Q21" s="834"/>
      <c r="R21" s="834"/>
      <c r="S21" s="834"/>
      <c r="T21" s="834"/>
      <c r="U21" s="834"/>
      <c r="V21" s="834"/>
      <c r="W21" s="834"/>
      <c r="X21" s="834"/>
      <c r="Y21" s="593"/>
      <c r="Z21" s="593"/>
      <c r="AA21" s="593"/>
      <c r="AB21" s="593"/>
      <c r="AC21" s="593"/>
      <c r="AD21" s="593"/>
      <c r="AE21" s="275"/>
      <c r="AF21" s="265"/>
      <c r="AG21" s="265"/>
      <c r="AH21" s="265"/>
      <c r="AI21" s="265"/>
      <c r="AJ21" s="265"/>
      <c r="AK21" s="265"/>
      <c r="AL21" s="265"/>
      <c r="AM21" s="265"/>
    </row>
    <row r="22" spans="2:39" ht="54.75" hidden="1" customHeight="1">
      <c r="B22" s="273"/>
      <c r="C22" s="834" t="s">
        <v>617</v>
      </c>
      <c r="D22" s="834"/>
      <c r="E22" s="834"/>
      <c r="F22" s="834"/>
      <c r="G22" s="834"/>
      <c r="H22" s="834"/>
      <c r="I22" s="834"/>
      <c r="J22" s="834"/>
      <c r="K22" s="834"/>
      <c r="L22" s="834"/>
      <c r="M22" s="834"/>
      <c r="N22" s="834"/>
      <c r="O22" s="834"/>
      <c r="P22" s="834"/>
      <c r="Q22" s="834"/>
      <c r="R22" s="834"/>
      <c r="S22" s="834"/>
      <c r="T22" s="834"/>
      <c r="U22" s="834"/>
      <c r="V22" s="834"/>
      <c r="W22" s="834"/>
      <c r="X22" s="834"/>
      <c r="Y22" s="593"/>
      <c r="Z22" s="593"/>
      <c r="AA22" s="593"/>
      <c r="AB22" s="593"/>
      <c r="AC22" s="593"/>
      <c r="AD22" s="593"/>
      <c r="AE22" s="420"/>
      <c r="AF22" s="265"/>
      <c r="AG22" s="265"/>
      <c r="AH22" s="265"/>
      <c r="AI22" s="265"/>
      <c r="AJ22" s="265"/>
      <c r="AK22" s="265"/>
      <c r="AL22" s="265"/>
      <c r="AM22" s="265"/>
    </row>
    <row r="23" spans="2:39" ht="15.5" hidden="1">
      <c r="B23" s="273"/>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5"/>
      <c r="AG23" s="265"/>
      <c r="AH23" s="265"/>
      <c r="AI23" s="265"/>
      <c r="AJ23" s="265"/>
      <c r="AK23" s="265"/>
      <c r="AL23" s="265"/>
      <c r="AM23" s="265"/>
    </row>
    <row r="24" spans="2:39" ht="15.5" hidden="1">
      <c r="B24" s="833" t="s">
        <v>527</v>
      </c>
      <c r="C24" s="583"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5"/>
      <c r="AG24" s="265"/>
      <c r="AH24" s="265"/>
      <c r="AI24" s="265"/>
      <c r="AJ24" s="265"/>
      <c r="AK24" s="265"/>
      <c r="AL24" s="265"/>
      <c r="AM24" s="265"/>
    </row>
    <row r="25" spans="2:39" ht="15.5" hidden="1">
      <c r="B25" s="833"/>
      <c r="C25" s="583"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5"/>
      <c r="AG25" s="265"/>
      <c r="AH25" s="265"/>
      <c r="AI25" s="265"/>
      <c r="AJ25" s="265"/>
      <c r="AK25" s="265"/>
      <c r="AL25" s="265"/>
      <c r="AM25" s="265"/>
    </row>
    <row r="26" spans="2:39" ht="15.5" hidden="1">
      <c r="B26" s="529"/>
      <c r="C26" s="583"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5"/>
      <c r="AG26" s="265"/>
      <c r="AH26" s="265"/>
      <c r="AI26" s="265"/>
      <c r="AJ26" s="265"/>
      <c r="AK26" s="265"/>
      <c r="AL26" s="265"/>
      <c r="AM26" s="265"/>
    </row>
    <row r="27" spans="2:39" ht="15.5" hidden="1">
      <c r="B27" s="529"/>
      <c r="C27" s="583"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5"/>
      <c r="AG27" s="265"/>
      <c r="AH27" s="265"/>
      <c r="AI27" s="265"/>
      <c r="AJ27" s="265"/>
      <c r="AK27" s="265"/>
      <c r="AL27" s="265"/>
      <c r="AM27" s="265"/>
    </row>
    <row r="28" spans="2:39" ht="15.5" hidden="1">
      <c r="B28" s="529"/>
      <c r="C28" s="583"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5"/>
      <c r="AG28" s="265"/>
      <c r="AH28" s="265"/>
      <c r="AI28" s="265"/>
      <c r="AJ28" s="265"/>
      <c r="AK28" s="265"/>
      <c r="AL28" s="265"/>
      <c r="AM28" s="265"/>
    </row>
    <row r="29" spans="2:39" ht="15.5" hidden="1">
      <c r="B29" s="529"/>
      <c r="C29" s="583"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5"/>
      <c r="AG29" s="265"/>
      <c r="AH29" s="265"/>
      <c r="AI29" s="265"/>
      <c r="AJ29" s="265"/>
      <c r="AK29" s="265"/>
      <c r="AL29" s="265"/>
      <c r="AM29" s="265"/>
    </row>
    <row r="30" spans="2:39" ht="15.5" hidden="1">
      <c r="B30" s="529"/>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5"/>
      <c r="AG30" s="265"/>
      <c r="AH30" s="265"/>
      <c r="AI30" s="265"/>
      <c r="AJ30" s="265"/>
      <c r="AK30" s="265"/>
      <c r="AL30" s="265"/>
      <c r="AM30" s="265"/>
    </row>
    <row r="31" spans="2:39" ht="15.5" hidden="1">
      <c r="B31" s="529"/>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79" t="s">
        <v>266</v>
      </c>
      <c r="C33" s="280"/>
      <c r="D33" s="577"/>
      <c r="E33" s="253"/>
      <c r="F33" s="253"/>
      <c r="G33" s="253"/>
      <c r="H33" s="253"/>
      <c r="I33" s="253"/>
      <c r="J33" s="253"/>
      <c r="K33" s="253"/>
      <c r="L33" s="253"/>
      <c r="M33" s="253"/>
      <c r="N33" s="253"/>
      <c r="O33" s="280"/>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1"/>
    </row>
    <row r="34" spans="1:39" ht="36.75" customHeight="1">
      <c r="B34" s="835" t="s">
        <v>211</v>
      </c>
      <c r="C34" s="847" t="s">
        <v>33</v>
      </c>
      <c r="D34" s="283" t="s">
        <v>422</v>
      </c>
      <c r="E34" s="839" t="s">
        <v>209</v>
      </c>
      <c r="F34" s="840"/>
      <c r="G34" s="840"/>
      <c r="H34" s="840"/>
      <c r="I34" s="840"/>
      <c r="J34" s="840"/>
      <c r="K34" s="840"/>
      <c r="L34" s="840"/>
      <c r="M34" s="841"/>
      <c r="N34" s="845" t="s">
        <v>213</v>
      </c>
      <c r="O34" s="283" t="s">
        <v>423</v>
      </c>
      <c r="P34" s="839" t="s">
        <v>212</v>
      </c>
      <c r="Q34" s="840"/>
      <c r="R34" s="840"/>
      <c r="S34" s="840"/>
      <c r="T34" s="840"/>
      <c r="U34" s="840"/>
      <c r="V34" s="840"/>
      <c r="W34" s="840"/>
      <c r="X34" s="841"/>
      <c r="Y34" s="842" t="s">
        <v>243</v>
      </c>
      <c r="Z34" s="843"/>
      <c r="AA34" s="843"/>
      <c r="AB34" s="843"/>
      <c r="AC34" s="843"/>
      <c r="AD34" s="843"/>
      <c r="AE34" s="843"/>
      <c r="AF34" s="843"/>
      <c r="AG34" s="843"/>
      <c r="AH34" s="843"/>
      <c r="AI34" s="843"/>
      <c r="AJ34" s="843"/>
      <c r="AK34" s="843"/>
      <c r="AL34" s="843"/>
      <c r="AM34" s="844"/>
    </row>
    <row r="35" spans="1:39" ht="65.25" customHeight="1">
      <c r="B35" s="836"/>
      <c r="C35" s="838"/>
      <c r="D35" s="284">
        <v>2015</v>
      </c>
      <c r="E35" s="284">
        <v>2016</v>
      </c>
      <c r="F35" s="284">
        <v>2017</v>
      </c>
      <c r="G35" s="284">
        <v>2018</v>
      </c>
      <c r="H35" s="284">
        <v>2019</v>
      </c>
      <c r="I35" s="284">
        <v>2020</v>
      </c>
      <c r="J35" s="284">
        <v>2021</v>
      </c>
      <c r="K35" s="284">
        <v>2022</v>
      </c>
      <c r="L35" s="284">
        <v>2023</v>
      </c>
      <c r="M35" s="421">
        <v>2024</v>
      </c>
      <c r="N35" s="846"/>
      <c r="O35" s="284">
        <v>2015</v>
      </c>
      <c r="P35" s="284">
        <v>2016</v>
      </c>
      <c r="Q35" s="284">
        <v>2017</v>
      </c>
      <c r="R35" s="284">
        <v>2018</v>
      </c>
      <c r="S35" s="284">
        <v>2019</v>
      </c>
      <c r="T35" s="284">
        <v>2020</v>
      </c>
      <c r="U35" s="284">
        <v>2021</v>
      </c>
      <c r="V35" s="284">
        <v>2022</v>
      </c>
      <c r="W35" s="284">
        <v>2023</v>
      </c>
      <c r="X35" s="421">
        <v>2024</v>
      </c>
      <c r="Y35" s="284" t="str">
        <f>'1.  LRAMVA Summary'!D52</f>
        <v>Residential</v>
      </c>
      <c r="Z35" s="284" t="str">
        <f>'1.  LRAMVA Summary'!E52</f>
        <v>GS&lt;50 kW</v>
      </c>
      <c r="AA35" s="284" t="str">
        <f>'1.  LRAMVA Summary'!F52</f>
        <v>GS&gt;50 kW</v>
      </c>
      <c r="AB35" s="284" t="str">
        <f>'1.  LRAMVA Summary'!G52</f>
        <v>Streetlights</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08"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Summary'!I51</f>
        <v>0</v>
      </c>
      <c r="AE36" s="290">
        <f>'1.  LRAMVA Summary'!J51</f>
        <v>0</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hidden="1"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t="15.5" hidden="1" outlineLevel="1">
      <c r="A38" s="512">
        <v>1</v>
      </c>
      <c r="B38" s="510" t="s">
        <v>95</v>
      </c>
      <c r="C38" s="290" t="s">
        <v>25</v>
      </c>
      <c r="D38" s="294">
        <v>40747.337863877547</v>
      </c>
      <c r="E38" s="294">
        <v>40384.400594547857</v>
      </c>
      <c r="F38" s="294">
        <v>40384.400594547857</v>
      </c>
      <c r="G38" s="294">
        <v>40384.400594547857</v>
      </c>
      <c r="H38" s="294">
        <v>40384.400594547857</v>
      </c>
      <c r="I38" s="294">
        <v>40384.400594547857</v>
      </c>
      <c r="J38" s="294">
        <v>40384.400594547857</v>
      </c>
      <c r="K38" s="294">
        <v>40373.426301891013</v>
      </c>
      <c r="L38" s="294">
        <v>40373.426301891013</v>
      </c>
      <c r="M38" s="294">
        <v>40373.426301891013</v>
      </c>
      <c r="N38" s="290"/>
      <c r="O38" s="294">
        <v>2.5955452843775797</v>
      </c>
      <c r="P38" s="294">
        <v>2.5727610628853381</v>
      </c>
      <c r="Q38" s="294">
        <v>2.5727610628853381</v>
      </c>
      <c r="R38" s="294">
        <v>2.5727610628853381</v>
      </c>
      <c r="S38" s="294">
        <v>2.5727610628853381</v>
      </c>
      <c r="T38" s="294">
        <v>2.5727610628853381</v>
      </c>
      <c r="U38" s="294">
        <v>2.5727610628853381</v>
      </c>
      <c r="V38" s="294">
        <v>2.5715082897509949</v>
      </c>
      <c r="W38" s="294">
        <v>2.5715082897509949</v>
      </c>
      <c r="X38" s="294">
        <v>2.5715082897509949</v>
      </c>
      <c r="Y38" s="402">
        <v>1</v>
      </c>
      <c r="Z38" s="402">
        <v>0</v>
      </c>
      <c r="AA38" s="402">
        <v>0</v>
      </c>
      <c r="AB38" s="402"/>
      <c r="AC38" s="402"/>
      <c r="AD38" s="402"/>
      <c r="AE38" s="402"/>
      <c r="AF38" s="402"/>
      <c r="AG38" s="402"/>
      <c r="AH38" s="402"/>
      <c r="AI38" s="402"/>
      <c r="AJ38" s="402"/>
      <c r="AK38" s="402"/>
      <c r="AL38" s="402"/>
      <c r="AM38" s="295">
        <f>SUM(Y38:AL38)</f>
        <v>1</v>
      </c>
    </row>
    <row r="39" spans="1:39" ht="15.5" hidden="1" outlineLevel="1">
      <c r="B39" s="293" t="s">
        <v>267</v>
      </c>
      <c r="C39" s="290" t="s">
        <v>163</v>
      </c>
      <c r="D39" s="294">
        <v>0</v>
      </c>
      <c r="E39" s="294">
        <v>0</v>
      </c>
      <c r="F39" s="294">
        <v>0</v>
      </c>
      <c r="G39" s="294">
        <v>0</v>
      </c>
      <c r="H39" s="294">
        <v>0</v>
      </c>
      <c r="I39" s="294">
        <v>0</v>
      </c>
      <c r="J39" s="294">
        <v>0</v>
      </c>
      <c r="K39" s="294">
        <v>0</v>
      </c>
      <c r="L39" s="294">
        <v>0</v>
      </c>
      <c r="M39" s="294">
        <v>0</v>
      </c>
      <c r="N39" s="459"/>
      <c r="O39" s="294">
        <v>0</v>
      </c>
      <c r="P39" s="294">
        <v>0</v>
      </c>
      <c r="Q39" s="294">
        <v>0</v>
      </c>
      <c r="R39" s="294">
        <v>0</v>
      </c>
      <c r="S39" s="294">
        <v>0</v>
      </c>
      <c r="T39" s="294">
        <v>0</v>
      </c>
      <c r="U39" s="294">
        <v>0</v>
      </c>
      <c r="V39" s="294">
        <v>0</v>
      </c>
      <c r="W39" s="294">
        <v>0</v>
      </c>
      <c r="X39" s="294">
        <v>0</v>
      </c>
      <c r="Y39" s="403">
        <v>1</v>
      </c>
      <c r="Z39" s="403">
        <v>0</v>
      </c>
      <c r="AA39" s="403">
        <v>0</v>
      </c>
      <c r="AB39" s="403">
        <f t="shared" ref="AB39:AL39" si="0">AB38</f>
        <v>0</v>
      </c>
      <c r="AC39" s="403">
        <f t="shared" si="0"/>
        <v>0</v>
      </c>
      <c r="AD39" s="403">
        <f t="shared" si="0"/>
        <v>0</v>
      </c>
      <c r="AE39" s="403">
        <f t="shared" si="0"/>
        <v>0</v>
      </c>
      <c r="AF39" s="403">
        <f t="shared" si="0"/>
        <v>0</v>
      </c>
      <c r="AG39" s="403">
        <f t="shared" si="0"/>
        <v>0</v>
      </c>
      <c r="AH39" s="403">
        <f t="shared" si="0"/>
        <v>0</v>
      </c>
      <c r="AI39" s="403">
        <f t="shared" si="0"/>
        <v>0</v>
      </c>
      <c r="AJ39" s="403">
        <f t="shared" si="0"/>
        <v>0</v>
      </c>
      <c r="AK39" s="403">
        <f t="shared" si="0"/>
        <v>0</v>
      </c>
      <c r="AL39" s="403">
        <f t="shared" si="0"/>
        <v>0</v>
      </c>
      <c r="AM39" s="296"/>
    </row>
    <row r="40" spans="1:39" ht="15.5" hidden="1"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4"/>
      <c r="Z40" s="405"/>
      <c r="AA40" s="405"/>
      <c r="AB40" s="405"/>
      <c r="AC40" s="405"/>
      <c r="AD40" s="405"/>
      <c r="AE40" s="405"/>
      <c r="AF40" s="405"/>
      <c r="AG40" s="405"/>
      <c r="AH40" s="405"/>
      <c r="AI40" s="405"/>
      <c r="AJ40" s="405"/>
      <c r="AK40" s="405"/>
      <c r="AL40" s="405"/>
      <c r="AM40" s="301"/>
    </row>
    <row r="41" spans="1:39" ht="15.5" hidden="1" outlineLevel="1">
      <c r="A41" s="512">
        <v>2</v>
      </c>
      <c r="B41" s="510" t="s">
        <v>96</v>
      </c>
      <c r="C41" s="290" t="s">
        <v>25</v>
      </c>
      <c r="D41" s="294">
        <v>96163.765526452582</v>
      </c>
      <c r="E41" s="294">
        <v>92853.364846757977</v>
      </c>
      <c r="F41" s="294">
        <v>92853.364846757977</v>
      </c>
      <c r="G41" s="294">
        <v>92853.364846757977</v>
      </c>
      <c r="H41" s="294">
        <v>92853.364846757977</v>
      </c>
      <c r="I41" s="294">
        <v>92853.364846757977</v>
      </c>
      <c r="J41" s="294">
        <v>92853.364846757977</v>
      </c>
      <c r="K41" s="294">
        <v>92853.364846757977</v>
      </c>
      <c r="L41" s="294">
        <v>92853.364846757977</v>
      </c>
      <c r="M41" s="294">
        <v>92853.364846757977</v>
      </c>
      <c r="N41" s="290"/>
      <c r="O41" s="294">
        <v>7.1498504523071205</v>
      </c>
      <c r="P41" s="294">
        <v>6.9420324388704344</v>
      </c>
      <c r="Q41" s="294">
        <v>6.9420324388704344</v>
      </c>
      <c r="R41" s="294">
        <v>6.9420324388704344</v>
      </c>
      <c r="S41" s="294">
        <v>6.9420324388704344</v>
      </c>
      <c r="T41" s="294">
        <v>6.9420324388704344</v>
      </c>
      <c r="U41" s="294">
        <v>6.9420324388704344</v>
      </c>
      <c r="V41" s="294">
        <v>6.9420324388704344</v>
      </c>
      <c r="W41" s="294">
        <v>6.9420324388704344</v>
      </c>
      <c r="X41" s="294">
        <v>6.9420324388704344</v>
      </c>
      <c r="Y41" s="402">
        <v>1</v>
      </c>
      <c r="Z41" s="402">
        <v>0</v>
      </c>
      <c r="AA41" s="402">
        <v>0</v>
      </c>
      <c r="AB41" s="402"/>
      <c r="AC41" s="402"/>
      <c r="AD41" s="402"/>
      <c r="AE41" s="402"/>
      <c r="AF41" s="402"/>
      <c r="AG41" s="402"/>
      <c r="AH41" s="402"/>
      <c r="AI41" s="402"/>
      <c r="AJ41" s="402"/>
      <c r="AK41" s="402"/>
      <c r="AL41" s="402"/>
      <c r="AM41" s="295">
        <f>SUM(Y41:AL41)</f>
        <v>1</v>
      </c>
    </row>
    <row r="42" spans="1:39" ht="15.5" hidden="1" outlineLevel="1">
      <c r="B42" s="293" t="s">
        <v>267</v>
      </c>
      <c r="C42" s="290" t="s">
        <v>163</v>
      </c>
      <c r="D42" s="294">
        <v>0</v>
      </c>
      <c r="E42" s="294">
        <v>0</v>
      </c>
      <c r="F42" s="294">
        <v>0</v>
      </c>
      <c r="G42" s="294">
        <v>0</v>
      </c>
      <c r="H42" s="294">
        <v>0</v>
      </c>
      <c r="I42" s="294">
        <v>0</v>
      </c>
      <c r="J42" s="294">
        <v>0</v>
      </c>
      <c r="K42" s="294">
        <v>0</v>
      </c>
      <c r="L42" s="294">
        <v>0</v>
      </c>
      <c r="M42" s="294">
        <v>0</v>
      </c>
      <c r="N42" s="459"/>
      <c r="O42" s="294">
        <v>0</v>
      </c>
      <c r="P42" s="294">
        <v>0</v>
      </c>
      <c r="Q42" s="294">
        <v>0</v>
      </c>
      <c r="R42" s="294">
        <v>0</v>
      </c>
      <c r="S42" s="294">
        <v>0</v>
      </c>
      <c r="T42" s="294">
        <v>0</v>
      </c>
      <c r="U42" s="294">
        <v>0</v>
      </c>
      <c r="V42" s="294">
        <v>0</v>
      </c>
      <c r="W42" s="294">
        <v>0</v>
      </c>
      <c r="X42" s="294">
        <v>0</v>
      </c>
      <c r="Y42" s="403">
        <v>1</v>
      </c>
      <c r="Z42" s="403">
        <v>0</v>
      </c>
      <c r="AA42" s="403">
        <v>0</v>
      </c>
      <c r="AB42" s="403">
        <f t="shared" ref="AB42:AL42" si="1">AB41</f>
        <v>0</v>
      </c>
      <c r="AC42" s="403">
        <f t="shared" si="1"/>
        <v>0</v>
      </c>
      <c r="AD42" s="403">
        <f t="shared" si="1"/>
        <v>0</v>
      </c>
      <c r="AE42" s="403">
        <f t="shared" si="1"/>
        <v>0</v>
      </c>
      <c r="AF42" s="403">
        <f t="shared" si="1"/>
        <v>0</v>
      </c>
      <c r="AG42" s="403">
        <f t="shared" si="1"/>
        <v>0</v>
      </c>
      <c r="AH42" s="403">
        <f t="shared" si="1"/>
        <v>0</v>
      </c>
      <c r="AI42" s="403">
        <f t="shared" si="1"/>
        <v>0</v>
      </c>
      <c r="AJ42" s="403">
        <f t="shared" si="1"/>
        <v>0</v>
      </c>
      <c r="AK42" s="403">
        <f t="shared" si="1"/>
        <v>0</v>
      </c>
      <c r="AL42" s="403">
        <f t="shared" si="1"/>
        <v>0</v>
      </c>
      <c r="AM42" s="296"/>
    </row>
    <row r="43" spans="1:39" ht="15.5" hidden="1"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4"/>
      <c r="Z43" s="405"/>
      <c r="AA43" s="405"/>
      <c r="AB43" s="405"/>
      <c r="AC43" s="405"/>
      <c r="AD43" s="405"/>
      <c r="AE43" s="405"/>
      <c r="AF43" s="405"/>
      <c r="AG43" s="405"/>
      <c r="AH43" s="405"/>
      <c r="AI43" s="405"/>
      <c r="AJ43" s="405"/>
      <c r="AK43" s="405"/>
      <c r="AL43" s="405"/>
      <c r="AM43" s="301"/>
    </row>
    <row r="44" spans="1:39" ht="15.5" hidden="1" outlineLevel="1">
      <c r="A44" s="512">
        <v>3</v>
      </c>
      <c r="B44" s="510" t="s">
        <v>97</v>
      </c>
      <c r="C44" s="290" t="s">
        <v>25</v>
      </c>
      <c r="D44" s="294">
        <v>11615.871880481795</v>
      </c>
      <c r="E44" s="294">
        <v>11615.871880481795</v>
      </c>
      <c r="F44" s="294">
        <v>11615.871880481795</v>
      </c>
      <c r="G44" s="294">
        <v>11511.463833874126</v>
      </c>
      <c r="H44" s="294">
        <v>6104.6264729110871</v>
      </c>
      <c r="I44" s="294">
        <v>0</v>
      </c>
      <c r="J44" s="294">
        <v>0</v>
      </c>
      <c r="K44" s="294">
        <v>0</v>
      </c>
      <c r="L44" s="294">
        <v>0</v>
      </c>
      <c r="M44" s="294">
        <v>0</v>
      </c>
      <c r="N44" s="290"/>
      <c r="O44" s="294">
        <v>1.8940619853286125</v>
      </c>
      <c r="P44" s="294">
        <v>1.8940619853286125</v>
      </c>
      <c r="Q44" s="294">
        <v>1.8940619853286125</v>
      </c>
      <c r="R44" s="294">
        <v>1.7773076878544234</v>
      </c>
      <c r="S44" s="294">
        <v>0.89716125641366173</v>
      </c>
      <c r="T44" s="294">
        <v>0</v>
      </c>
      <c r="U44" s="294">
        <v>0</v>
      </c>
      <c r="V44" s="294">
        <v>0</v>
      </c>
      <c r="W44" s="294">
        <v>0</v>
      </c>
      <c r="X44" s="294">
        <v>0</v>
      </c>
      <c r="Y44" s="402">
        <v>1</v>
      </c>
      <c r="Z44" s="402">
        <v>0</v>
      </c>
      <c r="AA44" s="402">
        <v>0</v>
      </c>
      <c r="AB44" s="402"/>
      <c r="AC44" s="402"/>
      <c r="AD44" s="402"/>
      <c r="AE44" s="402"/>
      <c r="AF44" s="402"/>
      <c r="AG44" s="402"/>
      <c r="AH44" s="402"/>
      <c r="AI44" s="402"/>
      <c r="AJ44" s="402"/>
      <c r="AK44" s="402"/>
      <c r="AL44" s="402"/>
      <c r="AM44" s="295">
        <f>SUM(Y44:AL44)</f>
        <v>1</v>
      </c>
    </row>
    <row r="45" spans="1:39" ht="15.5" hidden="1" outlineLevel="1">
      <c r="B45" s="293" t="s">
        <v>267</v>
      </c>
      <c r="C45" s="290" t="s">
        <v>163</v>
      </c>
      <c r="D45" s="294">
        <v>0</v>
      </c>
      <c r="E45" s="294">
        <v>0</v>
      </c>
      <c r="F45" s="294">
        <v>0</v>
      </c>
      <c r="G45" s="294">
        <v>0</v>
      </c>
      <c r="H45" s="294">
        <v>0</v>
      </c>
      <c r="I45" s="294">
        <v>0</v>
      </c>
      <c r="J45" s="294">
        <v>0</v>
      </c>
      <c r="K45" s="294">
        <v>0</v>
      </c>
      <c r="L45" s="294">
        <v>0</v>
      </c>
      <c r="M45" s="294">
        <v>0</v>
      </c>
      <c r="N45" s="459"/>
      <c r="O45" s="294">
        <v>0</v>
      </c>
      <c r="P45" s="294">
        <v>0</v>
      </c>
      <c r="Q45" s="294">
        <v>0</v>
      </c>
      <c r="R45" s="294">
        <v>0</v>
      </c>
      <c r="S45" s="294">
        <v>0</v>
      </c>
      <c r="T45" s="294">
        <v>0</v>
      </c>
      <c r="U45" s="294">
        <v>0</v>
      </c>
      <c r="V45" s="294">
        <v>0</v>
      </c>
      <c r="W45" s="294">
        <v>0</v>
      </c>
      <c r="X45" s="294">
        <v>0</v>
      </c>
      <c r="Y45" s="403">
        <v>1</v>
      </c>
      <c r="Z45" s="403">
        <v>0</v>
      </c>
      <c r="AA45" s="403">
        <v>0</v>
      </c>
      <c r="AB45" s="403">
        <f t="shared" ref="AB45:AL45" si="2">AB44</f>
        <v>0</v>
      </c>
      <c r="AC45" s="403">
        <f t="shared" si="2"/>
        <v>0</v>
      </c>
      <c r="AD45" s="403">
        <f t="shared" si="2"/>
        <v>0</v>
      </c>
      <c r="AE45" s="403">
        <f t="shared" si="2"/>
        <v>0</v>
      </c>
      <c r="AF45" s="403">
        <f t="shared" si="2"/>
        <v>0</v>
      </c>
      <c r="AG45" s="403">
        <f t="shared" si="2"/>
        <v>0</v>
      </c>
      <c r="AH45" s="403">
        <f t="shared" si="2"/>
        <v>0</v>
      </c>
      <c r="AI45" s="403">
        <f t="shared" si="2"/>
        <v>0</v>
      </c>
      <c r="AJ45" s="403">
        <f t="shared" si="2"/>
        <v>0</v>
      </c>
      <c r="AK45" s="403">
        <f t="shared" si="2"/>
        <v>0</v>
      </c>
      <c r="AL45" s="403">
        <f t="shared" si="2"/>
        <v>0</v>
      </c>
      <c r="AM45" s="296"/>
    </row>
    <row r="46" spans="1:39" ht="15.5" hidden="1"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4"/>
      <c r="Z46" s="404"/>
      <c r="AA46" s="404"/>
      <c r="AB46" s="404"/>
      <c r="AC46" s="404"/>
      <c r="AD46" s="404"/>
      <c r="AE46" s="404"/>
      <c r="AF46" s="404"/>
      <c r="AG46" s="404"/>
      <c r="AH46" s="404"/>
      <c r="AI46" s="404"/>
      <c r="AJ46" s="404"/>
      <c r="AK46" s="404"/>
      <c r="AL46" s="404"/>
      <c r="AM46" s="305"/>
    </row>
    <row r="47" spans="1:39" ht="15.5" hidden="1" outlineLevel="1">
      <c r="A47" s="512">
        <v>4</v>
      </c>
      <c r="B47" s="510" t="s">
        <v>737</v>
      </c>
      <c r="C47" s="290" t="s">
        <v>25</v>
      </c>
      <c r="D47" s="294">
        <v>52366.549910811154</v>
      </c>
      <c r="E47" s="294">
        <v>52366.549910811154</v>
      </c>
      <c r="F47" s="294">
        <v>52366.549910811154</v>
      </c>
      <c r="G47" s="294">
        <v>52366.549910811154</v>
      </c>
      <c r="H47" s="294">
        <v>52366.549910811154</v>
      </c>
      <c r="I47" s="294">
        <v>52366.549910811154</v>
      </c>
      <c r="J47" s="294">
        <v>52366.549910811154</v>
      </c>
      <c r="K47" s="294">
        <v>52366.549910811154</v>
      </c>
      <c r="L47" s="294">
        <v>52366.549910811154</v>
      </c>
      <c r="M47" s="294">
        <v>52366.549910811154</v>
      </c>
      <c r="N47" s="290"/>
      <c r="O47" s="294">
        <v>26.938317740945855</v>
      </c>
      <c r="P47" s="294">
        <v>26.938317740945855</v>
      </c>
      <c r="Q47" s="294">
        <v>26.938317740945855</v>
      </c>
      <c r="R47" s="294">
        <v>26.938317740945855</v>
      </c>
      <c r="S47" s="294">
        <v>26.938317740945855</v>
      </c>
      <c r="T47" s="294">
        <v>26.938317740945855</v>
      </c>
      <c r="U47" s="294">
        <v>26.938317740945855</v>
      </c>
      <c r="V47" s="294">
        <v>26.938317740945855</v>
      </c>
      <c r="W47" s="294">
        <v>26.938317740945855</v>
      </c>
      <c r="X47" s="294">
        <v>26.938317740945855</v>
      </c>
      <c r="Y47" s="402">
        <v>1</v>
      </c>
      <c r="Z47" s="402">
        <v>0</v>
      </c>
      <c r="AA47" s="402">
        <v>0</v>
      </c>
      <c r="AB47" s="402"/>
      <c r="AC47" s="402"/>
      <c r="AD47" s="402"/>
      <c r="AE47" s="402"/>
      <c r="AF47" s="402"/>
      <c r="AG47" s="402"/>
      <c r="AH47" s="402"/>
      <c r="AI47" s="402"/>
      <c r="AJ47" s="402"/>
      <c r="AK47" s="402"/>
      <c r="AL47" s="402"/>
      <c r="AM47" s="295">
        <f>SUM(Y47:AL47)</f>
        <v>1</v>
      </c>
    </row>
    <row r="48" spans="1:39" ht="15.5" hidden="1" outlineLevel="1">
      <c r="B48" s="293" t="s">
        <v>267</v>
      </c>
      <c r="C48" s="290" t="s">
        <v>163</v>
      </c>
      <c r="D48" s="294">
        <v>0</v>
      </c>
      <c r="E48" s="294">
        <v>0</v>
      </c>
      <c r="F48" s="294">
        <v>0</v>
      </c>
      <c r="G48" s="294">
        <v>0</v>
      </c>
      <c r="H48" s="294">
        <v>0</v>
      </c>
      <c r="I48" s="294">
        <v>0</v>
      </c>
      <c r="J48" s="294">
        <v>0</v>
      </c>
      <c r="K48" s="294">
        <v>0</v>
      </c>
      <c r="L48" s="294">
        <v>0</v>
      </c>
      <c r="M48" s="294">
        <v>0</v>
      </c>
      <c r="N48" s="459"/>
      <c r="O48" s="294">
        <v>0</v>
      </c>
      <c r="P48" s="294">
        <v>0</v>
      </c>
      <c r="Q48" s="294">
        <v>0</v>
      </c>
      <c r="R48" s="294">
        <v>0</v>
      </c>
      <c r="S48" s="294">
        <v>0</v>
      </c>
      <c r="T48" s="294">
        <v>0</v>
      </c>
      <c r="U48" s="294">
        <v>0</v>
      </c>
      <c r="V48" s="294">
        <v>0</v>
      </c>
      <c r="W48" s="294">
        <v>0</v>
      </c>
      <c r="X48" s="294">
        <v>0</v>
      </c>
      <c r="Y48" s="403">
        <v>1</v>
      </c>
      <c r="Z48" s="403">
        <v>0</v>
      </c>
      <c r="AA48" s="403">
        <v>0</v>
      </c>
      <c r="AB48" s="403">
        <f t="shared" ref="AB48:AL48" si="3">AB47</f>
        <v>0</v>
      </c>
      <c r="AC48" s="403">
        <f t="shared" si="3"/>
        <v>0</v>
      </c>
      <c r="AD48" s="403">
        <f t="shared" si="3"/>
        <v>0</v>
      </c>
      <c r="AE48" s="403">
        <f t="shared" si="3"/>
        <v>0</v>
      </c>
      <c r="AF48" s="403">
        <f t="shared" si="3"/>
        <v>0</v>
      </c>
      <c r="AG48" s="403">
        <f t="shared" si="3"/>
        <v>0</v>
      </c>
      <c r="AH48" s="403">
        <f t="shared" si="3"/>
        <v>0</v>
      </c>
      <c r="AI48" s="403">
        <f t="shared" si="3"/>
        <v>0</v>
      </c>
      <c r="AJ48" s="403">
        <f t="shared" si="3"/>
        <v>0</v>
      </c>
      <c r="AK48" s="403">
        <f t="shared" si="3"/>
        <v>0</v>
      </c>
      <c r="AL48" s="403">
        <f t="shared" si="3"/>
        <v>0</v>
      </c>
      <c r="AM48" s="296"/>
    </row>
    <row r="49" spans="1:39" ht="15.5"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4"/>
      <c r="Z49" s="404"/>
      <c r="AA49" s="404"/>
      <c r="AB49" s="404"/>
      <c r="AC49" s="404"/>
      <c r="AD49" s="404"/>
      <c r="AE49" s="404"/>
      <c r="AF49" s="404"/>
      <c r="AG49" s="404"/>
      <c r="AH49" s="404"/>
      <c r="AI49" s="404"/>
      <c r="AJ49" s="404"/>
      <c r="AK49" s="404"/>
      <c r="AL49" s="404"/>
      <c r="AM49" s="305"/>
    </row>
    <row r="50" spans="1:39" ht="18" hidden="1" customHeight="1" outlineLevel="1">
      <c r="A50" s="512">
        <v>5</v>
      </c>
      <c r="B50" s="510" t="s">
        <v>98</v>
      </c>
      <c r="C50" s="290" t="s">
        <v>25</v>
      </c>
      <c r="D50" s="294" t="s">
        <v>736</v>
      </c>
      <c r="E50" s="294" t="s">
        <v>736</v>
      </c>
      <c r="F50" s="294" t="s">
        <v>736</v>
      </c>
      <c r="G50" s="294" t="s">
        <v>736</v>
      </c>
      <c r="H50" s="294" t="s">
        <v>736</v>
      </c>
      <c r="I50" s="294" t="s">
        <v>736</v>
      </c>
      <c r="J50" s="294" t="s">
        <v>736</v>
      </c>
      <c r="K50" s="294" t="s">
        <v>736</v>
      </c>
      <c r="L50" s="294" t="s">
        <v>736</v>
      </c>
      <c r="M50" s="294" t="s">
        <v>736</v>
      </c>
      <c r="N50" s="290"/>
      <c r="O50" s="294" t="s">
        <v>736</v>
      </c>
      <c r="P50" s="294" t="s">
        <v>736</v>
      </c>
      <c r="Q50" s="294" t="s">
        <v>736</v>
      </c>
      <c r="R50" s="294" t="s">
        <v>736</v>
      </c>
      <c r="S50" s="294" t="s">
        <v>736</v>
      </c>
      <c r="T50" s="294" t="s">
        <v>736</v>
      </c>
      <c r="U50" s="294" t="s">
        <v>736</v>
      </c>
      <c r="V50" s="294" t="s">
        <v>736</v>
      </c>
      <c r="W50" s="294" t="s">
        <v>736</v>
      </c>
      <c r="X50" s="294" t="s">
        <v>736</v>
      </c>
      <c r="Y50" s="402"/>
      <c r="Z50" s="402"/>
      <c r="AA50" s="402"/>
      <c r="AB50" s="402"/>
      <c r="AC50" s="402"/>
      <c r="AD50" s="402"/>
      <c r="AE50" s="402"/>
      <c r="AF50" s="402"/>
      <c r="AG50" s="402"/>
      <c r="AH50" s="402"/>
      <c r="AI50" s="402"/>
      <c r="AJ50" s="402"/>
      <c r="AK50" s="402"/>
      <c r="AL50" s="402"/>
      <c r="AM50" s="295">
        <f>SUM(Y50:AL50)</f>
        <v>0</v>
      </c>
    </row>
    <row r="51" spans="1:39" ht="15.5" hidden="1" outlineLevel="1">
      <c r="B51" s="293" t="s">
        <v>267</v>
      </c>
      <c r="C51" s="290" t="s">
        <v>163</v>
      </c>
      <c r="D51" s="294" t="s">
        <v>736</v>
      </c>
      <c r="E51" s="294" t="s">
        <v>736</v>
      </c>
      <c r="F51" s="294" t="s">
        <v>736</v>
      </c>
      <c r="G51" s="294" t="s">
        <v>736</v>
      </c>
      <c r="H51" s="294" t="s">
        <v>736</v>
      </c>
      <c r="I51" s="294" t="s">
        <v>736</v>
      </c>
      <c r="J51" s="294" t="s">
        <v>736</v>
      </c>
      <c r="K51" s="294" t="s">
        <v>736</v>
      </c>
      <c r="L51" s="294" t="s">
        <v>736</v>
      </c>
      <c r="M51" s="294" t="s">
        <v>736</v>
      </c>
      <c r="N51" s="459"/>
      <c r="O51" s="294" t="s">
        <v>736</v>
      </c>
      <c r="P51" s="294" t="s">
        <v>736</v>
      </c>
      <c r="Q51" s="294" t="s">
        <v>736</v>
      </c>
      <c r="R51" s="294" t="s">
        <v>736</v>
      </c>
      <c r="S51" s="294" t="s">
        <v>736</v>
      </c>
      <c r="T51" s="294" t="s">
        <v>736</v>
      </c>
      <c r="U51" s="294" t="s">
        <v>736</v>
      </c>
      <c r="V51" s="294" t="s">
        <v>736</v>
      </c>
      <c r="W51" s="294" t="s">
        <v>736</v>
      </c>
      <c r="X51" s="294" t="s">
        <v>736</v>
      </c>
      <c r="Y51" s="403">
        <v>0</v>
      </c>
      <c r="Z51" s="403">
        <v>0</v>
      </c>
      <c r="AA51" s="403">
        <v>0</v>
      </c>
      <c r="AB51" s="403">
        <f t="shared" ref="AB51:AL51" si="4">AB50</f>
        <v>0</v>
      </c>
      <c r="AC51" s="403">
        <f t="shared" si="4"/>
        <v>0</v>
      </c>
      <c r="AD51" s="403">
        <f t="shared" si="4"/>
        <v>0</v>
      </c>
      <c r="AE51" s="403">
        <f t="shared" si="4"/>
        <v>0</v>
      </c>
      <c r="AF51" s="403">
        <f t="shared" si="4"/>
        <v>0</v>
      </c>
      <c r="AG51" s="403">
        <f t="shared" si="4"/>
        <v>0</v>
      </c>
      <c r="AH51" s="403">
        <f t="shared" si="4"/>
        <v>0</v>
      </c>
      <c r="AI51" s="403">
        <f t="shared" si="4"/>
        <v>0</v>
      </c>
      <c r="AJ51" s="403">
        <f t="shared" si="4"/>
        <v>0</v>
      </c>
      <c r="AK51" s="403">
        <f t="shared" si="4"/>
        <v>0</v>
      </c>
      <c r="AL51" s="403">
        <f t="shared" si="4"/>
        <v>0</v>
      </c>
      <c r="AM51" s="296"/>
    </row>
    <row r="52" spans="1:39" ht="15.5" hidden="1"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4"/>
      <c r="Z52" s="415"/>
      <c r="AA52" s="415"/>
      <c r="AB52" s="415"/>
      <c r="AC52" s="415"/>
      <c r="AD52" s="415"/>
      <c r="AE52" s="415"/>
      <c r="AF52" s="415"/>
      <c r="AG52" s="415"/>
      <c r="AH52" s="415"/>
      <c r="AI52" s="415"/>
      <c r="AJ52" s="415"/>
      <c r="AK52" s="415"/>
      <c r="AL52" s="415"/>
      <c r="AM52" s="296"/>
    </row>
    <row r="53" spans="1:39" ht="16.5" hidden="1"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06"/>
      <c r="Z53" s="406"/>
      <c r="AA53" s="406"/>
      <c r="AB53" s="406"/>
      <c r="AC53" s="406"/>
      <c r="AD53" s="406"/>
      <c r="AE53" s="406"/>
      <c r="AF53" s="406"/>
      <c r="AG53" s="406"/>
      <c r="AH53" s="406"/>
      <c r="AI53" s="406"/>
      <c r="AJ53" s="406"/>
      <c r="AK53" s="406"/>
      <c r="AL53" s="406"/>
      <c r="AM53" s="291"/>
    </row>
    <row r="54" spans="1:39" ht="15.5" hidden="1" outlineLevel="1">
      <c r="A54" s="512">
        <v>6</v>
      </c>
      <c r="B54" s="510" t="s">
        <v>99</v>
      </c>
      <c r="C54" s="290" t="s">
        <v>25</v>
      </c>
      <c r="D54" s="294"/>
      <c r="E54" s="294" t="s">
        <v>736</v>
      </c>
      <c r="F54" s="294" t="s">
        <v>736</v>
      </c>
      <c r="G54" s="294" t="s">
        <v>736</v>
      </c>
      <c r="H54" s="294" t="s">
        <v>736</v>
      </c>
      <c r="I54" s="294" t="s">
        <v>736</v>
      </c>
      <c r="J54" s="294" t="s">
        <v>736</v>
      </c>
      <c r="K54" s="294" t="s">
        <v>736</v>
      </c>
      <c r="L54" s="294" t="s">
        <v>736</v>
      </c>
      <c r="M54" s="294" t="s">
        <v>736</v>
      </c>
      <c r="N54" s="294">
        <v>12</v>
      </c>
      <c r="O54" s="294" t="s">
        <v>736</v>
      </c>
      <c r="P54" s="294" t="s">
        <v>736</v>
      </c>
      <c r="Q54" s="294" t="s">
        <v>736</v>
      </c>
      <c r="R54" s="294" t="s">
        <v>736</v>
      </c>
      <c r="S54" s="294" t="s">
        <v>736</v>
      </c>
      <c r="T54" s="294" t="s">
        <v>736</v>
      </c>
      <c r="U54" s="294" t="s">
        <v>736</v>
      </c>
      <c r="V54" s="294" t="s">
        <v>736</v>
      </c>
      <c r="W54" s="294" t="s">
        <v>736</v>
      </c>
      <c r="X54" s="294" t="s">
        <v>736</v>
      </c>
      <c r="Y54" s="407"/>
      <c r="Z54" s="402"/>
      <c r="AA54" s="402"/>
      <c r="AB54" s="402"/>
      <c r="AC54" s="402"/>
      <c r="AD54" s="402"/>
      <c r="AE54" s="402"/>
      <c r="AF54" s="407"/>
      <c r="AG54" s="407"/>
      <c r="AH54" s="407"/>
      <c r="AI54" s="407"/>
      <c r="AJ54" s="407"/>
      <c r="AK54" s="407"/>
      <c r="AL54" s="407"/>
      <c r="AM54" s="295">
        <f>SUM(Y54:AL54)</f>
        <v>0</v>
      </c>
    </row>
    <row r="55" spans="1:39" ht="15.5" hidden="1" outlineLevel="1">
      <c r="B55" s="293" t="s">
        <v>267</v>
      </c>
      <c r="C55" s="290" t="s">
        <v>163</v>
      </c>
      <c r="D55" s="294" t="s">
        <v>736</v>
      </c>
      <c r="E55" s="294" t="s">
        <v>736</v>
      </c>
      <c r="F55" s="294" t="s">
        <v>736</v>
      </c>
      <c r="G55" s="294" t="s">
        <v>736</v>
      </c>
      <c r="H55" s="294" t="s">
        <v>736</v>
      </c>
      <c r="I55" s="294" t="s">
        <v>736</v>
      </c>
      <c r="J55" s="294" t="s">
        <v>736</v>
      </c>
      <c r="K55" s="294" t="s">
        <v>736</v>
      </c>
      <c r="L55" s="294" t="s">
        <v>736</v>
      </c>
      <c r="M55" s="294" t="s">
        <v>736</v>
      </c>
      <c r="N55" s="294">
        <v>12</v>
      </c>
      <c r="O55" s="294" t="s">
        <v>736</v>
      </c>
      <c r="P55" s="294" t="s">
        <v>736</v>
      </c>
      <c r="Q55" s="294" t="s">
        <v>736</v>
      </c>
      <c r="R55" s="294" t="s">
        <v>736</v>
      </c>
      <c r="S55" s="294" t="s">
        <v>736</v>
      </c>
      <c r="T55" s="294" t="s">
        <v>736</v>
      </c>
      <c r="U55" s="294" t="s">
        <v>736</v>
      </c>
      <c r="V55" s="294" t="s">
        <v>736</v>
      </c>
      <c r="W55" s="294" t="s">
        <v>736</v>
      </c>
      <c r="X55" s="294" t="s">
        <v>736</v>
      </c>
      <c r="Y55" s="403">
        <v>0</v>
      </c>
      <c r="Z55" s="403">
        <v>0</v>
      </c>
      <c r="AA55" s="403">
        <v>0</v>
      </c>
      <c r="AB55" s="403">
        <f t="shared" ref="AB55:AL55" si="5">AB54</f>
        <v>0</v>
      </c>
      <c r="AC55" s="403">
        <f t="shared" si="5"/>
        <v>0</v>
      </c>
      <c r="AD55" s="403">
        <f t="shared" si="5"/>
        <v>0</v>
      </c>
      <c r="AE55" s="403">
        <f t="shared" si="5"/>
        <v>0</v>
      </c>
      <c r="AF55" s="403">
        <f t="shared" si="5"/>
        <v>0</v>
      </c>
      <c r="AG55" s="403">
        <f t="shared" si="5"/>
        <v>0</v>
      </c>
      <c r="AH55" s="403">
        <f t="shared" si="5"/>
        <v>0</v>
      </c>
      <c r="AI55" s="403">
        <f t="shared" si="5"/>
        <v>0</v>
      </c>
      <c r="AJ55" s="403">
        <f t="shared" si="5"/>
        <v>0</v>
      </c>
      <c r="AK55" s="403">
        <f t="shared" si="5"/>
        <v>0</v>
      </c>
      <c r="AL55" s="403">
        <f t="shared" si="5"/>
        <v>0</v>
      </c>
      <c r="AM55" s="310"/>
    </row>
    <row r="56" spans="1:39" ht="15.5" hidden="1"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08"/>
      <c r="Z56" s="408"/>
      <c r="AA56" s="408"/>
      <c r="AB56" s="408"/>
      <c r="AC56" s="408"/>
      <c r="AD56" s="408"/>
      <c r="AE56" s="408"/>
      <c r="AF56" s="408"/>
      <c r="AG56" s="408"/>
      <c r="AH56" s="408"/>
      <c r="AI56" s="408"/>
      <c r="AJ56" s="408"/>
      <c r="AK56" s="408"/>
      <c r="AL56" s="408"/>
      <c r="AM56" s="312"/>
    </row>
    <row r="57" spans="1:39" ht="28.5" hidden="1" customHeight="1" outlineLevel="1">
      <c r="A57" s="512">
        <v>7</v>
      </c>
      <c r="B57" s="510" t="s">
        <v>100</v>
      </c>
      <c r="C57" s="290" t="s">
        <v>25</v>
      </c>
      <c r="D57" s="294">
        <v>801847.3259499995</v>
      </c>
      <c r="E57" s="294">
        <v>801847.3259499995</v>
      </c>
      <c r="F57" s="294">
        <v>799670.01598279923</v>
      </c>
      <c r="G57" s="294">
        <v>799670.01598279923</v>
      </c>
      <c r="H57" s="294">
        <v>799670.01598279923</v>
      </c>
      <c r="I57" s="294">
        <v>799670.01598279923</v>
      </c>
      <c r="J57" s="294">
        <v>783510.8875092424</v>
      </c>
      <c r="K57" s="294">
        <v>783510.8875092424</v>
      </c>
      <c r="L57" s="294">
        <v>781455.09473812906</v>
      </c>
      <c r="M57" s="294">
        <v>728631.79417189478</v>
      </c>
      <c r="N57" s="294">
        <v>12</v>
      </c>
      <c r="O57" s="294">
        <v>113.76993635507789</v>
      </c>
      <c r="P57" s="294">
        <v>113.76993635507789</v>
      </c>
      <c r="Q57" s="294">
        <v>113.08365536187307</v>
      </c>
      <c r="R57" s="294">
        <v>113.08365536187307</v>
      </c>
      <c r="S57" s="294">
        <v>113.08365536187307</v>
      </c>
      <c r="T57" s="294">
        <v>113.08365536187307</v>
      </c>
      <c r="U57" s="294">
        <v>111.2609443725302</v>
      </c>
      <c r="V57" s="294">
        <v>111.2609443725302</v>
      </c>
      <c r="W57" s="294">
        <v>110.61038169804115</v>
      </c>
      <c r="X57" s="294">
        <v>104.65436060010042</v>
      </c>
      <c r="Y57" s="402">
        <v>0</v>
      </c>
      <c r="Z57" s="402">
        <v>0.48154125825683458</v>
      </c>
      <c r="AA57" s="402">
        <v>0.51845874174316542</v>
      </c>
      <c r="AB57" s="402"/>
      <c r="AC57" s="523"/>
      <c r="AD57" s="402"/>
      <c r="AE57" s="402"/>
      <c r="AF57" s="407"/>
      <c r="AG57" s="407"/>
      <c r="AH57" s="407"/>
      <c r="AI57" s="407"/>
      <c r="AJ57" s="407"/>
      <c r="AK57" s="407"/>
      <c r="AL57" s="407"/>
      <c r="AM57" s="295">
        <f>SUM(Y57:AL57)</f>
        <v>1</v>
      </c>
    </row>
    <row r="58" spans="1:39" ht="15.5" hidden="1" outlineLevel="1">
      <c r="B58" s="293" t="s">
        <v>267</v>
      </c>
      <c r="C58" s="290" t="s">
        <v>163</v>
      </c>
      <c r="D58" s="294">
        <v>-108625</v>
      </c>
      <c r="E58" s="294">
        <v>-108625</v>
      </c>
      <c r="F58" s="294">
        <v>-106447</v>
      </c>
      <c r="G58" s="294">
        <v>-81187</v>
      </c>
      <c r="H58" s="294">
        <v>-81187</v>
      </c>
      <c r="I58" s="294">
        <v>-81187</v>
      </c>
      <c r="J58" s="294">
        <v>-65028</v>
      </c>
      <c r="K58" s="294">
        <v>-65027.922271138756</v>
      </c>
      <c r="L58" s="294">
        <v>-65027.922271138756</v>
      </c>
      <c r="M58" s="294">
        <v>-69894.35975093965</v>
      </c>
      <c r="N58" s="294">
        <v>12</v>
      </c>
      <c r="O58" s="294">
        <v>-27.916966139163478</v>
      </c>
      <c r="P58" s="294">
        <v>0</v>
      </c>
      <c r="Q58" s="294">
        <v>0</v>
      </c>
      <c r="R58" s="294">
        <v>0</v>
      </c>
      <c r="S58" s="294">
        <v>0</v>
      </c>
      <c r="T58" s="294">
        <v>0</v>
      </c>
      <c r="U58" s="294">
        <v>0</v>
      </c>
      <c r="V58" s="294">
        <v>0</v>
      </c>
      <c r="W58" s="294">
        <v>0</v>
      </c>
      <c r="X58" s="294">
        <v>0</v>
      </c>
      <c r="Y58" s="403">
        <v>0</v>
      </c>
      <c r="Z58" s="403">
        <v>0.48154125825683458</v>
      </c>
      <c r="AA58" s="403">
        <v>0.51845874174316542</v>
      </c>
      <c r="AB58" s="403">
        <f t="shared" ref="AB58:AL58" si="6">AB57</f>
        <v>0</v>
      </c>
      <c r="AC58" s="403">
        <f t="shared" si="6"/>
        <v>0</v>
      </c>
      <c r="AD58" s="403">
        <f t="shared" si="6"/>
        <v>0</v>
      </c>
      <c r="AE58" s="403">
        <f t="shared" si="6"/>
        <v>0</v>
      </c>
      <c r="AF58" s="403">
        <f t="shared" si="6"/>
        <v>0</v>
      </c>
      <c r="AG58" s="403">
        <f t="shared" si="6"/>
        <v>0</v>
      </c>
      <c r="AH58" s="403">
        <f t="shared" si="6"/>
        <v>0</v>
      </c>
      <c r="AI58" s="403">
        <f t="shared" si="6"/>
        <v>0</v>
      </c>
      <c r="AJ58" s="403">
        <f t="shared" si="6"/>
        <v>0</v>
      </c>
      <c r="AK58" s="403">
        <f t="shared" si="6"/>
        <v>0</v>
      </c>
      <c r="AL58" s="403">
        <f t="shared" si="6"/>
        <v>0</v>
      </c>
      <c r="AM58" s="310"/>
    </row>
    <row r="59" spans="1:39" ht="15.5" hidden="1"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08"/>
      <c r="Z59" s="409"/>
      <c r="AA59" s="408"/>
      <c r="AB59" s="408"/>
      <c r="AC59" s="408"/>
      <c r="AD59" s="408"/>
      <c r="AE59" s="408"/>
      <c r="AF59" s="408"/>
      <c r="AG59" s="408"/>
      <c r="AH59" s="408"/>
      <c r="AI59" s="408"/>
      <c r="AJ59" s="408"/>
      <c r="AK59" s="408"/>
      <c r="AL59" s="408"/>
      <c r="AM59" s="312"/>
    </row>
    <row r="60" spans="1:39" ht="31" hidden="1" outlineLevel="1">
      <c r="A60" s="512">
        <v>8</v>
      </c>
      <c r="B60" s="510" t="s">
        <v>101</v>
      </c>
      <c r="C60" s="290" t="s">
        <v>25</v>
      </c>
      <c r="D60" s="294">
        <v>200344.6889512011</v>
      </c>
      <c r="E60" s="294">
        <v>173753.35174323231</v>
      </c>
      <c r="F60" s="294">
        <v>145101.00694457217</v>
      </c>
      <c r="G60" s="294">
        <v>145101.00694457217</v>
      </c>
      <c r="H60" s="294">
        <v>145101.00694457217</v>
      </c>
      <c r="I60" s="294">
        <v>145101.00694457217</v>
      </c>
      <c r="J60" s="294">
        <v>145101.00694457217</v>
      </c>
      <c r="K60" s="294">
        <v>145101.00694457217</v>
      </c>
      <c r="L60" s="294">
        <v>145101.00694457217</v>
      </c>
      <c r="M60" s="294">
        <v>145101.00694457217</v>
      </c>
      <c r="N60" s="294">
        <v>12</v>
      </c>
      <c r="O60" s="294">
        <v>45.679438952716225</v>
      </c>
      <c r="P60" s="294">
        <v>39.856493080140012</v>
      </c>
      <c r="Q60" s="294">
        <v>32.922001418597183</v>
      </c>
      <c r="R60" s="294">
        <v>32.922001418597183</v>
      </c>
      <c r="S60" s="294">
        <v>32.922001418597183</v>
      </c>
      <c r="T60" s="294">
        <v>32.922001418597183</v>
      </c>
      <c r="U60" s="294">
        <v>32.922001418597183</v>
      </c>
      <c r="V60" s="294">
        <v>32.922001418597183</v>
      </c>
      <c r="W60" s="294">
        <v>32.922001418597183</v>
      </c>
      <c r="X60" s="294">
        <v>32.922001418597183</v>
      </c>
      <c r="Y60" s="402">
        <v>0</v>
      </c>
      <c r="Z60" s="402">
        <v>1</v>
      </c>
      <c r="AA60" s="402">
        <v>0</v>
      </c>
      <c r="AB60" s="402"/>
      <c r="AC60" s="402"/>
      <c r="AD60" s="402"/>
      <c r="AE60" s="402"/>
      <c r="AF60" s="407"/>
      <c r="AG60" s="407"/>
      <c r="AH60" s="407"/>
      <c r="AI60" s="407"/>
      <c r="AJ60" s="407"/>
      <c r="AK60" s="407"/>
      <c r="AL60" s="407"/>
      <c r="AM60" s="295">
        <f>SUM(Y60:AL60)</f>
        <v>1</v>
      </c>
    </row>
    <row r="61" spans="1:39" ht="15.5" hidden="1" outlineLevel="1">
      <c r="B61" s="293" t="s">
        <v>267</v>
      </c>
      <c r="C61" s="290" t="s">
        <v>163</v>
      </c>
      <c r="D61" s="294">
        <v>-46374.688951201097</v>
      </c>
      <c r="E61" s="294">
        <v>-19784.351743232313</v>
      </c>
      <c r="F61" s="294">
        <v>8868.9930554278253</v>
      </c>
      <c r="G61" s="294">
        <v>15272.993055427825</v>
      </c>
      <c r="H61" s="294">
        <v>15272.993055427825</v>
      </c>
      <c r="I61" s="294">
        <v>15272.993055427825</v>
      </c>
      <c r="J61" s="294">
        <v>15272.993055427825</v>
      </c>
      <c r="K61" s="294">
        <v>15272.993055427825</v>
      </c>
      <c r="L61" s="294">
        <v>15272.993055427825</v>
      </c>
      <c r="M61" s="294">
        <v>15272.993055427825</v>
      </c>
      <c r="N61" s="294">
        <v>12</v>
      </c>
      <c r="O61" s="294">
        <v>-10.679438952716225</v>
      </c>
      <c r="P61" s="294">
        <v>0</v>
      </c>
      <c r="Q61" s="294">
        <v>0</v>
      </c>
      <c r="R61" s="294">
        <v>0</v>
      </c>
      <c r="S61" s="294">
        <v>0</v>
      </c>
      <c r="T61" s="294">
        <v>0</v>
      </c>
      <c r="U61" s="294">
        <v>0</v>
      </c>
      <c r="V61" s="294">
        <v>0</v>
      </c>
      <c r="W61" s="294">
        <v>0</v>
      </c>
      <c r="X61" s="294">
        <v>0</v>
      </c>
      <c r="Y61" s="403">
        <v>0</v>
      </c>
      <c r="Z61" s="403">
        <v>1</v>
      </c>
      <c r="AA61" s="403">
        <v>0</v>
      </c>
      <c r="AB61" s="403">
        <f t="shared" ref="AB61:AL61" si="7">AB60</f>
        <v>0</v>
      </c>
      <c r="AC61" s="403">
        <f t="shared" si="7"/>
        <v>0</v>
      </c>
      <c r="AD61" s="403">
        <f t="shared" si="7"/>
        <v>0</v>
      </c>
      <c r="AE61" s="403">
        <f t="shared" si="7"/>
        <v>0</v>
      </c>
      <c r="AF61" s="403">
        <f t="shared" si="7"/>
        <v>0</v>
      </c>
      <c r="AG61" s="403">
        <f t="shared" si="7"/>
        <v>0</v>
      </c>
      <c r="AH61" s="403">
        <f t="shared" si="7"/>
        <v>0</v>
      </c>
      <c r="AI61" s="403">
        <f t="shared" si="7"/>
        <v>0</v>
      </c>
      <c r="AJ61" s="403">
        <f t="shared" si="7"/>
        <v>0</v>
      </c>
      <c r="AK61" s="403">
        <f t="shared" si="7"/>
        <v>0</v>
      </c>
      <c r="AL61" s="403">
        <f t="shared" si="7"/>
        <v>0</v>
      </c>
      <c r="AM61" s="310"/>
    </row>
    <row r="62" spans="1:39" ht="15.5" hidden="1"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08"/>
      <c r="Z62" s="409"/>
      <c r="AA62" s="408"/>
      <c r="AB62" s="408"/>
      <c r="AC62" s="408"/>
      <c r="AD62" s="408"/>
      <c r="AE62" s="408"/>
      <c r="AF62" s="408"/>
      <c r="AG62" s="408"/>
      <c r="AH62" s="408"/>
      <c r="AI62" s="408"/>
      <c r="AJ62" s="408"/>
      <c r="AK62" s="408"/>
      <c r="AL62" s="408"/>
      <c r="AM62" s="312"/>
    </row>
    <row r="63" spans="1:39" ht="31" hidden="1" outlineLevel="1">
      <c r="A63" s="512">
        <v>9</v>
      </c>
      <c r="B63" s="510" t="s">
        <v>102</v>
      </c>
      <c r="C63" s="290" t="s">
        <v>25</v>
      </c>
      <c r="D63" s="294" t="s">
        <v>736</v>
      </c>
      <c r="E63" s="294" t="s">
        <v>736</v>
      </c>
      <c r="F63" s="294" t="s">
        <v>736</v>
      </c>
      <c r="G63" s="294" t="s">
        <v>736</v>
      </c>
      <c r="H63" s="294" t="s">
        <v>736</v>
      </c>
      <c r="I63" s="294" t="s">
        <v>736</v>
      </c>
      <c r="J63" s="294" t="s">
        <v>736</v>
      </c>
      <c r="K63" s="294" t="s">
        <v>736</v>
      </c>
      <c r="L63" s="294" t="s">
        <v>736</v>
      </c>
      <c r="M63" s="294" t="s">
        <v>736</v>
      </c>
      <c r="N63" s="294">
        <v>12</v>
      </c>
      <c r="O63" s="294" t="s">
        <v>736</v>
      </c>
      <c r="P63" s="294" t="s">
        <v>736</v>
      </c>
      <c r="Q63" s="294" t="s">
        <v>736</v>
      </c>
      <c r="R63" s="294" t="s">
        <v>736</v>
      </c>
      <c r="S63" s="294" t="s">
        <v>736</v>
      </c>
      <c r="T63" s="294" t="s">
        <v>736</v>
      </c>
      <c r="U63" s="294" t="s">
        <v>736</v>
      </c>
      <c r="V63" s="294" t="s">
        <v>736</v>
      </c>
      <c r="W63" s="294" t="s">
        <v>736</v>
      </c>
      <c r="X63" s="294" t="s">
        <v>736</v>
      </c>
      <c r="Y63" s="407"/>
      <c r="Z63" s="402"/>
      <c r="AA63" s="402"/>
      <c r="AB63" s="402"/>
      <c r="AC63" s="402"/>
      <c r="AD63" s="402"/>
      <c r="AE63" s="402"/>
      <c r="AF63" s="407"/>
      <c r="AG63" s="407"/>
      <c r="AH63" s="407"/>
      <c r="AI63" s="407"/>
      <c r="AJ63" s="407"/>
      <c r="AK63" s="407"/>
      <c r="AL63" s="407"/>
      <c r="AM63" s="295">
        <f>SUM(Y63:AL63)</f>
        <v>0</v>
      </c>
    </row>
    <row r="64" spans="1:39" ht="15.5" hidden="1" outlineLevel="1">
      <c r="B64" s="293" t="s">
        <v>267</v>
      </c>
      <c r="C64" s="290" t="s">
        <v>163</v>
      </c>
      <c r="D64" s="294" t="s">
        <v>736</v>
      </c>
      <c r="E64" s="294" t="s">
        <v>736</v>
      </c>
      <c r="F64" s="294" t="s">
        <v>736</v>
      </c>
      <c r="G64" s="294" t="s">
        <v>736</v>
      </c>
      <c r="H64" s="294" t="s">
        <v>736</v>
      </c>
      <c r="I64" s="294" t="s">
        <v>736</v>
      </c>
      <c r="J64" s="294" t="s">
        <v>736</v>
      </c>
      <c r="K64" s="294" t="s">
        <v>736</v>
      </c>
      <c r="L64" s="294" t="s">
        <v>736</v>
      </c>
      <c r="M64" s="294" t="s">
        <v>736</v>
      </c>
      <c r="N64" s="294">
        <v>12</v>
      </c>
      <c r="O64" s="294" t="s">
        <v>736</v>
      </c>
      <c r="P64" s="294" t="s">
        <v>736</v>
      </c>
      <c r="Q64" s="294" t="s">
        <v>736</v>
      </c>
      <c r="R64" s="294" t="s">
        <v>736</v>
      </c>
      <c r="S64" s="294" t="s">
        <v>736</v>
      </c>
      <c r="T64" s="294" t="s">
        <v>736</v>
      </c>
      <c r="U64" s="294" t="s">
        <v>736</v>
      </c>
      <c r="V64" s="294" t="s">
        <v>736</v>
      </c>
      <c r="W64" s="294" t="s">
        <v>736</v>
      </c>
      <c r="X64" s="294" t="s">
        <v>736</v>
      </c>
      <c r="Y64" s="403">
        <v>0</v>
      </c>
      <c r="Z64" s="403">
        <v>0</v>
      </c>
      <c r="AA64" s="403">
        <v>0</v>
      </c>
      <c r="AB64" s="403">
        <f t="shared" ref="AB64:AL64" si="8">AB63</f>
        <v>0</v>
      </c>
      <c r="AC64" s="403">
        <f t="shared" si="8"/>
        <v>0</v>
      </c>
      <c r="AD64" s="403">
        <f t="shared" si="8"/>
        <v>0</v>
      </c>
      <c r="AE64" s="403">
        <f t="shared" si="8"/>
        <v>0</v>
      </c>
      <c r="AF64" s="403">
        <f t="shared" si="8"/>
        <v>0</v>
      </c>
      <c r="AG64" s="403">
        <f t="shared" si="8"/>
        <v>0</v>
      </c>
      <c r="AH64" s="403">
        <f t="shared" si="8"/>
        <v>0</v>
      </c>
      <c r="AI64" s="403">
        <f t="shared" si="8"/>
        <v>0</v>
      </c>
      <c r="AJ64" s="403">
        <f t="shared" si="8"/>
        <v>0</v>
      </c>
      <c r="AK64" s="403">
        <f t="shared" si="8"/>
        <v>0</v>
      </c>
      <c r="AL64" s="403">
        <f t="shared" si="8"/>
        <v>0</v>
      </c>
      <c r="AM64" s="310"/>
    </row>
    <row r="65" spans="1:39" ht="15.5"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08"/>
      <c r="Z65" s="408"/>
      <c r="AA65" s="408"/>
      <c r="AB65" s="408"/>
      <c r="AC65" s="408"/>
      <c r="AD65" s="408"/>
      <c r="AE65" s="408"/>
      <c r="AF65" s="408"/>
      <c r="AG65" s="408"/>
      <c r="AH65" s="408"/>
      <c r="AI65" s="408"/>
      <c r="AJ65" s="408"/>
      <c r="AK65" s="408"/>
      <c r="AL65" s="408"/>
      <c r="AM65" s="312"/>
    </row>
    <row r="66" spans="1:39" ht="31" hidden="1" outlineLevel="1">
      <c r="A66" s="512">
        <v>10</v>
      </c>
      <c r="B66" s="510" t="s">
        <v>103</v>
      </c>
      <c r="C66" s="290" t="s">
        <v>25</v>
      </c>
      <c r="D66" s="294" t="s">
        <v>736</v>
      </c>
      <c r="E66" s="294" t="s">
        <v>736</v>
      </c>
      <c r="F66" s="294" t="s">
        <v>736</v>
      </c>
      <c r="G66" s="294" t="s">
        <v>736</v>
      </c>
      <c r="H66" s="294" t="s">
        <v>736</v>
      </c>
      <c r="I66" s="294" t="s">
        <v>736</v>
      </c>
      <c r="J66" s="294" t="s">
        <v>736</v>
      </c>
      <c r="K66" s="294" t="s">
        <v>736</v>
      </c>
      <c r="L66" s="294" t="s">
        <v>736</v>
      </c>
      <c r="M66" s="294" t="s">
        <v>736</v>
      </c>
      <c r="N66" s="294">
        <v>3</v>
      </c>
      <c r="O66" s="294" t="s">
        <v>736</v>
      </c>
      <c r="P66" s="294" t="s">
        <v>736</v>
      </c>
      <c r="Q66" s="294" t="s">
        <v>736</v>
      </c>
      <c r="R66" s="294" t="s">
        <v>736</v>
      </c>
      <c r="S66" s="294" t="s">
        <v>736</v>
      </c>
      <c r="T66" s="294" t="s">
        <v>736</v>
      </c>
      <c r="U66" s="294" t="s">
        <v>736</v>
      </c>
      <c r="V66" s="294" t="s">
        <v>736</v>
      </c>
      <c r="W66" s="294" t="s">
        <v>736</v>
      </c>
      <c r="X66" s="294" t="s">
        <v>736</v>
      </c>
      <c r="Y66" s="407"/>
      <c r="Z66" s="402"/>
      <c r="AA66" s="402"/>
      <c r="AB66" s="402"/>
      <c r="AC66" s="402"/>
      <c r="AD66" s="402"/>
      <c r="AE66" s="402"/>
      <c r="AF66" s="407"/>
      <c r="AG66" s="407"/>
      <c r="AH66" s="407"/>
      <c r="AI66" s="407"/>
      <c r="AJ66" s="407"/>
      <c r="AK66" s="407"/>
      <c r="AL66" s="407"/>
      <c r="AM66" s="295">
        <f>SUM(Y66:AL66)</f>
        <v>0</v>
      </c>
    </row>
    <row r="67" spans="1:39" ht="15.5" hidden="1" outlineLevel="1">
      <c r="B67" s="293" t="s">
        <v>267</v>
      </c>
      <c r="C67" s="290" t="s">
        <v>163</v>
      </c>
      <c r="D67" s="294" t="s">
        <v>736</v>
      </c>
      <c r="E67" s="294" t="s">
        <v>736</v>
      </c>
      <c r="F67" s="294" t="s">
        <v>736</v>
      </c>
      <c r="G67" s="294" t="s">
        <v>736</v>
      </c>
      <c r="H67" s="294" t="s">
        <v>736</v>
      </c>
      <c r="I67" s="294" t="s">
        <v>736</v>
      </c>
      <c r="J67" s="294" t="s">
        <v>736</v>
      </c>
      <c r="K67" s="294" t="s">
        <v>736</v>
      </c>
      <c r="L67" s="294" t="s">
        <v>736</v>
      </c>
      <c r="M67" s="294" t="s">
        <v>736</v>
      </c>
      <c r="N67" s="294">
        <v>3</v>
      </c>
      <c r="O67" s="294" t="s">
        <v>736</v>
      </c>
      <c r="P67" s="294" t="s">
        <v>736</v>
      </c>
      <c r="Q67" s="294" t="s">
        <v>736</v>
      </c>
      <c r="R67" s="294" t="s">
        <v>736</v>
      </c>
      <c r="S67" s="294" t="s">
        <v>736</v>
      </c>
      <c r="T67" s="294" t="s">
        <v>736</v>
      </c>
      <c r="U67" s="294" t="s">
        <v>736</v>
      </c>
      <c r="V67" s="294" t="s">
        <v>736</v>
      </c>
      <c r="W67" s="294" t="s">
        <v>736</v>
      </c>
      <c r="X67" s="294" t="s">
        <v>736</v>
      </c>
      <c r="Y67" s="403">
        <v>0</v>
      </c>
      <c r="Z67" s="403">
        <v>0</v>
      </c>
      <c r="AA67" s="403">
        <v>0</v>
      </c>
      <c r="AB67" s="403">
        <f t="shared" ref="AB67:AL67" si="9">AB66</f>
        <v>0</v>
      </c>
      <c r="AC67" s="403">
        <f t="shared" si="9"/>
        <v>0</v>
      </c>
      <c r="AD67" s="403">
        <f t="shared" si="9"/>
        <v>0</v>
      </c>
      <c r="AE67" s="403">
        <f t="shared" si="9"/>
        <v>0</v>
      </c>
      <c r="AF67" s="403">
        <f t="shared" si="9"/>
        <v>0</v>
      </c>
      <c r="AG67" s="403">
        <f t="shared" si="9"/>
        <v>0</v>
      </c>
      <c r="AH67" s="403">
        <f t="shared" si="9"/>
        <v>0</v>
      </c>
      <c r="AI67" s="403">
        <f t="shared" si="9"/>
        <v>0</v>
      </c>
      <c r="AJ67" s="403">
        <f t="shared" si="9"/>
        <v>0</v>
      </c>
      <c r="AK67" s="403">
        <f t="shared" si="9"/>
        <v>0</v>
      </c>
      <c r="AL67" s="403">
        <f t="shared" si="9"/>
        <v>0</v>
      </c>
      <c r="AM67" s="310"/>
    </row>
    <row r="68" spans="1:39" ht="15.5"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08"/>
      <c r="Z68" s="409"/>
      <c r="AA68" s="408"/>
      <c r="AB68" s="408"/>
      <c r="AC68" s="408"/>
      <c r="AD68" s="408"/>
      <c r="AE68" s="408"/>
      <c r="AF68" s="408"/>
      <c r="AG68" s="408"/>
      <c r="AH68" s="408"/>
      <c r="AI68" s="408"/>
      <c r="AJ68" s="408"/>
      <c r="AK68" s="408"/>
      <c r="AL68" s="408"/>
      <c r="AM68" s="312"/>
    </row>
    <row r="69" spans="1:39" ht="15.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6"/>
      <c r="Z69" s="406"/>
      <c r="AA69" s="406"/>
      <c r="AB69" s="406"/>
      <c r="AC69" s="406"/>
      <c r="AD69" s="406"/>
      <c r="AE69" s="406"/>
      <c r="AF69" s="406"/>
      <c r="AG69" s="406"/>
      <c r="AH69" s="406"/>
      <c r="AI69" s="406"/>
      <c r="AJ69" s="406"/>
      <c r="AK69" s="406"/>
      <c r="AL69" s="406"/>
      <c r="AM69" s="291"/>
    </row>
    <row r="70" spans="1:39" ht="31" hidden="1" outlineLevel="1">
      <c r="A70" s="512">
        <v>11</v>
      </c>
      <c r="B70" s="510" t="s">
        <v>104</v>
      </c>
      <c r="C70" s="290" t="s">
        <v>25</v>
      </c>
      <c r="D70" s="294" t="s">
        <v>736</v>
      </c>
      <c r="E70" s="294" t="s">
        <v>736</v>
      </c>
      <c r="F70" s="294" t="s">
        <v>736</v>
      </c>
      <c r="G70" s="294" t="s">
        <v>736</v>
      </c>
      <c r="H70" s="294" t="s">
        <v>736</v>
      </c>
      <c r="I70" s="294" t="s">
        <v>736</v>
      </c>
      <c r="J70" s="294" t="s">
        <v>736</v>
      </c>
      <c r="K70" s="294" t="s">
        <v>736</v>
      </c>
      <c r="L70" s="294" t="s">
        <v>736</v>
      </c>
      <c r="M70" s="294" t="s">
        <v>736</v>
      </c>
      <c r="N70" s="294">
        <v>12</v>
      </c>
      <c r="O70" s="294" t="s">
        <v>736</v>
      </c>
      <c r="P70" s="294" t="s">
        <v>736</v>
      </c>
      <c r="Q70" s="294" t="s">
        <v>736</v>
      </c>
      <c r="R70" s="294" t="s">
        <v>736</v>
      </c>
      <c r="S70" s="294" t="s">
        <v>736</v>
      </c>
      <c r="T70" s="294" t="s">
        <v>736</v>
      </c>
      <c r="U70" s="294" t="s">
        <v>736</v>
      </c>
      <c r="V70" s="294" t="s">
        <v>736</v>
      </c>
      <c r="W70" s="294" t="s">
        <v>736</v>
      </c>
      <c r="X70" s="294" t="s">
        <v>736</v>
      </c>
      <c r="Y70" s="418"/>
      <c r="Z70" s="402"/>
      <c r="AA70" s="402"/>
      <c r="AB70" s="402"/>
      <c r="AC70" s="402"/>
      <c r="AD70" s="402"/>
      <c r="AE70" s="402"/>
      <c r="AF70" s="407"/>
      <c r="AG70" s="407"/>
      <c r="AH70" s="407"/>
      <c r="AI70" s="407"/>
      <c r="AJ70" s="407"/>
      <c r="AK70" s="407"/>
      <c r="AL70" s="407"/>
      <c r="AM70" s="295">
        <f>SUM(Y70:AL70)</f>
        <v>0</v>
      </c>
    </row>
    <row r="71" spans="1:39" ht="15.5" hidden="1" outlineLevel="1">
      <c r="B71" s="293" t="s">
        <v>267</v>
      </c>
      <c r="C71" s="290" t="s">
        <v>163</v>
      </c>
      <c r="D71" s="294" t="s">
        <v>736</v>
      </c>
      <c r="E71" s="294" t="s">
        <v>736</v>
      </c>
      <c r="F71" s="294" t="s">
        <v>736</v>
      </c>
      <c r="G71" s="294" t="s">
        <v>736</v>
      </c>
      <c r="H71" s="294" t="s">
        <v>736</v>
      </c>
      <c r="I71" s="294" t="s">
        <v>736</v>
      </c>
      <c r="J71" s="294" t="s">
        <v>736</v>
      </c>
      <c r="K71" s="294" t="s">
        <v>736</v>
      </c>
      <c r="L71" s="294" t="s">
        <v>736</v>
      </c>
      <c r="M71" s="294" t="s">
        <v>736</v>
      </c>
      <c r="N71" s="294">
        <v>12</v>
      </c>
      <c r="O71" s="294" t="s">
        <v>736</v>
      </c>
      <c r="P71" s="294" t="s">
        <v>736</v>
      </c>
      <c r="Q71" s="294" t="s">
        <v>736</v>
      </c>
      <c r="R71" s="294" t="s">
        <v>736</v>
      </c>
      <c r="S71" s="294" t="s">
        <v>736</v>
      </c>
      <c r="T71" s="294" t="s">
        <v>736</v>
      </c>
      <c r="U71" s="294" t="s">
        <v>736</v>
      </c>
      <c r="V71" s="294" t="s">
        <v>736</v>
      </c>
      <c r="W71" s="294" t="s">
        <v>736</v>
      </c>
      <c r="X71" s="294" t="s">
        <v>736</v>
      </c>
      <c r="Y71" s="403">
        <v>0</v>
      </c>
      <c r="Z71" s="403">
        <v>0</v>
      </c>
      <c r="AA71" s="403">
        <v>0</v>
      </c>
      <c r="AB71" s="403">
        <f t="shared" ref="AB71:AL71" si="10">AB70</f>
        <v>0</v>
      </c>
      <c r="AC71" s="403">
        <f t="shared" si="10"/>
        <v>0</v>
      </c>
      <c r="AD71" s="403">
        <f t="shared" si="10"/>
        <v>0</v>
      </c>
      <c r="AE71" s="403">
        <f t="shared" si="10"/>
        <v>0</v>
      </c>
      <c r="AF71" s="403">
        <f t="shared" si="10"/>
        <v>0</v>
      </c>
      <c r="AG71" s="403">
        <f t="shared" si="10"/>
        <v>0</v>
      </c>
      <c r="AH71" s="403">
        <f t="shared" si="10"/>
        <v>0</v>
      </c>
      <c r="AI71" s="403">
        <f t="shared" si="10"/>
        <v>0</v>
      </c>
      <c r="AJ71" s="403">
        <f t="shared" si="10"/>
        <v>0</v>
      </c>
      <c r="AK71" s="403">
        <f t="shared" si="10"/>
        <v>0</v>
      </c>
      <c r="AL71" s="403">
        <f t="shared" si="10"/>
        <v>0</v>
      </c>
      <c r="AM71" s="296"/>
    </row>
    <row r="72" spans="1:39" ht="15.5"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04"/>
      <c r="Z72" s="413"/>
      <c r="AA72" s="413"/>
      <c r="AB72" s="413"/>
      <c r="AC72" s="413"/>
      <c r="AD72" s="413"/>
      <c r="AE72" s="413"/>
      <c r="AF72" s="413"/>
      <c r="AG72" s="413"/>
      <c r="AH72" s="413"/>
      <c r="AI72" s="413"/>
      <c r="AJ72" s="413"/>
      <c r="AK72" s="413"/>
      <c r="AL72" s="413"/>
      <c r="AM72" s="305"/>
    </row>
    <row r="73" spans="1:39" ht="31" hidden="1" outlineLevel="1">
      <c r="A73" s="512">
        <v>12</v>
      </c>
      <c r="B73" s="510" t="s">
        <v>105</v>
      </c>
      <c r="C73" s="290" t="s">
        <v>25</v>
      </c>
      <c r="D73" s="294" t="s">
        <v>736</v>
      </c>
      <c r="E73" s="294" t="s">
        <v>736</v>
      </c>
      <c r="F73" s="294" t="s">
        <v>736</v>
      </c>
      <c r="G73" s="294" t="s">
        <v>736</v>
      </c>
      <c r="H73" s="294" t="s">
        <v>736</v>
      </c>
      <c r="I73" s="294" t="s">
        <v>736</v>
      </c>
      <c r="J73" s="294" t="s">
        <v>736</v>
      </c>
      <c r="K73" s="294" t="s">
        <v>736</v>
      </c>
      <c r="L73" s="294" t="s">
        <v>736</v>
      </c>
      <c r="M73" s="294" t="s">
        <v>736</v>
      </c>
      <c r="N73" s="294">
        <v>12</v>
      </c>
      <c r="O73" s="294" t="s">
        <v>736</v>
      </c>
      <c r="P73" s="294" t="s">
        <v>736</v>
      </c>
      <c r="Q73" s="294" t="s">
        <v>736</v>
      </c>
      <c r="R73" s="294" t="s">
        <v>736</v>
      </c>
      <c r="S73" s="294" t="s">
        <v>736</v>
      </c>
      <c r="T73" s="294" t="s">
        <v>736</v>
      </c>
      <c r="U73" s="294" t="s">
        <v>736</v>
      </c>
      <c r="V73" s="294" t="s">
        <v>736</v>
      </c>
      <c r="W73" s="294" t="s">
        <v>736</v>
      </c>
      <c r="X73" s="294" t="s">
        <v>736</v>
      </c>
      <c r="Y73" s="402"/>
      <c r="Z73" s="402"/>
      <c r="AA73" s="402"/>
      <c r="AB73" s="402"/>
      <c r="AC73" s="402"/>
      <c r="AD73" s="402"/>
      <c r="AE73" s="402"/>
      <c r="AF73" s="407"/>
      <c r="AG73" s="407"/>
      <c r="AH73" s="407"/>
      <c r="AI73" s="407"/>
      <c r="AJ73" s="407"/>
      <c r="AK73" s="407"/>
      <c r="AL73" s="407"/>
      <c r="AM73" s="295">
        <f>SUM(Y73:AL73)</f>
        <v>0</v>
      </c>
    </row>
    <row r="74" spans="1:39" ht="15.5" hidden="1" outlineLevel="1">
      <c r="B74" s="510" t="s">
        <v>267</v>
      </c>
      <c r="C74" s="290" t="s">
        <v>163</v>
      </c>
      <c r="D74" s="294" t="s">
        <v>736</v>
      </c>
      <c r="E74" s="294" t="s">
        <v>736</v>
      </c>
      <c r="F74" s="294" t="s">
        <v>736</v>
      </c>
      <c r="G74" s="294" t="s">
        <v>736</v>
      </c>
      <c r="H74" s="294" t="s">
        <v>736</v>
      </c>
      <c r="I74" s="294" t="s">
        <v>736</v>
      </c>
      <c r="J74" s="294" t="s">
        <v>736</v>
      </c>
      <c r="K74" s="294" t="s">
        <v>736</v>
      </c>
      <c r="L74" s="294" t="s">
        <v>736</v>
      </c>
      <c r="M74" s="294" t="s">
        <v>736</v>
      </c>
      <c r="N74" s="294">
        <v>12</v>
      </c>
      <c r="O74" s="294" t="s">
        <v>736</v>
      </c>
      <c r="P74" s="294" t="s">
        <v>736</v>
      </c>
      <c r="Q74" s="294" t="s">
        <v>736</v>
      </c>
      <c r="R74" s="294" t="s">
        <v>736</v>
      </c>
      <c r="S74" s="294" t="s">
        <v>736</v>
      </c>
      <c r="T74" s="294" t="s">
        <v>736</v>
      </c>
      <c r="U74" s="294" t="s">
        <v>736</v>
      </c>
      <c r="V74" s="294" t="s">
        <v>736</v>
      </c>
      <c r="W74" s="294" t="s">
        <v>736</v>
      </c>
      <c r="X74" s="294" t="s">
        <v>736</v>
      </c>
      <c r="Y74" s="403">
        <v>0</v>
      </c>
      <c r="Z74" s="403">
        <v>0</v>
      </c>
      <c r="AA74" s="403">
        <v>0</v>
      </c>
      <c r="AB74" s="403">
        <f t="shared" ref="AB74:AL74" si="11">AB73</f>
        <v>0</v>
      </c>
      <c r="AC74" s="403">
        <f t="shared" si="11"/>
        <v>0</v>
      </c>
      <c r="AD74" s="403">
        <f t="shared" si="11"/>
        <v>0</v>
      </c>
      <c r="AE74" s="403">
        <f t="shared" si="11"/>
        <v>0</v>
      </c>
      <c r="AF74" s="403">
        <f t="shared" si="11"/>
        <v>0</v>
      </c>
      <c r="AG74" s="403">
        <f t="shared" si="11"/>
        <v>0</v>
      </c>
      <c r="AH74" s="403">
        <f t="shared" si="11"/>
        <v>0</v>
      </c>
      <c r="AI74" s="403">
        <f t="shared" si="11"/>
        <v>0</v>
      </c>
      <c r="AJ74" s="403">
        <f t="shared" si="11"/>
        <v>0</v>
      </c>
      <c r="AK74" s="403">
        <f t="shared" si="11"/>
        <v>0</v>
      </c>
      <c r="AL74" s="403">
        <f t="shared" si="11"/>
        <v>0</v>
      </c>
      <c r="AM74" s="296"/>
    </row>
    <row r="75" spans="1:39" ht="15.5" hidden="1" outlineLevel="1">
      <c r="B75" s="510"/>
      <c r="C75" s="304"/>
      <c r="D75" s="290"/>
      <c r="E75" s="290"/>
      <c r="F75" s="290"/>
      <c r="G75" s="290"/>
      <c r="H75" s="290"/>
      <c r="I75" s="290"/>
      <c r="J75" s="290"/>
      <c r="K75" s="290"/>
      <c r="L75" s="290"/>
      <c r="M75" s="290"/>
      <c r="N75" s="290"/>
      <c r="O75" s="290"/>
      <c r="P75" s="290"/>
      <c r="Q75" s="290"/>
      <c r="R75" s="290"/>
      <c r="S75" s="290"/>
      <c r="T75" s="290"/>
      <c r="U75" s="290"/>
      <c r="V75" s="290"/>
      <c r="W75" s="290"/>
      <c r="X75" s="290"/>
      <c r="Y75" s="414"/>
      <c r="Z75" s="414"/>
      <c r="AA75" s="404"/>
      <c r="AB75" s="404"/>
      <c r="AC75" s="404"/>
      <c r="AD75" s="404"/>
      <c r="AE75" s="404"/>
      <c r="AF75" s="404"/>
      <c r="AG75" s="404"/>
      <c r="AH75" s="404"/>
      <c r="AI75" s="404"/>
      <c r="AJ75" s="404"/>
      <c r="AK75" s="404"/>
      <c r="AL75" s="404"/>
      <c r="AM75" s="305"/>
    </row>
    <row r="76" spans="1:39" ht="31" hidden="1" outlineLevel="1">
      <c r="A76" s="512">
        <v>13</v>
      </c>
      <c r="B76" s="510" t="s">
        <v>106</v>
      </c>
      <c r="C76" s="290" t="s">
        <v>25</v>
      </c>
      <c r="D76" s="294">
        <v>16371.3635256915</v>
      </c>
      <c r="E76" s="294">
        <v>16371.3635256915</v>
      </c>
      <c r="F76" s="294">
        <v>16371.3635256915</v>
      </c>
      <c r="G76" s="294">
        <v>16371.3635256915</v>
      </c>
      <c r="H76" s="294">
        <v>16371.3635256915</v>
      </c>
      <c r="I76" s="294">
        <v>16371.3635256915</v>
      </c>
      <c r="J76" s="294">
        <v>16371.3635256915</v>
      </c>
      <c r="K76" s="294">
        <v>16371.3635256915</v>
      </c>
      <c r="L76" s="294">
        <v>16371.3635256915</v>
      </c>
      <c r="M76" s="294">
        <v>16371.3635256915</v>
      </c>
      <c r="N76" s="294">
        <v>12</v>
      </c>
      <c r="O76" s="294">
        <v>5.1296895000000005</v>
      </c>
      <c r="P76" s="294">
        <v>5.1296895000000005</v>
      </c>
      <c r="Q76" s="294">
        <v>5.1296895000000005</v>
      </c>
      <c r="R76" s="294">
        <v>5.1296895000000005</v>
      </c>
      <c r="S76" s="294">
        <v>5.1296895000000005</v>
      </c>
      <c r="T76" s="294">
        <v>5.1296895000000005</v>
      </c>
      <c r="U76" s="294">
        <v>5.1296895000000005</v>
      </c>
      <c r="V76" s="294">
        <v>5.1296895000000005</v>
      </c>
      <c r="W76" s="294">
        <v>5.1296895000000005</v>
      </c>
      <c r="X76" s="294">
        <v>5.1296895000000005</v>
      </c>
      <c r="Y76" s="402">
        <v>0</v>
      </c>
      <c r="Z76" s="402">
        <v>0</v>
      </c>
      <c r="AA76" s="402">
        <v>1</v>
      </c>
      <c r="AB76" s="402"/>
      <c r="AC76" s="402"/>
      <c r="AD76" s="402"/>
      <c r="AE76" s="402"/>
      <c r="AF76" s="407"/>
      <c r="AG76" s="407"/>
      <c r="AH76" s="407"/>
      <c r="AI76" s="407"/>
      <c r="AJ76" s="407"/>
      <c r="AK76" s="407"/>
      <c r="AL76" s="407"/>
      <c r="AM76" s="295">
        <f>SUM(Y76:AL76)</f>
        <v>1</v>
      </c>
    </row>
    <row r="77" spans="1:39" ht="15.5" hidden="1" outlineLevel="1">
      <c r="B77" s="510" t="s">
        <v>267</v>
      </c>
      <c r="C77" s="290" t="s">
        <v>163</v>
      </c>
      <c r="D77" s="294">
        <v>0</v>
      </c>
      <c r="E77" s="294">
        <v>0</v>
      </c>
      <c r="F77" s="294">
        <v>0</v>
      </c>
      <c r="G77" s="294">
        <v>0</v>
      </c>
      <c r="H77" s="294">
        <v>0</v>
      </c>
      <c r="I77" s="294">
        <v>0</v>
      </c>
      <c r="J77" s="294">
        <v>0</v>
      </c>
      <c r="K77" s="294">
        <v>0</v>
      </c>
      <c r="L77" s="294">
        <v>0</v>
      </c>
      <c r="M77" s="294">
        <v>0</v>
      </c>
      <c r="N77" s="294">
        <v>12</v>
      </c>
      <c r="O77" s="294">
        <v>0</v>
      </c>
      <c r="P77" s="294">
        <v>0</v>
      </c>
      <c r="Q77" s="294">
        <v>0</v>
      </c>
      <c r="R77" s="294">
        <v>0</v>
      </c>
      <c r="S77" s="294">
        <v>0</v>
      </c>
      <c r="T77" s="294">
        <v>0</v>
      </c>
      <c r="U77" s="294">
        <v>0</v>
      </c>
      <c r="V77" s="294">
        <v>0</v>
      </c>
      <c r="W77" s="294">
        <v>0</v>
      </c>
      <c r="X77" s="294">
        <v>0</v>
      </c>
      <c r="Y77" s="403">
        <v>0</v>
      </c>
      <c r="Z77" s="403">
        <v>0</v>
      </c>
      <c r="AA77" s="403">
        <v>1</v>
      </c>
      <c r="AB77" s="403">
        <f t="shared" ref="AB77:AL77" si="12">AB76</f>
        <v>0</v>
      </c>
      <c r="AC77" s="403">
        <f t="shared" si="12"/>
        <v>0</v>
      </c>
      <c r="AD77" s="403">
        <f t="shared" si="12"/>
        <v>0</v>
      </c>
      <c r="AE77" s="403">
        <f t="shared" si="12"/>
        <v>0</v>
      </c>
      <c r="AF77" s="403">
        <f t="shared" si="12"/>
        <v>0</v>
      </c>
      <c r="AG77" s="403">
        <f t="shared" si="12"/>
        <v>0</v>
      </c>
      <c r="AH77" s="403">
        <f t="shared" si="12"/>
        <v>0</v>
      </c>
      <c r="AI77" s="403">
        <f t="shared" si="12"/>
        <v>0</v>
      </c>
      <c r="AJ77" s="403">
        <f t="shared" si="12"/>
        <v>0</v>
      </c>
      <c r="AK77" s="403">
        <f t="shared" si="12"/>
        <v>0</v>
      </c>
      <c r="AL77" s="403">
        <f t="shared" si="12"/>
        <v>0</v>
      </c>
      <c r="AM77" s="305"/>
    </row>
    <row r="78" spans="1:39" ht="15.5" hidden="1" outlineLevel="1">
      <c r="B78" s="510"/>
      <c r="C78" s="304"/>
      <c r="D78" s="290"/>
      <c r="E78" s="290"/>
      <c r="F78" s="290"/>
      <c r="G78" s="290"/>
      <c r="H78" s="290"/>
      <c r="I78" s="290"/>
      <c r="J78" s="290"/>
      <c r="K78" s="290"/>
      <c r="L78" s="290"/>
      <c r="M78" s="290"/>
      <c r="N78" s="290"/>
      <c r="O78" s="290"/>
      <c r="P78" s="290"/>
      <c r="Q78" s="290"/>
      <c r="R78" s="290"/>
      <c r="S78" s="290"/>
      <c r="T78" s="290"/>
      <c r="U78" s="290"/>
      <c r="V78" s="290"/>
      <c r="W78" s="290"/>
      <c r="X78" s="290"/>
      <c r="Y78" s="404"/>
      <c r="Z78" s="404"/>
      <c r="AA78" s="404"/>
      <c r="AB78" s="404"/>
      <c r="AC78" s="404"/>
      <c r="AD78" s="404"/>
      <c r="AE78" s="404"/>
      <c r="AF78" s="404"/>
      <c r="AG78" s="404"/>
      <c r="AH78" s="404"/>
      <c r="AI78" s="404"/>
      <c r="AJ78" s="404"/>
      <c r="AK78" s="404"/>
      <c r="AL78" s="404"/>
      <c r="AM78" s="305"/>
    </row>
    <row r="79" spans="1:39" ht="15.5" hidden="1"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06"/>
      <c r="Z79" s="406"/>
      <c r="AA79" s="406"/>
      <c r="AB79" s="406"/>
      <c r="AC79" s="406"/>
      <c r="AD79" s="406"/>
      <c r="AE79" s="406"/>
      <c r="AF79" s="406"/>
      <c r="AG79" s="406"/>
      <c r="AH79" s="406"/>
      <c r="AI79" s="406"/>
      <c r="AJ79" s="406"/>
      <c r="AK79" s="406"/>
      <c r="AL79" s="406"/>
      <c r="AM79" s="291"/>
    </row>
    <row r="80" spans="1:39" ht="15.5" hidden="1" outlineLevel="1">
      <c r="A80" s="512">
        <v>14</v>
      </c>
      <c r="B80" s="314" t="s">
        <v>108</v>
      </c>
      <c r="C80" s="290" t="s">
        <v>25</v>
      </c>
      <c r="D80" s="294">
        <v>10324.690811157227</v>
      </c>
      <c r="E80" s="294">
        <v>7074.1198806762695</v>
      </c>
      <c r="F80" s="294">
        <v>6461.8127899169922</v>
      </c>
      <c r="G80" s="294">
        <v>5849.505199432373</v>
      </c>
      <c r="H80" s="294">
        <v>5849.505199432373</v>
      </c>
      <c r="I80" s="294">
        <v>5849.505199432373</v>
      </c>
      <c r="J80" s="294">
        <v>5213.6168785095215</v>
      </c>
      <c r="K80" s="294">
        <v>5213.6168785095215</v>
      </c>
      <c r="L80" s="294">
        <v>620.58732604980469</v>
      </c>
      <c r="M80" s="294">
        <v>620.58732604980469</v>
      </c>
      <c r="N80" s="294">
        <v>12</v>
      </c>
      <c r="O80" s="294">
        <v>0.67962809698656201</v>
      </c>
      <c r="P80" s="294">
        <v>0.51077296514995396</v>
      </c>
      <c r="Q80" s="294">
        <v>0.47896587220020592</v>
      </c>
      <c r="R80" s="294">
        <v>0.44715875689871609</v>
      </c>
      <c r="S80" s="294">
        <v>0.44715875689871609</v>
      </c>
      <c r="T80" s="294">
        <v>0.44715875689871609</v>
      </c>
      <c r="U80" s="294">
        <v>0.41412671213038266</v>
      </c>
      <c r="V80" s="294">
        <v>0.41412671213038266</v>
      </c>
      <c r="W80" s="294">
        <v>0.17553582321852446</v>
      </c>
      <c r="X80" s="294">
        <v>0.17553582321852446</v>
      </c>
      <c r="Y80" s="402">
        <v>1</v>
      </c>
      <c r="Z80" s="402">
        <v>0</v>
      </c>
      <c r="AA80" s="402">
        <v>0</v>
      </c>
      <c r="AB80" s="402"/>
      <c r="AC80" s="402"/>
      <c r="AD80" s="402"/>
      <c r="AE80" s="402"/>
      <c r="AF80" s="402"/>
      <c r="AG80" s="402"/>
      <c r="AH80" s="402"/>
      <c r="AI80" s="402"/>
      <c r="AJ80" s="402"/>
      <c r="AK80" s="402"/>
      <c r="AL80" s="402"/>
      <c r="AM80" s="295">
        <f>SUM(Y80:AL80)</f>
        <v>1</v>
      </c>
    </row>
    <row r="81" spans="1:40" ht="15.5" hidden="1" outlineLevel="1">
      <c r="B81" s="293" t="s">
        <v>267</v>
      </c>
      <c r="C81" s="290" t="s">
        <v>163</v>
      </c>
      <c r="D81" s="294">
        <v>0</v>
      </c>
      <c r="E81" s="294">
        <v>0</v>
      </c>
      <c r="F81" s="294">
        <v>0</v>
      </c>
      <c r="G81" s="294">
        <v>0</v>
      </c>
      <c r="H81" s="294">
        <v>0</v>
      </c>
      <c r="I81" s="294">
        <v>0</v>
      </c>
      <c r="J81" s="294">
        <v>0</v>
      </c>
      <c r="K81" s="294">
        <v>0</v>
      </c>
      <c r="L81" s="294">
        <v>0</v>
      </c>
      <c r="M81" s="294">
        <v>0</v>
      </c>
      <c r="N81" s="294">
        <v>12</v>
      </c>
      <c r="O81" s="294">
        <v>0</v>
      </c>
      <c r="P81" s="294">
        <v>0</v>
      </c>
      <c r="Q81" s="294">
        <v>0</v>
      </c>
      <c r="R81" s="294">
        <v>0</v>
      </c>
      <c r="S81" s="294">
        <v>0</v>
      </c>
      <c r="T81" s="294">
        <v>0</v>
      </c>
      <c r="U81" s="294">
        <v>0</v>
      </c>
      <c r="V81" s="294">
        <v>0</v>
      </c>
      <c r="W81" s="294">
        <v>0</v>
      </c>
      <c r="X81" s="294">
        <v>0</v>
      </c>
      <c r="Y81" s="403">
        <v>1</v>
      </c>
      <c r="Z81" s="403">
        <v>0</v>
      </c>
      <c r="AA81" s="403">
        <v>0</v>
      </c>
      <c r="AB81" s="403">
        <f t="shared" ref="AB81:AC81" si="13">AB80</f>
        <v>0</v>
      </c>
      <c r="AC81" s="403">
        <f t="shared" si="13"/>
        <v>0</v>
      </c>
      <c r="AD81" s="403">
        <f>AD80</f>
        <v>0</v>
      </c>
      <c r="AE81" s="403">
        <f t="shared" ref="AE81:AL81" si="14">AE80</f>
        <v>0</v>
      </c>
      <c r="AF81" s="403">
        <f t="shared" si="14"/>
        <v>0</v>
      </c>
      <c r="AG81" s="403">
        <f t="shared" si="14"/>
        <v>0</v>
      </c>
      <c r="AH81" s="403">
        <f t="shared" si="14"/>
        <v>0</v>
      </c>
      <c r="AI81" s="403">
        <f t="shared" si="14"/>
        <v>0</v>
      </c>
      <c r="AJ81" s="403">
        <f t="shared" si="14"/>
        <v>0</v>
      </c>
      <c r="AK81" s="403">
        <f t="shared" si="14"/>
        <v>0</v>
      </c>
      <c r="AL81" s="403">
        <f t="shared" si="14"/>
        <v>0</v>
      </c>
      <c r="AM81" s="296"/>
    </row>
    <row r="82" spans="1:40" s="505" customFormat="1" ht="15.5" hidden="1" outlineLevel="1">
      <c r="A82" s="513"/>
      <c r="B82" s="293"/>
      <c r="C82" s="290"/>
      <c r="D82" s="290"/>
      <c r="E82" s="290"/>
      <c r="F82" s="290"/>
      <c r="G82" s="290"/>
      <c r="H82" s="290"/>
      <c r="I82" s="290"/>
      <c r="J82" s="290"/>
      <c r="K82" s="290"/>
      <c r="L82" s="290"/>
      <c r="M82" s="290"/>
      <c r="N82" s="459"/>
      <c r="O82" s="290"/>
      <c r="P82" s="290"/>
      <c r="Q82" s="290"/>
      <c r="R82" s="290"/>
      <c r="S82" s="290"/>
      <c r="T82" s="290"/>
      <c r="U82" s="290"/>
      <c r="V82" s="290"/>
      <c r="W82" s="290"/>
      <c r="X82" s="290"/>
      <c r="Y82" s="403"/>
      <c r="Z82" s="403"/>
      <c r="AA82" s="403"/>
      <c r="AB82" s="403"/>
      <c r="AC82" s="403"/>
      <c r="AD82" s="403"/>
      <c r="AE82" s="403"/>
      <c r="AF82" s="403"/>
      <c r="AG82" s="403"/>
      <c r="AH82" s="403"/>
      <c r="AI82" s="403"/>
      <c r="AJ82" s="403"/>
      <c r="AK82" s="403"/>
      <c r="AL82" s="403"/>
      <c r="AM82" s="506"/>
      <c r="AN82" s="617"/>
    </row>
    <row r="83" spans="1:40" s="308" customFormat="1" ht="15.5" hidden="1" outlineLevel="1">
      <c r="A83" s="513"/>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04"/>
      <c r="Z83" s="404"/>
      <c r="AA83" s="404"/>
      <c r="AB83" s="404"/>
      <c r="AC83" s="404"/>
      <c r="AD83" s="404"/>
      <c r="AE83" s="408"/>
      <c r="AF83" s="408"/>
      <c r="AG83" s="408"/>
      <c r="AH83" s="408"/>
      <c r="AI83" s="408"/>
      <c r="AJ83" s="408"/>
      <c r="AK83" s="408"/>
      <c r="AL83" s="408"/>
      <c r="AM83" s="507"/>
      <c r="AN83" s="618"/>
    </row>
    <row r="84" spans="1:40" ht="15.5" hidden="1" outlineLevel="1">
      <c r="A84" s="512">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2"/>
      <c r="Z84" s="402"/>
      <c r="AA84" s="402"/>
      <c r="AB84" s="402"/>
      <c r="AC84" s="402"/>
      <c r="AD84" s="402"/>
      <c r="AE84" s="402"/>
      <c r="AF84" s="402"/>
      <c r="AG84" s="402"/>
      <c r="AH84" s="402"/>
      <c r="AI84" s="402"/>
      <c r="AJ84" s="402"/>
      <c r="AK84" s="402"/>
      <c r="AL84" s="402"/>
      <c r="AM84" s="295">
        <f>SUM(Y84:AL84)</f>
        <v>0</v>
      </c>
    </row>
    <row r="85" spans="1:40" ht="15.5" hidden="1" outlineLevel="1">
      <c r="B85" s="29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3">
        <v>0</v>
      </c>
      <c r="Z85" s="403">
        <v>0</v>
      </c>
      <c r="AA85" s="403">
        <v>0</v>
      </c>
      <c r="AB85" s="403">
        <f t="shared" ref="AB85:AC85" si="15">AB84</f>
        <v>0</v>
      </c>
      <c r="AC85" s="403">
        <f t="shared" si="15"/>
        <v>0</v>
      </c>
      <c r="AD85" s="403">
        <f>AD84</f>
        <v>0</v>
      </c>
      <c r="AE85" s="403">
        <f t="shared" ref="AE85:AL85" si="16">AE84</f>
        <v>0</v>
      </c>
      <c r="AF85" s="403">
        <f t="shared" si="16"/>
        <v>0</v>
      </c>
      <c r="AG85" s="403">
        <f t="shared" si="16"/>
        <v>0</v>
      </c>
      <c r="AH85" s="403">
        <f t="shared" si="16"/>
        <v>0</v>
      </c>
      <c r="AI85" s="403">
        <f t="shared" si="16"/>
        <v>0</v>
      </c>
      <c r="AJ85" s="403">
        <f t="shared" si="16"/>
        <v>0</v>
      </c>
      <c r="AK85" s="403">
        <f t="shared" si="16"/>
        <v>0</v>
      </c>
      <c r="AL85" s="403">
        <f t="shared" si="16"/>
        <v>0</v>
      </c>
      <c r="AM85" s="296"/>
    </row>
    <row r="86" spans="1:40" ht="15.5"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04"/>
      <c r="Z86" s="404"/>
      <c r="AA86" s="404"/>
      <c r="AB86" s="404"/>
      <c r="AC86" s="404"/>
      <c r="AD86" s="404"/>
      <c r="AE86" s="404"/>
      <c r="AF86" s="404"/>
      <c r="AG86" s="404"/>
      <c r="AH86" s="404"/>
      <c r="AI86" s="404"/>
      <c r="AJ86" s="404"/>
      <c r="AK86" s="404"/>
      <c r="AL86" s="404"/>
      <c r="AM86" s="305"/>
    </row>
    <row r="87" spans="1:40" s="282" customFormat="1" ht="15.5" hidden="1" outlineLevel="1">
      <c r="A87" s="512">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2"/>
      <c r="Z87" s="402"/>
      <c r="AA87" s="402"/>
      <c r="AB87" s="402"/>
      <c r="AC87" s="402"/>
      <c r="AD87" s="402"/>
      <c r="AE87" s="402"/>
      <c r="AF87" s="402"/>
      <c r="AG87" s="402"/>
      <c r="AH87" s="402"/>
      <c r="AI87" s="402"/>
      <c r="AJ87" s="402"/>
      <c r="AK87" s="402"/>
      <c r="AL87" s="402"/>
      <c r="AM87" s="295">
        <f>SUM(Y87:AL87)</f>
        <v>0</v>
      </c>
    </row>
    <row r="88" spans="1:40" s="282" customFormat="1" ht="15.5" hidden="1" outlineLevel="1">
      <c r="A88" s="512"/>
      <c r="B88" s="323"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3">
        <v>0</v>
      </c>
      <c r="Z88" s="403">
        <v>0</v>
      </c>
      <c r="AA88" s="403">
        <v>0</v>
      </c>
      <c r="AB88" s="403">
        <f t="shared" ref="AB88:AC88" si="17">AB87</f>
        <v>0</v>
      </c>
      <c r="AC88" s="403">
        <f t="shared" si="17"/>
        <v>0</v>
      </c>
      <c r="AD88" s="403">
        <f>AD87</f>
        <v>0</v>
      </c>
      <c r="AE88" s="403">
        <f t="shared" ref="AE88:AL88" si="18">AE87</f>
        <v>0</v>
      </c>
      <c r="AF88" s="403">
        <f t="shared" si="18"/>
        <v>0</v>
      </c>
      <c r="AG88" s="403">
        <f t="shared" si="18"/>
        <v>0</v>
      </c>
      <c r="AH88" s="403">
        <f t="shared" si="18"/>
        <v>0</v>
      </c>
      <c r="AI88" s="403">
        <f t="shared" si="18"/>
        <v>0</v>
      </c>
      <c r="AJ88" s="403">
        <f t="shared" si="18"/>
        <v>0</v>
      </c>
      <c r="AK88" s="403">
        <f t="shared" si="18"/>
        <v>0</v>
      </c>
      <c r="AL88" s="403">
        <f t="shared" si="18"/>
        <v>0</v>
      </c>
      <c r="AM88" s="296"/>
    </row>
    <row r="89" spans="1:40" s="282" customFormat="1" ht="15.5" hidden="1" outlineLevel="1">
      <c r="A89" s="512"/>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8"/>
      <c r="AF89" s="408"/>
      <c r="AG89" s="408"/>
      <c r="AH89" s="408"/>
      <c r="AI89" s="408"/>
      <c r="AJ89" s="408"/>
      <c r="AK89" s="408"/>
      <c r="AL89" s="408"/>
      <c r="AM89" s="312"/>
    </row>
    <row r="90" spans="1:40" ht="15.5" hidden="1" outlineLevel="1">
      <c r="B90" s="509"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40" ht="15.5" hidden="1" outlineLevel="1">
      <c r="A91" s="512">
        <v>17</v>
      </c>
      <c r="B91" s="510"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18"/>
      <c r="Z91" s="402"/>
      <c r="AA91" s="402"/>
      <c r="AB91" s="402"/>
      <c r="AC91" s="402"/>
      <c r="AD91" s="402"/>
      <c r="AE91" s="402"/>
      <c r="AF91" s="407"/>
      <c r="AG91" s="407"/>
      <c r="AH91" s="407"/>
      <c r="AI91" s="407"/>
      <c r="AJ91" s="407"/>
      <c r="AK91" s="407"/>
      <c r="AL91" s="407"/>
      <c r="AM91" s="295">
        <f>SUM(Y91:AL91)</f>
        <v>0</v>
      </c>
    </row>
    <row r="92" spans="1:40" ht="15.5" hidden="1" outlineLevel="1">
      <c r="B92" s="29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3">
        <v>0</v>
      </c>
      <c r="Z92" s="403">
        <v>0</v>
      </c>
      <c r="AA92" s="403">
        <v>0</v>
      </c>
      <c r="AB92" s="403">
        <f t="shared" ref="AB92:AL92" si="19">AB91</f>
        <v>0</v>
      </c>
      <c r="AC92" s="403">
        <f t="shared" si="19"/>
        <v>0</v>
      </c>
      <c r="AD92" s="403">
        <f t="shared" si="19"/>
        <v>0</v>
      </c>
      <c r="AE92" s="403">
        <f t="shared" si="19"/>
        <v>0</v>
      </c>
      <c r="AF92" s="403">
        <f t="shared" si="19"/>
        <v>0</v>
      </c>
      <c r="AG92" s="403">
        <f t="shared" si="19"/>
        <v>0</v>
      </c>
      <c r="AH92" s="403">
        <f t="shared" si="19"/>
        <v>0</v>
      </c>
      <c r="AI92" s="403">
        <f t="shared" si="19"/>
        <v>0</v>
      </c>
      <c r="AJ92" s="403">
        <f t="shared" si="19"/>
        <v>0</v>
      </c>
      <c r="AK92" s="403">
        <f t="shared" si="19"/>
        <v>0</v>
      </c>
      <c r="AL92" s="403">
        <f t="shared" si="19"/>
        <v>0</v>
      </c>
      <c r="AM92" s="305"/>
    </row>
    <row r="93" spans="1:40" ht="15.5"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4"/>
      <c r="Z93" s="417"/>
      <c r="AA93" s="417"/>
      <c r="AB93" s="417"/>
      <c r="AC93" s="417"/>
      <c r="AD93" s="417"/>
      <c r="AE93" s="417"/>
      <c r="AF93" s="417"/>
      <c r="AG93" s="417"/>
      <c r="AH93" s="417"/>
      <c r="AI93" s="417"/>
      <c r="AJ93" s="417"/>
      <c r="AK93" s="417"/>
      <c r="AL93" s="417"/>
      <c r="AM93" s="305"/>
    </row>
    <row r="94" spans="1:40" ht="15.5" hidden="1" outlineLevel="1">
      <c r="A94" s="512">
        <v>18</v>
      </c>
      <c r="B94" s="510"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18"/>
      <c r="Z94" s="402"/>
      <c r="AA94" s="402"/>
      <c r="AB94" s="402"/>
      <c r="AC94" s="402"/>
      <c r="AD94" s="402"/>
      <c r="AE94" s="402"/>
      <c r="AF94" s="407"/>
      <c r="AG94" s="407"/>
      <c r="AH94" s="407"/>
      <c r="AI94" s="407"/>
      <c r="AJ94" s="407"/>
      <c r="AK94" s="407"/>
      <c r="AL94" s="407"/>
      <c r="AM94" s="295">
        <f>SUM(Y94:AL94)</f>
        <v>0</v>
      </c>
    </row>
    <row r="95" spans="1:40" ht="15.5" hidden="1" outlineLevel="1">
      <c r="B95" s="293" t="s">
        <v>267</v>
      </c>
      <c r="C95" s="290" t="s">
        <v>163</v>
      </c>
      <c r="D95" s="294"/>
      <c r="E95" s="294"/>
      <c r="F95" s="294"/>
      <c r="G95" s="294"/>
      <c r="H95" s="294"/>
      <c r="I95" s="294"/>
      <c r="J95" s="294"/>
      <c r="K95" s="294"/>
      <c r="L95" s="294"/>
      <c r="M95" s="294"/>
      <c r="N95" s="294">
        <v>0</v>
      </c>
      <c r="O95" s="294"/>
      <c r="P95" s="294"/>
      <c r="Q95" s="294"/>
      <c r="R95" s="294"/>
      <c r="S95" s="294"/>
      <c r="T95" s="294"/>
      <c r="U95" s="294"/>
      <c r="V95" s="294"/>
      <c r="W95" s="294"/>
      <c r="X95" s="294"/>
      <c r="Y95" s="403">
        <v>0</v>
      </c>
      <c r="Z95" s="403">
        <v>0</v>
      </c>
      <c r="AA95" s="403">
        <v>0</v>
      </c>
      <c r="AB95" s="403">
        <f t="shared" ref="AB95:AL95" si="20">AB94</f>
        <v>0</v>
      </c>
      <c r="AC95" s="403">
        <f t="shared" si="20"/>
        <v>0</v>
      </c>
      <c r="AD95" s="403">
        <f t="shared" si="20"/>
        <v>0</v>
      </c>
      <c r="AE95" s="403">
        <f t="shared" si="20"/>
        <v>0</v>
      </c>
      <c r="AF95" s="403">
        <f t="shared" si="20"/>
        <v>0</v>
      </c>
      <c r="AG95" s="403">
        <f t="shared" si="20"/>
        <v>0</v>
      </c>
      <c r="AH95" s="403">
        <f t="shared" si="20"/>
        <v>0</v>
      </c>
      <c r="AI95" s="403">
        <f t="shared" si="20"/>
        <v>0</v>
      </c>
      <c r="AJ95" s="403">
        <f t="shared" si="20"/>
        <v>0</v>
      </c>
      <c r="AK95" s="403">
        <f t="shared" si="20"/>
        <v>0</v>
      </c>
      <c r="AL95" s="403">
        <f t="shared" si="20"/>
        <v>0</v>
      </c>
      <c r="AM95" s="305"/>
    </row>
    <row r="96" spans="1:40" ht="15.5"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15"/>
      <c r="Z96" s="416"/>
      <c r="AA96" s="416"/>
      <c r="AB96" s="416"/>
      <c r="AC96" s="416"/>
      <c r="AD96" s="416"/>
      <c r="AE96" s="416"/>
      <c r="AF96" s="416"/>
      <c r="AG96" s="416"/>
      <c r="AH96" s="416"/>
      <c r="AI96" s="416"/>
      <c r="AJ96" s="416"/>
      <c r="AK96" s="416"/>
      <c r="AL96" s="416"/>
      <c r="AM96" s="296"/>
    </row>
    <row r="97" spans="1:39" ht="15.5" hidden="1" outlineLevel="1">
      <c r="A97" s="512">
        <v>19</v>
      </c>
      <c r="B97" s="510"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18"/>
      <c r="Z97" s="402"/>
      <c r="AA97" s="402"/>
      <c r="AB97" s="402"/>
      <c r="AC97" s="402"/>
      <c r="AD97" s="402"/>
      <c r="AE97" s="402"/>
      <c r="AF97" s="407"/>
      <c r="AG97" s="407"/>
      <c r="AH97" s="407"/>
      <c r="AI97" s="407"/>
      <c r="AJ97" s="407"/>
      <c r="AK97" s="407"/>
      <c r="AL97" s="407"/>
      <c r="AM97" s="295">
        <f>SUM(Y97:AL97)</f>
        <v>0</v>
      </c>
    </row>
    <row r="98" spans="1:39" ht="15.5" hidden="1" outlineLevel="1">
      <c r="B98" s="29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3">
        <v>0</v>
      </c>
      <c r="Z98" s="403">
        <v>0</v>
      </c>
      <c r="AA98" s="403">
        <v>0</v>
      </c>
      <c r="AB98" s="403">
        <f t="shared" ref="AB98:AL98" si="21">AB97</f>
        <v>0</v>
      </c>
      <c r="AC98" s="403">
        <f t="shared" si="21"/>
        <v>0</v>
      </c>
      <c r="AD98" s="403">
        <f t="shared" si="21"/>
        <v>0</v>
      </c>
      <c r="AE98" s="403">
        <f t="shared" si="21"/>
        <v>0</v>
      </c>
      <c r="AF98" s="403">
        <f t="shared" si="21"/>
        <v>0</v>
      </c>
      <c r="AG98" s="403">
        <f t="shared" si="21"/>
        <v>0</v>
      </c>
      <c r="AH98" s="403">
        <f t="shared" si="21"/>
        <v>0</v>
      </c>
      <c r="AI98" s="403">
        <f t="shared" si="21"/>
        <v>0</v>
      </c>
      <c r="AJ98" s="403">
        <f t="shared" si="21"/>
        <v>0</v>
      </c>
      <c r="AK98" s="403">
        <f t="shared" si="21"/>
        <v>0</v>
      </c>
      <c r="AL98" s="403">
        <f t="shared" si="21"/>
        <v>0</v>
      </c>
      <c r="AM98" s="296"/>
    </row>
    <row r="99" spans="1:39" ht="15.5"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04"/>
      <c r="Z99" s="404"/>
      <c r="AA99" s="404"/>
      <c r="AB99" s="404"/>
      <c r="AC99" s="404"/>
      <c r="AD99" s="404"/>
      <c r="AE99" s="404"/>
      <c r="AF99" s="404"/>
      <c r="AG99" s="404"/>
      <c r="AH99" s="404"/>
      <c r="AI99" s="404"/>
      <c r="AJ99" s="404"/>
      <c r="AK99" s="404"/>
      <c r="AL99" s="404"/>
      <c r="AM99" s="305"/>
    </row>
    <row r="100" spans="1:39" ht="15.5" hidden="1" outlineLevel="1">
      <c r="A100" s="512">
        <v>20</v>
      </c>
      <c r="B100" s="510"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18"/>
      <c r="Z100" s="402"/>
      <c r="AA100" s="402"/>
      <c r="AB100" s="402"/>
      <c r="AC100" s="402"/>
      <c r="AD100" s="402"/>
      <c r="AE100" s="402"/>
      <c r="AF100" s="407"/>
      <c r="AG100" s="407"/>
      <c r="AH100" s="407"/>
      <c r="AI100" s="407"/>
      <c r="AJ100" s="407"/>
      <c r="AK100" s="407"/>
      <c r="AL100" s="407"/>
      <c r="AM100" s="295">
        <f>SUM(Y100:AL100)</f>
        <v>0</v>
      </c>
    </row>
    <row r="101" spans="1:39" ht="15.5" hidden="1" outlineLevel="1">
      <c r="B101" s="29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3">
        <v>0</v>
      </c>
      <c r="Z101" s="403">
        <v>0</v>
      </c>
      <c r="AA101" s="403">
        <v>0</v>
      </c>
      <c r="AB101" s="403">
        <f t="shared" ref="AB101:AL101" si="22">AB100</f>
        <v>0</v>
      </c>
      <c r="AC101" s="403">
        <f t="shared" si="22"/>
        <v>0</v>
      </c>
      <c r="AD101" s="403">
        <f t="shared" si="22"/>
        <v>0</v>
      </c>
      <c r="AE101" s="403">
        <f t="shared" si="22"/>
        <v>0</v>
      </c>
      <c r="AF101" s="403">
        <f t="shared" si="22"/>
        <v>0</v>
      </c>
      <c r="AG101" s="403">
        <f t="shared" si="22"/>
        <v>0</v>
      </c>
      <c r="AH101" s="403">
        <f t="shared" si="22"/>
        <v>0</v>
      </c>
      <c r="AI101" s="403">
        <f t="shared" si="22"/>
        <v>0</v>
      </c>
      <c r="AJ101" s="403">
        <f t="shared" si="22"/>
        <v>0</v>
      </c>
      <c r="AK101" s="403">
        <f t="shared" si="22"/>
        <v>0</v>
      </c>
      <c r="AL101" s="403">
        <f t="shared" si="22"/>
        <v>0</v>
      </c>
      <c r="AM101" s="305"/>
    </row>
    <row r="102" spans="1:39" ht="15.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4"/>
      <c r="Z102" s="404"/>
      <c r="AA102" s="404"/>
      <c r="AB102" s="404"/>
      <c r="AC102" s="404"/>
      <c r="AD102" s="404"/>
      <c r="AE102" s="404"/>
      <c r="AF102" s="404"/>
      <c r="AG102" s="404"/>
      <c r="AH102" s="404"/>
      <c r="AI102" s="404"/>
      <c r="AJ102" s="404"/>
      <c r="AK102" s="404"/>
      <c r="AL102" s="404"/>
      <c r="AM102" s="305"/>
    </row>
    <row r="103" spans="1:39" ht="15.5" hidden="1" outlineLevel="1">
      <c r="B103" s="508"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4"/>
      <c r="Z103" s="417"/>
      <c r="AA103" s="417"/>
      <c r="AB103" s="417"/>
      <c r="AC103" s="417"/>
      <c r="AD103" s="417"/>
      <c r="AE103" s="417"/>
      <c r="AF103" s="417"/>
      <c r="AG103" s="417"/>
      <c r="AH103" s="417"/>
      <c r="AI103" s="417"/>
      <c r="AJ103" s="417"/>
      <c r="AK103" s="417"/>
      <c r="AL103" s="417"/>
      <c r="AM103" s="305"/>
    </row>
    <row r="104" spans="1:39" ht="15.5" hidden="1"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4"/>
      <c r="Z104" s="417"/>
      <c r="AA104" s="417"/>
      <c r="AB104" s="417"/>
      <c r="AC104" s="417"/>
      <c r="AD104" s="417"/>
      <c r="AE104" s="417"/>
      <c r="AF104" s="417"/>
      <c r="AG104" s="417"/>
      <c r="AH104" s="417"/>
      <c r="AI104" s="417"/>
      <c r="AJ104" s="417"/>
      <c r="AK104" s="417"/>
      <c r="AL104" s="417"/>
      <c r="AM104" s="305"/>
    </row>
    <row r="105" spans="1:39" ht="15.5" hidden="1" outlineLevel="1">
      <c r="A105" s="512">
        <v>21</v>
      </c>
      <c r="B105" s="510" t="s">
        <v>113</v>
      </c>
      <c r="C105" s="290" t="s">
        <v>25</v>
      </c>
      <c r="D105" s="294">
        <v>272095.77218870498</v>
      </c>
      <c r="E105" s="294">
        <v>269742.49965404742</v>
      </c>
      <c r="F105" s="294">
        <v>269742.49965404742</v>
      </c>
      <c r="G105" s="294">
        <v>269742.49965404742</v>
      </c>
      <c r="H105" s="294">
        <v>269742.49965404742</v>
      </c>
      <c r="I105" s="294">
        <v>269742.49965404742</v>
      </c>
      <c r="J105" s="294">
        <v>269742.49965404742</v>
      </c>
      <c r="K105" s="294">
        <v>269587.08950964885</v>
      </c>
      <c r="L105" s="294">
        <v>269587.08950964885</v>
      </c>
      <c r="M105" s="294">
        <v>269587.08950964885</v>
      </c>
      <c r="N105" s="290"/>
      <c r="O105" s="294">
        <v>17.469951173617591</v>
      </c>
      <c r="P105" s="294">
        <v>17.322219079968804</v>
      </c>
      <c r="Q105" s="294">
        <v>17.322219079968804</v>
      </c>
      <c r="R105" s="294">
        <v>17.322219079968804</v>
      </c>
      <c r="S105" s="294">
        <v>17.322219079968804</v>
      </c>
      <c r="T105" s="294">
        <v>17.322219079968804</v>
      </c>
      <c r="U105" s="294">
        <v>17.322219079968804</v>
      </c>
      <c r="V105" s="294">
        <v>17.304478195905041</v>
      </c>
      <c r="W105" s="294">
        <v>17.304478195905041</v>
      </c>
      <c r="X105" s="294">
        <v>17.304478195905041</v>
      </c>
      <c r="Y105" s="402">
        <v>1</v>
      </c>
      <c r="Z105" s="402">
        <v>0</v>
      </c>
      <c r="AA105" s="402">
        <v>0</v>
      </c>
      <c r="AB105" s="402"/>
      <c r="AC105" s="402"/>
      <c r="AD105" s="402"/>
      <c r="AE105" s="402"/>
      <c r="AF105" s="402"/>
      <c r="AG105" s="402"/>
      <c r="AH105" s="402"/>
      <c r="AI105" s="402"/>
      <c r="AJ105" s="402"/>
      <c r="AK105" s="402"/>
      <c r="AL105" s="402"/>
      <c r="AM105" s="295">
        <f>SUM(Y105:AL105)</f>
        <v>1</v>
      </c>
    </row>
    <row r="106" spans="1:39" ht="15.5" hidden="1" outlineLevel="1">
      <c r="B106" s="293" t="s">
        <v>267</v>
      </c>
      <c r="C106" s="290" t="s">
        <v>163</v>
      </c>
      <c r="D106" s="294">
        <v>26760.271340875115</v>
      </c>
      <c r="E106" s="294">
        <v>26378.216193615201</v>
      </c>
      <c r="F106" s="294">
        <v>26378.216193615201</v>
      </c>
      <c r="G106" s="294">
        <v>26378.216193615201</v>
      </c>
      <c r="H106" s="294">
        <v>26378.216193615201</v>
      </c>
      <c r="I106" s="294">
        <v>26378.216193615201</v>
      </c>
      <c r="J106" s="294">
        <v>26378.216193615201</v>
      </c>
      <c r="K106" s="294">
        <v>26363.350989739421</v>
      </c>
      <c r="L106" s="294">
        <v>26363.350989739421</v>
      </c>
      <c r="M106" s="294">
        <v>26363.350989739421</v>
      </c>
      <c r="N106" s="290"/>
      <c r="O106" s="294">
        <v>1.7198925793966857</v>
      </c>
      <c r="P106" s="294">
        <v>1.6959081891644612</v>
      </c>
      <c r="Q106" s="294">
        <v>1.6959081891644612</v>
      </c>
      <c r="R106" s="294">
        <v>1.6959081891644612</v>
      </c>
      <c r="S106" s="294">
        <v>1.6959081891644612</v>
      </c>
      <c r="T106" s="294">
        <v>1.6959081891644612</v>
      </c>
      <c r="U106" s="294">
        <v>1.6959081891644612</v>
      </c>
      <c r="V106" s="294">
        <v>1.6942112480827509</v>
      </c>
      <c r="W106" s="294">
        <v>1.6942112480827509</v>
      </c>
      <c r="X106" s="294">
        <v>1.6942112480827509</v>
      </c>
      <c r="Y106" s="403">
        <v>1</v>
      </c>
      <c r="Z106" s="403">
        <v>0</v>
      </c>
      <c r="AA106" s="403">
        <v>0</v>
      </c>
      <c r="AB106" s="403">
        <f t="shared" ref="AB106:AL106" si="23">AB105</f>
        <v>0</v>
      </c>
      <c r="AC106" s="403">
        <f t="shared" si="23"/>
        <v>0</v>
      </c>
      <c r="AD106" s="403">
        <f t="shared" si="23"/>
        <v>0</v>
      </c>
      <c r="AE106" s="403">
        <f t="shared" si="23"/>
        <v>0</v>
      </c>
      <c r="AF106" s="403">
        <f t="shared" si="23"/>
        <v>0</v>
      </c>
      <c r="AG106" s="403">
        <f t="shared" si="23"/>
        <v>0</v>
      </c>
      <c r="AH106" s="403">
        <f t="shared" si="23"/>
        <v>0</v>
      </c>
      <c r="AI106" s="403">
        <f t="shared" si="23"/>
        <v>0</v>
      </c>
      <c r="AJ106" s="403">
        <f t="shared" si="23"/>
        <v>0</v>
      </c>
      <c r="AK106" s="403">
        <f t="shared" si="23"/>
        <v>0</v>
      </c>
      <c r="AL106" s="403">
        <f t="shared" si="23"/>
        <v>0</v>
      </c>
      <c r="AM106" s="305"/>
    </row>
    <row r="107" spans="1:39" ht="15.5"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4"/>
      <c r="Z107" s="417"/>
      <c r="AA107" s="417"/>
      <c r="AB107" s="417"/>
      <c r="AC107" s="417"/>
      <c r="AD107" s="417"/>
      <c r="AE107" s="417"/>
      <c r="AF107" s="417"/>
      <c r="AG107" s="417"/>
      <c r="AH107" s="417"/>
      <c r="AI107" s="417"/>
      <c r="AJ107" s="417"/>
      <c r="AK107" s="417"/>
      <c r="AL107" s="417"/>
      <c r="AM107" s="305"/>
    </row>
    <row r="108" spans="1:39" ht="31" hidden="1" outlineLevel="1">
      <c r="A108" s="512">
        <v>22</v>
      </c>
      <c r="B108" s="510" t="s">
        <v>114</v>
      </c>
      <c r="C108" s="290" t="s">
        <v>25</v>
      </c>
      <c r="D108" s="294">
        <v>71915.795361629906</v>
      </c>
      <c r="E108" s="294">
        <v>71915.795361629906</v>
      </c>
      <c r="F108" s="294">
        <v>71915.795361629906</v>
      </c>
      <c r="G108" s="294">
        <v>71915.795361629906</v>
      </c>
      <c r="H108" s="294">
        <v>71915.795361629906</v>
      </c>
      <c r="I108" s="294">
        <v>71915.795361629906</v>
      </c>
      <c r="J108" s="294">
        <v>71915.795361629906</v>
      </c>
      <c r="K108" s="294">
        <v>71915.795361629906</v>
      </c>
      <c r="L108" s="294">
        <v>71915.795361629906</v>
      </c>
      <c r="M108" s="294">
        <v>71915.795361629906</v>
      </c>
      <c r="N108" s="290"/>
      <c r="O108" s="294">
        <v>36.793749923419099</v>
      </c>
      <c r="P108" s="294">
        <v>36.793749923419099</v>
      </c>
      <c r="Q108" s="294">
        <v>36.793749923419099</v>
      </c>
      <c r="R108" s="294">
        <v>36.793749923419099</v>
      </c>
      <c r="S108" s="294">
        <v>36.793749923419099</v>
      </c>
      <c r="T108" s="294">
        <v>36.793749923419099</v>
      </c>
      <c r="U108" s="294">
        <v>36.793749923419099</v>
      </c>
      <c r="V108" s="294">
        <v>36.793749923419099</v>
      </c>
      <c r="W108" s="294">
        <v>36.793749923419099</v>
      </c>
      <c r="X108" s="294">
        <v>36.793749923419099</v>
      </c>
      <c r="Y108" s="402">
        <v>1</v>
      </c>
      <c r="Z108" s="402">
        <v>0</v>
      </c>
      <c r="AA108" s="402">
        <v>0</v>
      </c>
      <c r="AB108" s="402"/>
      <c r="AC108" s="402"/>
      <c r="AD108" s="402"/>
      <c r="AE108" s="402"/>
      <c r="AF108" s="402"/>
      <c r="AG108" s="402"/>
      <c r="AH108" s="402"/>
      <c r="AI108" s="402"/>
      <c r="AJ108" s="402"/>
      <c r="AK108" s="402"/>
      <c r="AL108" s="402"/>
      <c r="AM108" s="295">
        <f>SUM(Y108:AL108)</f>
        <v>1</v>
      </c>
    </row>
    <row r="109" spans="1:39" ht="15.5" hidden="1" outlineLevel="1">
      <c r="B109" s="293" t="s">
        <v>267</v>
      </c>
      <c r="C109" s="290" t="s">
        <v>163</v>
      </c>
      <c r="D109" s="294">
        <v>6658.9999999999991</v>
      </c>
      <c r="E109" s="294">
        <v>6658.9999999999991</v>
      </c>
      <c r="F109" s="294">
        <v>6658.9999999999991</v>
      </c>
      <c r="G109" s="294">
        <v>6658.9999999999991</v>
      </c>
      <c r="H109" s="294">
        <v>6658.9999999999991</v>
      </c>
      <c r="I109" s="294">
        <v>6658.9999999999991</v>
      </c>
      <c r="J109" s="294">
        <v>6658.9999999999991</v>
      </c>
      <c r="K109" s="294">
        <v>6658.9999999999991</v>
      </c>
      <c r="L109" s="294">
        <v>6658.9999999999991</v>
      </c>
      <c r="M109" s="294">
        <v>6658.9999999999991</v>
      </c>
      <c r="N109" s="290"/>
      <c r="O109" s="294">
        <v>3.4535000000000005</v>
      </c>
      <c r="P109" s="294">
        <v>3.4535000000000005</v>
      </c>
      <c r="Q109" s="294">
        <v>3.4535000000000005</v>
      </c>
      <c r="R109" s="294">
        <v>3.4535000000000005</v>
      </c>
      <c r="S109" s="294">
        <v>3.4535000000000005</v>
      </c>
      <c r="T109" s="294">
        <v>3.4535000000000005</v>
      </c>
      <c r="U109" s="294">
        <v>3.4535000000000005</v>
      </c>
      <c r="V109" s="294">
        <v>3.4535000000000005</v>
      </c>
      <c r="W109" s="294">
        <v>3.4535000000000005</v>
      </c>
      <c r="X109" s="294">
        <v>3.4535000000000005</v>
      </c>
      <c r="Y109" s="403">
        <v>1</v>
      </c>
      <c r="Z109" s="403">
        <v>0</v>
      </c>
      <c r="AA109" s="403">
        <v>0</v>
      </c>
      <c r="AB109" s="403">
        <f t="shared" ref="AB109:AL109" si="24">AB108</f>
        <v>0</v>
      </c>
      <c r="AC109" s="403">
        <f t="shared" si="24"/>
        <v>0</v>
      </c>
      <c r="AD109" s="403">
        <f t="shared" si="24"/>
        <v>0</v>
      </c>
      <c r="AE109" s="403">
        <f t="shared" si="24"/>
        <v>0</v>
      </c>
      <c r="AF109" s="403">
        <f t="shared" si="24"/>
        <v>0</v>
      </c>
      <c r="AG109" s="403">
        <f t="shared" si="24"/>
        <v>0</v>
      </c>
      <c r="AH109" s="403">
        <f t="shared" si="24"/>
        <v>0</v>
      </c>
      <c r="AI109" s="403">
        <f t="shared" si="24"/>
        <v>0</v>
      </c>
      <c r="AJ109" s="403">
        <f t="shared" si="24"/>
        <v>0</v>
      </c>
      <c r="AK109" s="403">
        <f t="shared" si="24"/>
        <v>0</v>
      </c>
      <c r="AL109" s="403">
        <f t="shared" si="24"/>
        <v>0</v>
      </c>
      <c r="AM109" s="305"/>
    </row>
    <row r="110" spans="1:39" ht="15.5"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4"/>
      <c r="Z110" s="417"/>
      <c r="AA110" s="417"/>
      <c r="AB110" s="417"/>
      <c r="AC110" s="417"/>
      <c r="AD110" s="417"/>
      <c r="AE110" s="417"/>
      <c r="AF110" s="417"/>
      <c r="AG110" s="417"/>
      <c r="AH110" s="417"/>
      <c r="AI110" s="417"/>
      <c r="AJ110" s="417"/>
      <c r="AK110" s="417"/>
      <c r="AL110" s="417"/>
      <c r="AM110" s="305"/>
    </row>
    <row r="111" spans="1:39" ht="15.5" hidden="1" outlineLevel="1">
      <c r="A111" s="512">
        <v>23</v>
      </c>
      <c r="B111" s="510"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2"/>
      <c r="Z111" s="402"/>
      <c r="AA111" s="402"/>
      <c r="AB111" s="402"/>
      <c r="AC111" s="402"/>
      <c r="AD111" s="402"/>
      <c r="AE111" s="402"/>
      <c r="AF111" s="402"/>
      <c r="AG111" s="402"/>
      <c r="AH111" s="402"/>
      <c r="AI111" s="402"/>
      <c r="AJ111" s="402"/>
      <c r="AK111" s="402"/>
      <c r="AL111" s="402"/>
      <c r="AM111" s="295">
        <f>SUM(Y111:AL111)</f>
        <v>0</v>
      </c>
    </row>
    <row r="112" spans="1:39" ht="15.5"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3">
        <v>0</v>
      </c>
      <c r="Z112" s="403">
        <v>0</v>
      </c>
      <c r="AA112" s="403">
        <v>0</v>
      </c>
      <c r="AB112" s="403">
        <f t="shared" ref="AB112:AL112" si="25">AB111</f>
        <v>0</v>
      </c>
      <c r="AC112" s="403">
        <f t="shared" si="25"/>
        <v>0</v>
      </c>
      <c r="AD112" s="403">
        <f t="shared" si="25"/>
        <v>0</v>
      </c>
      <c r="AE112" s="403">
        <f t="shared" si="25"/>
        <v>0</v>
      </c>
      <c r="AF112" s="403">
        <f t="shared" si="25"/>
        <v>0</v>
      </c>
      <c r="AG112" s="403">
        <f t="shared" si="25"/>
        <v>0</v>
      </c>
      <c r="AH112" s="403">
        <f t="shared" si="25"/>
        <v>0</v>
      </c>
      <c r="AI112" s="403">
        <f t="shared" si="25"/>
        <v>0</v>
      </c>
      <c r="AJ112" s="403">
        <f t="shared" si="25"/>
        <v>0</v>
      </c>
      <c r="AK112" s="403">
        <f t="shared" si="25"/>
        <v>0</v>
      </c>
      <c r="AL112" s="403">
        <f t="shared" si="25"/>
        <v>0</v>
      </c>
      <c r="AM112" s="305"/>
    </row>
    <row r="113" spans="1:39" ht="15.5"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4"/>
      <c r="Z113" s="417"/>
      <c r="AA113" s="417"/>
      <c r="AB113" s="417"/>
      <c r="AC113" s="417"/>
      <c r="AD113" s="417"/>
      <c r="AE113" s="417"/>
      <c r="AF113" s="417"/>
      <c r="AG113" s="417"/>
      <c r="AH113" s="417"/>
      <c r="AI113" s="417"/>
      <c r="AJ113" s="417"/>
      <c r="AK113" s="417"/>
      <c r="AL113" s="417"/>
      <c r="AM113" s="305"/>
    </row>
    <row r="114" spans="1:39" ht="15.5" hidden="1" outlineLevel="1">
      <c r="A114" s="512">
        <v>24</v>
      </c>
      <c r="B114" s="510"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2"/>
      <c r="Z114" s="402"/>
      <c r="AA114" s="402"/>
      <c r="AB114" s="402"/>
      <c r="AC114" s="402"/>
      <c r="AD114" s="402"/>
      <c r="AE114" s="402"/>
      <c r="AF114" s="402"/>
      <c r="AG114" s="402"/>
      <c r="AH114" s="402"/>
      <c r="AI114" s="402"/>
      <c r="AJ114" s="402"/>
      <c r="AK114" s="402"/>
      <c r="AL114" s="402"/>
      <c r="AM114" s="295">
        <f>SUM(Y114:AL114)</f>
        <v>0</v>
      </c>
    </row>
    <row r="115" spans="1:39" ht="15.5"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3">
        <v>0</v>
      </c>
      <c r="Z115" s="403">
        <v>0</v>
      </c>
      <c r="AA115" s="403">
        <v>0</v>
      </c>
      <c r="AB115" s="403">
        <f t="shared" ref="AB115:AL115" si="26">AB114</f>
        <v>0</v>
      </c>
      <c r="AC115" s="403">
        <f t="shared" si="26"/>
        <v>0</v>
      </c>
      <c r="AD115" s="403">
        <f t="shared" si="26"/>
        <v>0</v>
      </c>
      <c r="AE115" s="403">
        <f t="shared" si="26"/>
        <v>0</v>
      </c>
      <c r="AF115" s="403">
        <f t="shared" si="26"/>
        <v>0</v>
      </c>
      <c r="AG115" s="403">
        <f t="shared" si="26"/>
        <v>0</v>
      </c>
      <c r="AH115" s="403">
        <f t="shared" si="26"/>
        <v>0</v>
      </c>
      <c r="AI115" s="403">
        <f t="shared" si="26"/>
        <v>0</v>
      </c>
      <c r="AJ115" s="403">
        <f t="shared" si="26"/>
        <v>0</v>
      </c>
      <c r="AK115" s="403">
        <f t="shared" si="26"/>
        <v>0</v>
      </c>
      <c r="AL115" s="403">
        <f t="shared" si="26"/>
        <v>0</v>
      </c>
      <c r="AM115" s="305"/>
    </row>
    <row r="116" spans="1:39" ht="15.5"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4"/>
      <c r="Z116" s="417"/>
      <c r="AA116" s="417"/>
      <c r="AB116" s="417"/>
      <c r="AC116" s="417"/>
      <c r="AD116" s="417"/>
      <c r="AE116" s="417"/>
      <c r="AF116" s="417"/>
      <c r="AG116" s="417"/>
      <c r="AH116" s="417"/>
      <c r="AI116" s="417"/>
      <c r="AJ116" s="417"/>
      <c r="AK116" s="417"/>
      <c r="AL116" s="417"/>
      <c r="AM116" s="305"/>
    </row>
    <row r="117" spans="1:39" ht="15.5" hidden="1"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4"/>
      <c r="Z117" s="417"/>
      <c r="AA117" s="417"/>
      <c r="AB117" s="417"/>
      <c r="AC117" s="417"/>
      <c r="AD117" s="417"/>
      <c r="AE117" s="417"/>
      <c r="AF117" s="417"/>
      <c r="AG117" s="417"/>
      <c r="AH117" s="417"/>
      <c r="AI117" s="417"/>
      <c r="AJ117" s="417"/>
      <c r="AK117" s="417"/>
      <c r="AL117" s="417"/>
      <c r="AM117" s="305"/>
    </row>
    <row r="118" spans="1:39" ht="15.5" hidden="1" outlineLevel="1">
      <c r="A118" s="512">
        <v>25</v>
      </c>
      <c r="B118" s="510"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18"/>
      <c r="Z118" s="402"/>
      <c r="AA118" s="402"/>
      <c r="AB118" s="402"/>
      <c r="AC118" s="402"/>
      <c r="AD118" s="402"/>
      <c r="AE118" s="402"/>
      <c r="AF118" s="407"/>
      <c r="AG118" s="407"/>
      <c r="AH118" s="407"/>
      <c r="AI118" s="407"/>
      <c r="AJ118" s="407"/>
      <c r="AK118" s="407"/>
      <c r="AL118" s="407"/>
      <c r="AM118" s="295">
        <f>SUM(Y118:AL118)</f>
        <v>0</v>
      </c>
    </row>
    <row r="119" spans="1:39" ht="15.5" hidden="1" outlineLevel="1">
      <c r="B119" s="29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3">
        <v>0</v>
      </c>
      <c r="Z119" s="403">
        <v>0</v>
      </c>
      <c r="AA119" s="403">
        <v>0</v>
      </c>
      <c r="AB119" s="403">
        <f t="shared" ref="AB119:AL119" si="27">AB118</f>
        <v>0</v>
      </c>
      <c r="AC119" s="403">
        <f t="shared" si="27"/>
        <v>0</v>
      </c>
      <c r="AD119" s="403">
        <f t="shared" si="27"/>
        <v>0</v>
      </c>
      <c r="AE119" s="403">
        <f t="shared" si="27"/>
        <v>0</v>
      </c>
      <c r="AF119" s="403">
        <f t="shared" si="27"/>
        <v>0</v>
      </c>
      <c r="AG119" s="403">
        <f t="shared" si="27"/>
        <v>0</v>
      </c>
      <c r="AH119" s="403">
        <f t="shared" si="27"/>
        <v>0</v>
      </c>
      <c r="AI119" s="403">
        <f t="shared" si="27"/>
        <v>0</v>
      </c>
      <c r="AJ119" s="403">
        <f t="shared" si="27"/>
        <v>0</v>
      </c>
      <c r="AK119" s="403">
        <f t="shared" si="27"/>
        <v>0</v>
      </c>
      <c r="AL119" s="403">
        <f t="shared" si="27"/>
        <v>0</v>
      </c>
      <c r="AM119" s="305"/>
    </row>
    <row r="120" spans="1:39" ht="15.5"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17"/>
      <c r="AA120" s="417"/>
      <c r="AB120" s="417"/>
      <c r="AC120" s="417"/>
      <c r="AD120" s="417"/>
      <c r="AE120" s="417"/>
      <c r="AF120" s="417"/>
      <c r="AG120" s="417"/>
      <c r="AH120" s="417"/>
      <c r="AI120" s="417"/>
      <c r="AJ120" s="417"/>
      <c r="AK120" s="417"/>
      <c r="AL120" s="417"/>
      <c r="AM120" s="305"/>
    </row>
    <row r="121" spans="1:39" ht="15.5" hidden="1" outlineLevel="1">
      <c r="A121" s="512">
        <v>26</v>
      </c>
      <c r="B121" s="510" t="s">
        <v>118</v>
      </c>
      <c r="C121" s="290" t="s">
        <v>25</v>
      </c>
      <c r="D121" s="294">
        <v>157549.14323282012</v>
      </c>
      <c r="E121" s="294">
        <v>157549.14323282012</v>
      </c>
      <c r="F121" s="294">
        <v>157549.14323282012</v>
      </c>
      <c r="G121" s="294">
        <v>157549.14323282012</v>
      </c>
      <c r="H121" s="294">
        <v>157549.14323282012</v>
      </c>
      <c r="I121" s="294">
        <v>157549.14323282012</v>
      </c>
      <c r="J121" s="294">
        <v>155886.90356597977</v>
      </c>
      <c r="K121" s="294">
        <v>155886.90356597977</v>
      </c>
      <c r="L121" s="294">
        <v>155886.90356597977</v>
      </c>
      <c r="M121" s="294">
        <v>150468.82516639068</v>
      </c>
      <c r="N121" s="294">
        <v>12</v>
      </c>
      <c r="O121" s="294">
        <v>11.253497362931158</v>
      </c>
      <c r="P121" s="294">
        <v>11.253497362931158</v>
      </c>
      <c r="Q121" s="294">
        <v>11.253497362931158</v>
      </c>
      <c r="R121" s="294">
        <v>11.253497362931158</v>
      </c>
      <c r="S121" s="294">
        <v>11.253497362931158</v>
      </c>
      <c r="T121" s="294">
        <v>11.253497362931158</v>
      </c>
      <c r="U121" s="294">
        <v>11.091711208972992</v>
      </c>
      <c r="V121" s="294">
        <v>11.091711208972992</v>
      </c>
      <c r="W121" s="294">
        <v>11.091711208972992</v>
      </c>
      <c r="X121" s="294">
        <v>10.564368441500994</v>
      </c>
      <c r="Y121" s="402">
        <v>0</v>
      </c>
      <c r="Z121" s="402">
        <v>0.12492258518672122</v>
      </c>
      <c r="AA121" s="402">
        <v>0.87507741481327883</v>
      </c>
      <c r="AB121" s="402"/>
      <c r="AC121" s="523"/>
      <c r="AD121" s="402"/>
      <c r="AE121" s="402"/>
      <c r="AF121" s="407"/>
      <c r="AG121" s="407"/>
      <c r="AH121" s="407"/>
      <c r="AI121" s="407"/>
      <c r="AJ121" s="407"/>
      <c r="AK121" s="407"/>
      <c r="AL121" s="407"/>
      <c r="AM121" s="295">
        <f>SUM(Y121:AL121)</f>
        <v>1</v>
      </c>
    </row>
    <row r="122" spans="1:39" ht="15.5" hidden="1" outlineLevel="1">
      <c r="B122" s="293" t="s">
        <v>267</v>
      </c>
      <c r="C122" s="290" t="s">
        <v>163</v>
      </c>
      <c r="D122" s="294">
        <v>339035.14020330296</v>
      </c>
      <c r="E122" s="294">
        <v>339035.14020330296</v>
      </c>
      <c r="F122" s="294">
        <v>339035.14020330296</v>
      </c>
      <c r="G122" s="294">
        <v>339035.14020330296</v>
      </c>
      <c r="H122" s="294">
        <v>339035.14020330296</v>
      </c>
      <c r="I122" s="294">
        <v>339035.14020330296</v>
      </c>
      <c r="J122" s="294">
        <v>334126.66464447579</v>
      </c>
      <c r="K122" s="294">
        <v>334126.66464447579</v>
      </c>
      <c r="L122" s="294">
        <v>334126.66464447579</v>
      </c>
      <c r="M122" s="294">
        <v>318625.86269657878</v>
      </c>
      <c r="N122" s="294">
        <v>12</v>
      </c>
      <c r="O122" s="294">
        <v>53.619570761560993</v>
      </c>
      <c r="P122" s="294">
        <v>53.619570761560993</v>
      </c>
      <c r="Q122" s="294">
        <v>53.619570761560993</v>
      </c>
      <c r="R122" s="294">
        <v>53.619570761560993</v>
      </c>
      <c r="S122" s="294">
        <v>53.619570761560993</v>
      </c>
      <c r="T122" s="294">
        <v>53.619570761560993</v>
      </c>
      <c r="U122" s="294">
        <v>52.863186143468724</v>
      </c>
      <c r="V122" s="294">
        <v>52.863186143468724</v>
      </c>
      <c r="W122" s="294">
        <v>52.863186143468724</v>
      </c>
      <c r="X122" s="294">
        <v>50.474548771036652</v>
      </c>
      <c r="Y122" s="403">
        <v>0</v>
      </c>
      <c r="Z122" s="403">
        <v>0.12492258518672122</v>
      </c>
      <c r="AA122" s="403">
        <v>0.87507741481327883</v>
      </c>
      <c r="AB122" s="403">
        <f t="shared" ref="AB122:AL122" si="28">AB121</f>
        <v>0</v>
      </c>
      <c r="AC122" s="403">
        <f t="shared" si="28"/>
        <v>0</v>
      </c>
      <c r="AD122" s="403">
        <f t="shared" si="28"/>
        <v>0</v>
      </c>
      <c r="AE122" s="403">
        <f t="shared" si="28"/>
        <v>0</v>
      </c>
      <c r="AF122" s="403">
        <f t="shared" si="28"/>
        <v>0</v>
      </c>
      <c r="AG122" s="403">
        <f t="shared" si="28"/>
        <v>0</v>
      </c>
      <c r="AH122" s="403">
        <f t="shared" si="28"/>
        <v>0</v>
      </c>
      <c r="AI122" s="403">
        <f t="shared" si="28"/>
        <v>0</v>
      </c>
      <c r="AJ122" s="403">
        <f t="shared" si="28"/>
        <v>0</v>
      </c>
      <c r="AK122" s="403">
        <f t="shared" si="28"/>
        <v>0</v>
      </c>
      <c r="AL122" s="403">
        <f t="shared" si="28"/>
        <v>0</v>
      </c>
      <c r="AM122" s="305"/>
    </row>
    <row r="123" spans="1:39" ht="15.5"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17"/>
      <c r="AA123" s="417"/>
      <c r="AB123" s="417"/>
      <c r="AC123" s="417"/>
      <c r="AD123" s="417"/>
      <c r="AE123" s="417"/>
      <c r="AF123" s="417"/>
      <c r="AG123" s="417"/>
      <c r="AH123" s="417"/>
      <c r="AI123" s="417"/>
      <c r="AJ123" s="417"/>
      <c r="AK123" s="417"/>
      <c r="AL123" s="417"/>
      <c r="AM123" s="305"/>
    </row>
    <row r="124" spans="1:39" ht="31" hidden="1" outlineLevel="1">
      <c r="A124" s="512">
        <v>27</v>
      </c>
      <c r="B124" s="510"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18"/>
      <c r="Z124" s="402"/>
      <c r="AA124" s="402"/>
      <c r="AB124" s="402"/>
      <c r="AC124" s="402"/>
      <c r="AD124" s="402"/>
      <c r="AE124" s="402"/>
      <c r="AF124" s="407"/>
      <c r="AG124" s="407"/>
      <c r="AH124" s="407"/>
      <c r="AI124" s="407"/>
      <c r="AJ124" s="407"/>
      <c r="AK124" s="407"/>
      <c r="AL124" s="407"/>
      <c r="AM124" s="295">
        <f>SUM(Y124:AL124)</f>
        <v>0</v>
      </c>
    </row>
    <row r="125" spans="1:39" ht="15.5" hidden="1" outlineLevel="1">
      <c r="B125" s="29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3">
        <v>0</v>
      </c>
      <c r="Z125" s="403">
        <v>0</v>
      </c>
      <c r="AA125" s="403">
        <v>0</v>
      </c>
      <c r="AB125" s="403">
        <f t="shared" ref="AB125:AL125" si="29">AB124</f>
        <v>0</v>
      </c>
      <c r="AC125" s="403">
        <f t="shared" si="29"/>
        <v>0</v>
      </c>
      <c r="AD125" s="403">
        <f t="shared" si="29"/>
        <v>0</v>
      </c>
      <c r="AE125" s="403">
        <f t="shared" si="29"/>
        <v>0</v>
      </c>
      <c r="AF125" s="403">
        <f t="shared" si="29"/>
        <v>0</v>
      </c>
      <c r="AG125" s="403">
        <f t="shared" si="29"/>
        <v>0</v>
      </c>
      <c r="AH125" s="403">
        <f t="shared" si="29"/>
        <v>0</v>
      </c>
      <c r="AI125" s="403">
        <f t="shared" si="29"/>
        <v>0</v>
      </c>
      <c r="AJ125" s="403">
        <f t="shared" si="29"/>
        <v>0</v>
      </c>
      <c r="AK125" s="403">
        <f t="shared" si="29"/>
        <v>0</v>
      </c>
      <c r="AL125" s="403">
        <f t="shared" si="29"/>
        <v>0</v>
      </c>
      <c r="AM125" s="305"/>
    </row>
    <row r="126" spans="1:39" ht="15.5"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4"/>
      <c r="Z126" s="417"/>
      <c r="AA126" s="417"/>
      <c r="AB126" s="417"/>
      <c r="AC126" s="417"/>
      <c r="AD126" s="417"/>
      <c r="AE126" s="417"/>
      <c r="AF126" s="417"/>
      <c r="AG126" s="417"/>
      <c r="AH126" s="417"/>
      <c r="AI126" s="417"/>
      <c r="AJ126" s="417"/>
      <c r="AK126" s="417"/>
      <c r="AL126" s="417"/>
      <c r="AM126" s="305"/>
    </row>
    <row r="127" spans="1:39" ht="31" hidden="1" outlineLevel="1">
      <c r="A127" s="512">
        <v>28</v>
      </c>
      <c r="B127" s="510"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18"/>
      <c r="Z127" s="402"/>
      <c r="AA127" s="402"/>
      <c r="AB127" s="402"/>
      <c r="AC127" s="402"/>
      <c r="AD127" s="402"/>
      <c r="AE127" s="402"/>
      <c r="AF127" s="407"/>
      <c r="AG127" s="407"/>
      <c r="AH127" s="407"/>
      <c r="AI127" s="407"/>
      <c r="AJ127" s="407"/>
      <c r="AK127" s="407"/>
      <c r="AL127" s="407"/>
      <c r="AM127" s="295">
        <f>SUM(Y127:AL127)</f>
        <v>0</v>
      </c>
    </row>
    <row r="128" spans="1:39" ht="15.5" hidden="1" outlineLevel="1">
      <c r="B128" s="29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3">
        <v>0</v>
      </c>
      <c r="Z128" s="403">
        <v>0</v>
      </c>
      <c r="AA128" s="403">
        <v>0</v>
      </c>
      <c r="AB128" s="403">
        <f t="shared" ref="AB128:AL128" si="30">AB127</f>
        <v>0</v>
      </c>
      <c r="AC128" s="403">
        <f t="shared" si="30"/>
        <v>0</v>
      </c>
      <c r="AD128" s="403">
        <f t="shared" si="30"/>
        <v>0</v>
      </c>
      <c r="AE128" s="403">
        <f t="shared" si="30"/>
        <v>0</v>
      </c>
      <c r="AF128" s="403">
        <f t="shared" si="30"/>
        <v>0</v>
      </c>
      <c r="AG128" s="403">
        <f t="shared" si="30"/>
        <v>0</v>
      </c>
      <c r="AH128" s="403">
        <f t="shared" si="30"/>
        <v>0</v>
      </c>
      <c r="AI128" s="403">
        <f t="shared" si="30"/>
        <v>0</v>
      </c>
      <c r="AJ128" s="403">
        <f t="shared" si="30"/>
        <v>0</v>
      </c>
      <c r="AK128" s="403">
        <f t="shared" si="30"/>
        <v>0</v>
      </c>
      <c r="AL128" s="403">
        <f t="shared" si="30"/>
        <v>0</v>
      </c>
      <c r="AM128" s="305"/>
    </row>
    <row r="129" spans="1:39" ht="15.5"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4"/>
      <c r="Z129" s="417"/>
      <c r="AA129" s="417"/>
      <c r="AB129" s="417"/>
      <c r="AC129" s="417"/>
      <c r="AD129" s="417"/>
      <c r="AE129" s="417"/>
      <c r="AF129" s="417"/>
      <c r="AG129" s="417"/>
      <c r="AH129" s="417"/>
      <c r="AI129" s="417"/>
      <c r="AJ129" s="417"/>
      <c r="AK129" s="417"/>
      <c r="AL129" s="417"/>
      <c r="AM129" s="305"/>
    </row>
    <row r="130" spans="1:39" ht="31" hidden="1" outlineLevel="1">
      <c r="A130" s="512">
        <v>29</v>
      </c>
      <c r="B130" s="510"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18"/>
      <c r="Z130" s="402"/>
      <c r="AA130" s="402"/>
      <c r="AB130" s="402"/>
      <c r="AC130" s="402"/>
      <c r="AD130" s="402"/>
      <c r="AE130" s="402"/>
      <c r="AF130" s="407"/>
      <c r="AG130" s="407"/>
      <c r="AH130" s="407"/>
      <c r="AI130" s="407"/>
      <c r="AJ130" s="407"/>
      <c r="AK130" s="407"/>
      <c r="AL130" s="407"/>
      <c r="AM130" s="295">
        <f>SUM(Y130:AL130)</f>
        <v>0</v>
      </c>
    </row>
    <row r="131" spans="1:39" ht="15.5" hidden="1" outlineLevel="1">
      <c r="B131" s="29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3">
        <v>0</v>
      </c>
      <c r="Z131" s="403">
        <v>0</v>
      </c>
      <c r="AA131" s="403">
        <v>0</v>
      </c>
      <c r="AB131" s="403">
        <f t="shared" ref="AB131:AL131" si="31">AB130</f>
        <v>0</v>
      </c>
      <c r="AC131" s="403">
        <f t="shared" si="31"/>
        <v>0</v>
      </c>
      <c r="AD131" s="403">
        <f t="shared" si="31"/>
        <v>0</v>
      </c>
      <c r="AE131" s="403">
        <f t="shared" si="31"/>
        <v>0</v>
      </c>
      <c r="AF131" s="403">
        <f t="shared" si="31"/>
        <v>0</v>
      </c>
      <c r="AG131" s="403">
        <f t="shared" si="31"/>
        <v>0</v>
      </c>
      <c r="AH131" s="403">
        <f t="shared" si="31"/>
        <v>0</v>
      </c>
      <c r="AI131" s="403">
        <f t="shared" si="31"/>
        <v>0</v>
      </c>
      <c r="AJ131" s="403">
        <f t="shared" si="31"/>
        <v>0</v>
      </c>
      <c r="AK131" s="403">
        <f t="shared" si="31"/>
        <v>0</v>
      </c>
      <c r="AL131" s="403">
        <f t="shared" si="31"/>
        <v>0</v>
      </c>
      <c r="AM131" s="305"/>
    </row>
    <row r="132" spans="1:39" ht="15.5"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4"/>
      <c r="Z132" s="417"/>
      <c r="AA132" s="417"/>
      <c r="AB132" s="417"/>
      <c r="AC132" s="417"/>
      <c r="AD132" s="417"/>
      <c r="AE132" s="417"/>
      <c r="AF132" s="417"/>
      <c r="AG132" s="417"/>
      <c r="AH132" s="417"/>
      <c r="AI132" s="417"/>
      <c r="AJ132" s="417"/>
      <c r="AK132" s="417"/>
      <c r="AL132" s="417"/>
      <c r="AM132" s="305"/>
    </row>
    <row r="133" spans="1:39" ht="31" hidden="1" outlineLevel="1">
      <c r="A133" s="512">
        <v>30</v>
      </c>
      <c r="B133" s="510"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18"/>
      <c r="Z133" s="402"/>
      <c r="AA133" s="402"/>
      <c r="AB133" s="402"/>
      <c r="AC133" s="402"/>
      <c r="AD133" s="402"/>
      <c r="AE133" s="402"/>
      <c r="AF133" s="407"/>
      <c r="AG133" s="407"/>
      <c r="AH133" s="407"/>
      <c r="AI133" s="407"/>
      <c r="AJ133" s="407"/>
      <c r="AK133" s="407"/>
      <c r="AL133" s="407"/>
      <c r="AM133" s="295">
        <f>SUM(Y133:AL133)</f>
        <v>0</v>
      </c>
    </row>
    <row r="134" spans="1:39" ht="15.5" hidden="1" outlineLevel="1">
      <c r="B134" s="29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3">
        <v>0</v>
      </c>
      <c r="Z134" s="403">
        <v>0</v>
      </c>
      <c r="AA134" s="403">
        <v>0</v>
      </c>
      <c r="AB134" s="403">
        <f t="shared" ref="AB134:AL134" si="32">AB133</f>
        <v>0</v>
      </c>
      <c r="AC134" s="403">
        <f t="shared" si="32"/>
        <v>0</v>
      </c>
      <c r="AD134" s="403">
        <f t="shared" si="32"/>
        <v>0</v>
      </c>
      <c r="AE134" s="403">
        <f t="shared" si="32"/>
        <v>0</v>
      </c>
      <c r="AF134" s="403">
        <f t="shared" si="32"/>
        <v>0</v>
      </c>
      <c r="AG134" s="403">
        <f t="shared" si="32"/>
        <v>0</v>
      </c>
      <c r="AH134" s="403">
        <f t="shared" si="32"/>
        <v>0</v>
      </c>
      <c r="AI134" s="403">
        <f t="shared" si="32"/>
        <v>0</v>
      </c>
      <c r="AJ134" s="403">
        <f t="shared" si="32"/>
        <v>0</v>
      </c>
      <c r="AK134" s="403">
        <f t="shared" si="32"/>
        <v>0</v>
      </c>
      <c r="AL134" s="403">
        <f t="shared" si="32"/>
        <v>0</v>
      </c>
      <c r="AM134" s="305"/>
    </row>
    <row r="135" spans="1:39" ht="15.5"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4"/>
      <c r="Z135" s="417"/>
      <c r="AA135" s="417"/>
      <c r="AB135" s="417"/>
      <c r="AC135" s="417"/>
      <c r="AD135" s="417"/>
      <c r="AE135" s="417"/>
      <c r="AF135" s="417"/>
      <c r="AG135" s="417"/>
      <c r="AH135" s="417"/>
      <c r="AI135" s="417"/>
      <c r="AJ135" s="417"/>
      <c r="AK135" s="417"/>
      <c r="AL135" s="417"/>
      <c r="AM135" s="305"/>
    </row>
    <row r="136" spans="1:39" ht="31" hidden="1" outlineLevel="1">
      <c r="A136" s="512">
        <v>31</v>
      </c>
      <c r="B136" s="510"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18"/>
      <c r="Z136" s="402"/>
      <c r="AA136" s="402"/>
      <c r="AB136" s="402"/>
      <c r="AC136" s="402"/>
      <c r="AD136" s="402"/>
      <c r="AE136" s="402"/>
      <c r="AF136" s="407"/>
      <c r="AG136" s="407"/>
      <c r="AH136" s="407"/>
      <c r="AI136" s="407"/>
      <c r="AJ136" s="407"/>
      <c r="AK136" s="407"/>
      <c r="AL136" s="407"/>
      <c r="AM136" s="295">
        <f>SUM(Y136:AL136)</f>
        <v>0</v>
      </c>
    </row>
    <row r="137" spans="1:39" ht="15.5" hidden="1" outlineLevel="1">
      <c r="B137" s="29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3">
        <v>0</v>
      </c>
      <c r="Z137" s="403">
        <v>0</v>
      </c>
      <c r="AA137" s="403">
        <v>0</v>
      </c>
      <c r="AB137" s="403">
        <f t="shared" ref="AB137:AL137" si="33">AB136</f>
        <v>0</v>
      </c>
      <c r="AC137" s="403">
        <f t="shared" si="33"/>
        <v>0</v>
      </c>
      <c r="AD137" s="403">
        <f t="shared" si="33"/>
        <v>0</v>
      </c>
      <c r="AE137" s="403">
        <f t="shared" si="33"/>
        <v>0</v>
      </c>
      <c r="AF137" s="403">
        <f t="shared" si="33"/>
        <v>0</v>
      </c>
      <c r="AG137" s="403">
        <f t="shared" si="33"/>
        <v>0</v>
      </c>
      <c r="AH137" s="403">
        <f t="shared" si="33"/>
        <v>0</v>
      </c>
      <c r="AI137" s="403">
        <f t="shared" si="33"/>
        <v>0</v>
      </c>
      <c r="AJ137" s="403">
        <f t="shared" si="33"/>
        <v>0</v>
      </c>
      <c r="AK137" s="403">
        <f t="shared" si="33"/>
        <v>0</v>
      </c>
      <c r="AL137" s="403">
        <f t="shared" si="33"/>
        <v>0</v>
      </c>
      <c r="AM137" s="305"/>
    </row>
    <row r="138" spans="1:39" ht="15.5" hidden="1" outlineLevel="1">
      <c r="B138" s="51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4"/>
      <c r="Z138" s="417"/>
      <c r="AA138" s="417"/>
      <c r="AB138" s="417"/>
      <c r="AC138" s="417"/>
      <c r="AD138" s="417"/>
      <c r="AE138" s="417"/>
      <c r="AF138" s="417"/>
      <c r="AG138" s="417"/>
      <c r="AH138" s="417"/>
      <c r="AI138" s="417"/>
      <c r="AJ138" s="417"/>
      <c r="AK138" s="417"/>
      <c r="AL138" s="417"/>
      <c r="AM138" s="305"/>
    </row>
    <row r="139" spans="1:39" ht="15.75" hidden="1" customHeight="1" outlineLevel="1">
      <c r="A139" s="512">
        <v>32</v>
      </c>
      <c r="B139" s="510"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18"/>
      <c r="Z139" s="402"/>
      <c r="AA139" s="402"/>
      <c r="AB139" s="402"/>
      <c r="AC139" s="402"/>
      <c r="AD139" s="402"/>
      <c r="AE139" s="402"/>
      <c r="AF139" s="407"/>
      <c r="AG139" s="407"/>
      <c r="AH139" s="407"/>
      <c r="AI139" s="407"/>
      <c r="AJ139" s="407"/>
      <c r="AK139" s="407"/>
      <c r="AL139" s="407"/>
      <c r="AM139" s="295">
        <f>SUM(Y139:AL139)</f>
        <v>0</v>
      </c>
    </row>
    <row r="140" spans="1:39" ht="15.5" hidden="1" outlineLevel="1">
      <c r="B140" s="29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3">
        <v>0</v>
      </c>
      <c r="Z140" s="403">
        <v>0</v>
      </c>
      <c r="AA140" s="403">
        <v>0</v>
      </c>
      <c r="AB140" s="403">
        <f t="shared" ref="AB140:AL140" si="34">AB139</f>
        <v>0</v>
      </c>
      <c r="AC140" s="403">
        <f t="shared" si="34"/>
        <v>0</v>
      </c>
      <c r="AD140" s="403">
        <f t="shared" si="34"/>
        <v>0</v>
      </c>
      <c r="AE140" s="403">
        <f t="shared" si="34"/>
        <v>0</v>
      </c>
      <c r="AF140" s="403">
        <f t="shared" si="34"/>
        <v>0</v>
      </c>
      <c r="AG140" s="403">
        <f t="shared" si="34"/>
        <v>0</v>
      </c>
      <c r="AH140" s="403">
        <f t="shared" si="34"/>
        <v>0</v>
      </c>
      <c r="AI140" s="403">
        <f t="shared" si="34"/>
        <v>0</v>
      </c>
      <c r="AJ140" s="403">
        <f t="shared" si="34"/>
        <v>0</v>
      </c>
      <c r="AK140" s="403">
        <f t="shared" si="34"/>
        <v>0</v>
      </c>
      <c r="AL140" s="403">
        <f t="shared" si="34"/>
        <v>0</v>
      </c>
      <c r="AM140" s="305"/>
    </row>
    <row r="141" spans="1:39" ht="15.5" hidden="1" outlineLevel="1">
      <c r="B141" s="51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4"/>
      <c r="Z141" s="417"/>
      <c r="AA141" s="417"/>
      <c r="AB141" s="417"/>
      <c r="AC141" s="417"/>
      <c r="AD141" s="417"/>
      <c r="AE141" s="417"/>
      <c r="AF141" s="417"/>
      <c r="AG141" s="417"/>
      <c r="AH141" s="417"/>
      <c r="AI141" s="417"/>
      <c r="AJ141" s="417"/>
      <c r="AK141" s="417"/>
      <c r="AL141" s="417"/>
      <c r="AM141" s="305"/>
    </row>
    <row r="142" spans="1:39" ht="15.5" hidden="1"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4"/>
      <c r="Z142" s="417"/>
      <c r="AA142" s="417"/>
      <c r="AB142" s="417"/>
      <c r="AC142" s="417"/>
      <c r="AD142" s="417"/>
      <c r="AE142" s="417"/>
      <c r="AF142" s="417"/>
      <c r="AG142" s="417"/>
      <c r="AH142" s="417"/>
      <c r="AI142" s="417"/>
      <c r="AJ142" s="417"/>
      <c r="AK142" s="417"/>
      <c r="AL142" s="417"/>
      <c r="AM142" s="305"/>
    </row>
    <row r="143" spans="1:39" ht="15.5" hidden="1" outlineLevel="1">
      <c r="A143" s="512">
        <v>33</v>
      </c>
      <c r="B143" s="510"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18"/>
      <c r="Z143" s="402"/>
      <c r="AA143" s="402"/>
      <c r="AB143" s="402"/>
      <c r="AC143" s="402"/>
      <c r="AD143" s="402"/>
      <c r="AE143" s="402"/>
      <c r="AF143" s="407"/>
      <c r="AG143" s="407"/>
      <c r="AH143" s="407"/>
      <c r="AI143" s="407"/>
      <c r="AJ143" s="407"/>
      <c r="AK143" s="407"/>
      <c r="AL143" s="407"/>
      <c r="AM143" s="295">
        <f>SUM(Y143:AL143)</f>
        <v>0</v>
      </c>
    </row>
    <row r="144" spans="1:39" ht="15.5" hidden="1" outlineLevel="1">
      <c r="B144" s="29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3">
        <v>0</v>
      </c>
      <c r="Z144" s="403">
        <v>0</v>
      </c>
      <c r="AA144" s="403">
        <v>0</v>
      </c>
      <c r="AB144" s="403">
        <f t="shared" ref="AB144:AL144" si="35">AB143</f>
        <v>0</v>
      </c>
      <c r="AC144" s="403">
        <f t="shared" si="35"/>
        <v>0</v>
      </c>
      <c r="AD144" s="403">
        <f t="shared" si="35"/>
        <v>0</v>
      </c>
      <c r="AE144" s="403">
        <f t="shared" si="35"/>
        <v>0</v>
      </c>
      <c r="AF144" s="403">
        <f t="shared" si="35"/>
        <v>0</v>
      </c>
      <c r="AG144" s="403">
        <f t="shared" si="35"/>
        <v>0</v>
      </c>
      <c r="AH144" s="403">
        <f t="shared" si="35"/>
        <v>0</v>
      </c>
      <c r="AI144" s="403">
        <f t="shared" si="35"/>
        <v>0</v>
      </c>
      <c r="AJ144" s="403">
        <f t="shared" si="35"/>
        <v>0</v>
      </c>
      <c r="AK144" s="403">
        <f t="shared" si="35"/>
        <v>0</v>
      </c>
      <c r="AL144" s="403">
        <f t="shared" si="35"/>
        <v>0</v>
      </c>
      <c r="AM144" s="305"/>
    </row>
    <row r="145" spans="1:39" ht="15.5" hidden="1" outlineLevel="1">
      <c r="B145" s="51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4"/>
      <c r="Z145" s="417"/>
      <c r="AA145" s="417"/>
      <c r="AB145" s="417"/>
      <c r="AC145" s="417"/>
      <c r="AD145" s="417"/>
      <c r="AE145" s="417"/>
      <c r="AF145" s="417"/>
      <c r="AG145" s="417"/>
      <c r="AH145" s="417"/>
      <c r="AI145" s="417"/>
      <c r="AJ145" s="417"/>
      <c r="AK145" s="417"/>
      <c r="AL145" s="417"/>
      <c r="AM145" s="305"/>
    </row>
    <row r="146" spans="1:39" ht="15.5" hidden="1" outlineLevel="1">
      <c r="A146" s="512">
        <v>34</v>
      </c>
      <c r="B146" s="510"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18"/>
      <c r="Z146" s="402"/>
      <c r="AA146" s="402"/>
      <c r="AB146" s="402"/>
      <c r="AC146" s="402"/>
      <c r="AD146" s="402"/>
      <c r="AE146" s="402"/>
      <c r="AF146" s="407"/>
      <c r="AG146" s="407"/>
      <c r="AH146" s="407"/>
      <c r="AI146" s="407"/>
      <c r="AJ146" s="407"/>
      <c r="AK146" s="407"/>
      <c r="AL146" s="407"/>
      <c r="AM146" s="295">
        <f>SUM(Y146:AL146)</f>
        <v>0</v>
      </c>
    </row>
    <row r="147" spans="1:39" ht="15.5" hidden="1" outlineLevel="1">
      <c r="B147" s="29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3">
        <v>0</v>
      </c>
      <c r="Z147" s="403">
        <v>0</v>
      </c>
      <c r="AA147" s="403">
        <v>0</v>
      </c>
      <c r="AB147" s="403">
        <f t="shared" ref="AB147:AL147" si="36">AB146</f>
        <v>0</v>
      </c>
      <c r="AC147" s="403">
        <f t="shared" si="36"/>
        <v>0</v>
      </c>
      <c r="AD147" s="403">
        <f t="shared" si="36"/>
        <v>0</v>
      </c>
      <c r="AE147" s="403">
        <f t="shared" si="36"/>
        <v>0</v>
      </c>
      <c r="AF147" s="403">
        <f t="shared" si="36"/>
        <v>0</v>
      </c>
      <c r="AG147" s="403">
        <f t="shared" si="36"/>
        <v>0</v>
      </c>
      <c r="AH147" s="403">
        <f t="shared" si="36"/>
        <v>0</v>
      </c>
      <c r="AI147" s="403">
        <f t="shared" si="36"/>
        <v>0</v>
      </c>
      <c r="AJ147" s="403">
        <f t="shared" si="36"/>
        <v>0</v>
      </c>
      <c r="AK147" s="403">
        <f t="shared" si="36"/>
        <v>0</v>
      </c>
      <c r="AL147" s="403">
        <f t="shared" si="36"/>
        <v>0</v>
      </c>
      <c r="AM147" s="305"/>
    </row>
    <row r="148" spans="1:39" ht="15.5" hidden="1" outlineLevel="1">
      <c r="B148" s="51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4"/>
      <c r="Z148" s="417"/>
      <c r="AA148" s="417"/>
      <c r="AB148" s="417"/>
      <c r="AC148" s="417"/>
      <c r="AD148" s="417"/>
      <c r="AE148" s="417"/>
      <c r="AF148" s="417"/>
      <c r="AG148" s="417"/>
      <c r="AH148" s="417"/>
      <c r="AI148" s="417"/>
      <c r="AJ148" s="417"/>
      <c r="AK148" s="417"/>
      <c r="AL148" s="417"/>
      <c r="AM148" s="305"/>
    </row>
    <row r="149" spans="1:39" ht="15.5" hidden="1" outlineLevel="1">
      <c r="A149" s="512">
        <v>35</v>
      </c>
      <c r="B149" s="510"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18"/>
      <c r="Z149" s="402"/>
      <c r="AA149" s="402"/>
      <c r="AB149" s="402"/>
      <c r="AC149" s="402"/>
      <c r="AD149" s="402"/>
      <c r="AE149" s="402"/>
      <c r="AF149" s="407"/>
      <c r="AG149" s="407"/>
      <c r="AH149" s="407"/>
      <c r="AI149" s="407"/>
      <c r="AJ149" s="407"/>
      <c r="AK149" s="407"/>
      <c r="AL149" s="407"/>
      <c r="AM149" s="295">
        <f>SUM(Y149:AL149)</f>
        <v>0</v>
      </c>
    </row>
    <row r="150" spans="1:39" ht="15.5" hidden="1" outlineLevel="1">
      <c r="B150" s="29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3">
        <v>0</v>
      </c>
      <c r="Z150" s="403">
        <v>0</v>
      </c>
      <c r="AA150" s="403">
        <v>0</v>
      </c>
      <c r="AB150" s="403">
        <f t="shared" ref="AB150:AL150" si="37">AB149</f>
        <v>0</v>
      </c>
      <c r="AC150" s="403">
        <f t="shared" si="37"/>
        <v>0</v>
      </c>
      <c r="AD150" s="403">
        <f t="shared" si="37"/>
        <v>0</v>
      </c>
      <c r="AE150" s="403">
        <f t="shared" si="37"/>
        <v>0</v>
      </c>
      <c r="AF150" s="403">
        <f t="shared" si="37"/>
        <v>0</v>
      </c>
      <c r="AG150" s="403">
        <f t="shared" si="37"/>
        <v>0</v>
      </c>
      <c r="AH150" s="403">
        <f t="shared" si="37"/>
        <v>0</v>
      </c>
      <c r="AI150" s="403">
        <f t="shared" si="37"/>
        <v>0</v>
      </c>
      <c r="AJ150" s="403">
        <f t="shared" si="37"/>
        <v>0</v>
      </c>
      <c r="AK150" s="403">
        <f t="shared" si="37"/>
        <v>0</v>
      </c>
      <c r="AL150" s="403">
        <f t="shared" si="37"/>
        <v>0</v>
      </c>
      <c r="AM150" s="305"/>
    </row>
    <row r="151" spans="1:39" ht="15.5"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4"/>
      <c r="Z151" s="417"/>
      <c r="AA151" s="417"/>
      <c r="AB151" s="417"/>
      <c r="AC151" s="417"/>
      <c r="AD151" s="417"/>
      <c r="AE151" s="417"/>
      <c r="AF151" s="417"/>
      <c r="AG151" s="417"/>
      <c r="AH151" s="417"/>
      <c r="AI151" s="417"/>
      <c r="AJ151" s="417"/>
      <c r="AK151" s="417"/>
      <c r="AL151" s="417"/>
      <c r="AM151" s="305"/>
    </row>
    <row r="152" spans="1:39" ht="15.5" hidden="1"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4"/>
      <c r="Z152" s="417"/>
      <c r="AA152" s="417"/>
      <c r="AB152" s="417"/>
      <c r="AC152" s="417"/>
      <c r="AD152" s="417"/>
      <c r="AE152" s="417"/>
      <c r="AF152" s="417"/>
      <c r="AG152" s="417"/>
      <c r="AH152" s="417"/>
      <c r="AI152" s="417"/>
      <c r="AJ152" s="417"/>
      <c r="AK152" s="417"/>
      <c r="AL152" s="417"/>
      <c r="AM152" s="305"/>
    </row>
    <row r="153" spans="1:39" ht="46.5" hidden="1" outlineLevel="1">
      <c r="A153" s="512">
        <v>36</v>
      </c>
      <c r="B153" s="510"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18"/>
      <c r="Z153" s="402"/>
      <c r="AA153" s="402"/>
      <c r="AB153" s="402"/>
      <c r="AC153" s="402"/>
      <c r="AD153" s="402"/>
      <c r="AE153" s="402"/>
      <c r="AF153" s="407"/>
      <c r="AG153" s="407"/>
      <c r="AH153" s="407"/>
      <c r="AI153" s="407"/>
      <c r="AJ153" s="407"/>
      <c r="AK153" s="407"/>
      <c r="AL153" s="407"/>
      <c r="AM153" s="295">
        <f>SUM(Y153:AL153)</f>
        <v>0</v>
      </c>
    </row>
    <row r="154" spans="1:39" ht="15.5" hidden="1" outlineLevel="1">
      <c r="B154" s="29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3">
        <v>0</v>
      </c>
      <c r="Z154" s="403">
        <v>0</v>
      </c>
      <c r="AA154" s="403">
        <v>0</v>
      </c>
      <c r="AB154" s="403">
        <f t="shared" ref="AB154:AL154" si="38">AB153</f>
        <v>0</v>
      </c>
      <c r="AC154" s="403">
        <f t="shared" si="38"/>
        <v>0</v>
      </c>
      <c r="AD154" s="403">
        <f t="shared" si="38"/>
        <v>0</v>
      </c>
      <c r="AE154" s="403">
        <f t="shared" si="38"/>
        <v>0</v>
      </c>
      <c r="AF154" s="403">
        <f t="shared" si="38"/>
        <v>0</v>
      </c>
      <c r="AG154" s="403">
        <f t="shared" si="38"/>
        <v>0</v>
      </c>
      <c r="AH154" s="403">
        <f t="shared" si="38"/>
        <v>0</v>
      </c>
      <c r="AI154" s="403">
        <f t="shared" si="38"/>
        <v>0</v>
      </c>
      <c r="AJ154" s="403">
        <f t="shared" si="38"/>
        <v>0</v>
      </c>
      <c r="AK154" s="403">
        <f t="shared" si="38"/>
        <v>0</v>
      </c>
      <c r="AL154" s="403">
        <f t="shared" si="38"/>
        <v>0</v>
      </c>
      <c r="AM154" s="305"/>
    </row>
    <row r="155" spans="1:39" ht="15.5" hidden="1" outlineLevel="1">
      <c r="B155" s="510"/>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4"/>
      <c r="Z155" s="417"/>
      <c r="AA155" s="417"/>
      <c r="AB155" s="417"/>
      <c r="AC155" s="417"/>
      <c r="AD155" s="417"/>
      <c r="AE155" s="417"/>
      <c r="AF155" s="417"/>
      <c r="AG155" s="417"/>
      <c r="AH155" s="417"/>
      <c r="AI155" s="417"/>
      <c r="AJ155" s="417"/>
      <c r="AK155" s="417"/>
      <c r="AL155" s="417"/>
      <c r="AM155" s="305"/>
    </row>
    <row r="156" spans="1:39" ht="31" hidden="1" outlineLevel="1">
      <c r="A156" s="512">
        <v>37</v>
      </c>
      <c r="B156" s="510"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18"/>
      <c r="Z156" s="402"/>
      <c r="AA156" s="402"/>
      <c r="AB156" s="402"/>
      <c r="AC156" s="402"/>
      <c r="AD156" s="402"/>
      <c r="AE156" s="402"/>
      <c r="AF156" s="407"/>
      <c r="AG156" s="407"/>
      <c r="AH156" s="407"/>
      <c r="AI156" s="407"/>
      <c r="AJ156" s="407"/>
      <c r="AK156" s="407"/>
      <c r="AL156" s="407"/>
      <c r="AM156" s="295">
        <f>SUM(Y156:AL156)</f>
        <v>0</v>
      </c>
    </row>
    <row r="157" spans="1:39" ht="15.5" hidden="1" outlineLevel="1">
      <c r="B157" s="29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3">
        <v>0</v>
      </c>
      <c r="Z157" s="403">
        <v>0</v>
      </c>
      <c r="AA157" s="403">
        <v>0</v>
      </c>
      <c r="AB157" s="403">
        <f t="shared" ref="AB157:AL157" si="39">AB156</f>
        <v>0</v>
      </c>
      <c r="AC157" s="403">
        <f t="shared" si="39"/>
        <v>0</v>
      </c>
      <c r="AD157" s="403">
        <f t="shared" si="39"/>
        <v>0</v>
      </c>
      <c r="AE157" s="403">
        <f t="shared" si="39"/>
        <v>0</v>
      </c>
      <c r="AF157" s="403">
        <f t="shared" si="39"/>
        <v>0</v>
      </c>
      <c r="AG157" s="403">
        <f t="shared" si="39"/>
        <v>0</v>
      </c>
      <c r="AH157" s="403">
        <f t="shared" si="39"/>
        <v>0</v>
      </c>
      <c r="AI157" s="403">
        <f t="shared" si="39"/>
        <v>0</v>
      </c>
      <c r="AJ157" s="403">
        <f t="shared" si="39"/>
        <v>0</v>
      </c>
      <c r="AK157" s="403">
        <f t="shared" si="39"/>
        <v>0</v>
      </c>
      <c r="AL157" s="403">
        <f t="shared" si="39"/>
        <v>0</v>
      </c>
      <c r="AM157" s="305"/>
    </row>
    <row r="158" spans="1:39" ht="15.5" hidden="1" outlineLevel="1">
      <c r="B158" s="510"/>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4"/>
      <c r="Z158" s="417"/>
      <c r="AA158" s="417"/>
      <c r="AB158" s="417"/>
      <c r="AC158" s="417"/>
      <c r="AD158" s="417"/>
      <c r="AE158" s="417"/>
      <c r="AF158" s="417"/>
      <c r="AG158" s="417"/>
      <c r="AH158" s="417"/>
      <c r="AI158" s="417"/>
      <c r="AJ158" s="417"/>
      <c r="AK158" s="417"/>
      <c r="AL158" s="417"/>
      <c r="AM158" s="305"/>
    </row>
    <row r="159" spans="1:39" ht="15.5" hidden="1" outlineLevel="1">
      <c r="A159" s="512">
        <v>38</v>
      </c>
      <c r="B159" s="510"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18"/>
      <c r="Z159" s="402"/>
      <c r="AA159" s="402"/>
      <c r="AB159" s="402"/>
      <c r="AC159" s="402"/>
      <c r="AD159" s="402"/>
      <c r="AE159" s="402"/>
      <c r="AF159" s="407"/>
      <c r="AG159" s="407"/>
      <c r="AH159" s="407"/>
      <c r="AI159" s="407"/>
      <c r="AJ159" s="407"/>
      <c r="AK159" s="407"/>
      <c r="AL159" s="407"/>
      <c r="AM159" s="295">
        <f>SUM(Y159:AL159)</f>
        <v>0</v>
      </c>
    </row>
    <row r="160" spans="1:39" ht="15.5" hidden="1" outlineLevel="1">
      <c r="B160" s="29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3">
        <v>0</v>
      </c>
      <c r="Z160" s="403">
        <v>0</v>
      </c>
      <c r="AA160" s="403">
        <v>0</v>
      </c>
      <c r="AB160" s="403">
        <f t="shared" ref="AB160:AL160" si="40">AB159</f>
        <v>0</v>
      </c>
      <c r="AC160" s="403">
        <f t="shared" si="40"/>
        <v>0</v>
      </c>
      <c r="AD160" s="403">
        <f t="shared" si="40"/>
        <v>0</v>
      </c>
      <c r="AE160" s="403">
        <f t="shared" si="40"/>
        <v>0</v>
      </c>
      <c r="AF160" s="403">
        <f t="shared" si="40"/>
        <v>0</v>
      </c>
      <c r="AG160" s="403">
        <f t="shared" si="40"/>
        <v>0</v>
      </c>
      <c r="AH160" s="403">
        <f t="shared" si="40"/>
        <v>0</v>
      </c>
      <c r="AI160" s="403">
        <f t="shared" si="40"/>
        <v>0</v>
      </c>
      <c r="AJ160" s="403">
        <f t="shared" si="40"/>
        <v>0</v>
      </c>
      <c r="AK160" s="403">
        <f t="shared" si="40"/>
        <v>0</v>
      </c>
      <c r="AL160" s="403">
        <f t="shared" si="40"/>
        <v>0</v>
      </c>
      <c r="AM160" s="305"/>
    </row>
    <row r="161" spans="1:39" ht="15.5" hidden="1" outlineLevel="1">
      <c r="B161" s="510"/>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4"/>
      <c r="Z161" s="417"/>
      <c r="AA161" s="417"/>
      <c r="AB161" s="417"/>
      <c r="AC161" s="417"/>
      <c r="AD161" s="417"/>
      <c r="AE161" s="417"/>
      <c r="AF161" s="417"/>
      <c r="AG161" s="417"/>
      <c r="AH161" s="417"/>
      <c r="AI161" s="417"/>
      <c r="AJ161" s="417"/>
      <c r="AK161" s="417"/>
      <c r="AL161" s="417"/>
      <c r="AM161" s="305"/>
    </row>
    <row r="162" spans="1:39" ht="31" hidden="1" outlineLevel="1">
      <c r="A162" s="512">
        <v>39</v>
      </c>
      <c r="B162" s="510"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18"/>
      <c r="Z162" s="402"/>
      <c r="AA162" s="402"/>
      <c r="AB162" s="402"/>
      <c r="AC162" s="402"/>
      <c r="AD162" s="402"/>
      <c r="AE162" s="402"/>
      <c r="AF162" s="407"/>
      <c r="AG162" s="407"/>
      <c r="AH162" s="407"/>
      <c r="AI162" s="407"/>
      <c r="AJ162" s="407"/>
      <c r="AK162" s="407"/>
      <c r="AL162" s="407"/>
      <c r="AM162" s="295">
        <f>SUM(Y162:AL162)</f>
        <v>0</v>
      </c>
    </row>
    <row r="163" spans="1:39" ht="15.5" hidden="1" outlineLevel="1">
      <c r="B163" s="29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3">
        <v>0</v>
      </c>
      <c r="Z163" s="403">
        <v>0</v>
      </c>
      <c r="AA163" s="403">
        <v>0</v>
      </c>
      <c r="AB163" s="403">
        <f t="shared" ref="AB163:AL163" si="41">AB162</f>
        <v>0</v>
      </c>
      <c r="AC163" s="403">
        <f t="shared" si="41"/>
        <v>0</v>
      </c>
      <c r="AD163" s="403">
        <f t="shared" si="41"/>
        <v>0</v>
      </c>
      <c r="AE163" s="403">
        <f t="shared" si="41"/>
        <v>0</v>
      </c>
      <c r="AF163" s="403">
        <f t="shared" si="41"/>
        <v>0</v>
      </c>
      <c r="AG163" s="403">
        <f t="shared" si="41"/>
        <v>0</v>
      </c>
      <c r="AH163" s="403">
        <f t="shared" si="41"/>
        <v>0</v>
      </c>
      <c r="AI163" s="403">
        <f t="shared" si="41"/>
        <v>0</v>
      </c>
      <c r="AJ163" s="403">
        <f t="shared" si="41"/>
        <v>0</v>
      </c>
      <c r="AK163" s="403">
        <f t="shared" si="41"/>
        <v>0</v>
      </c>
      <c r="AL163" s="403">
        <f t="shared" si="41"/>
        <v>0</v>
      </c>
      <c r="AM163" s="305"/>
    </row>
    <row r="164" spans="1:39" ht="15.5" hidden="1" outlineLevel="1">
      <c r="B164" s="510"/>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4"/>
      <c r="Z164" s="417"/>
      <c r="AA164" s="417"/>
      <c r="AB164" s="417"/>
      <c r="AC164" s="417"/>
      <c r="AD164" s="417"/>
      <c r="AE164" s="417"/>
      <c r="AF164" s="417"/>
      <c r="AG164" s="417"/>
      <c r="AH164" s="417"/>
      <c r="AI164" s="417"/>
      <c r="AJ164" s="417"/>
      <c r="AK164" s="417"/>
      <c r="AL164" s="417"/>
      <c r="AM164" s="305"/>
    </row>
    <row r="165" spans="1:39" ht="31" hidden="1" outlineLevel="1">
      <c r="A165" s="512">
        <v>40</v>
      </c>
      <c r="B165" s="510"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18"/>
      <c r="Z165" s="402"/>
      <c r="AA165" s="402"/>
      <c r="AB165" s="402"/>
      <c r="AC165" s="402"/>
      <c r="AD165" s="402"/>
      <c r="AE165" s="402"/>
      <c r="AF165" s="407"/>
      <c r="AG165" s="407"/>
      <c r="AH165" s="407"/>
      <c r="AI165" s="407"/>
      <c r="AJ165" s="407"/>
      <c r="AK165" s="407"/>
      <c r="AL165" s="407"/>
      <c r="AM165" s="295">
        <f>SUM(Y165:AL165)</f>
        <v>0</v>
      </c>
    </row>
    <row r="166" spans="1:39" ht="15.5" hidden="1" outlineLevel="1">
      <c r="B166" s="29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3">
        <v>0</v>
      </c>
      <c r="Z166" s="403">
        <v>0</v>
      </c>
      <c r="AA166" s="403">
        <v>0</v>
      </c>
      <c r="AB166" s="403">
        <f t="shared" ref="AB166:AL166" si="42">AB165</f>
        <v>0</v>
      </c>
      <c r="AC166" s="403">
        <f t="shared" si="42"/>
        <v>0</v>
      </c>
      <c r="AD166" s="403">
        <f t="shared" si="42"/>
        <v>0</v>
      </c>
      <c r="AE166" s="403">
        <f t="shared" si="42"/>
        <v>0</v>
      </c>
      <c r="AF166" s="403">
        <f t="shared" si="42"/>
        <v>0</v>
      </c>
      <c r="AG166" s="403">
        <f t="shared" si="42"/>
        <v>0</v>
      </c>
      <c r="AH166" s="403">
        <f t="shared" si="42"/>
        <v>0</v>
      </c>
      <c r="AI166" s="403">
        <f t="shared" si="42"/>
        <v>0</v>
      </c>
      <c r="AJ166" s="403">
        <f t="shared" si="42"/>
        <v>0</v>
      </c>
      <c r="AK166" s="403">
        <f t="shared" si="42"/>
        <v>0</v>
      </c>
      <c r="AL166" s="403">
        <f t="shared" si="42"/>
        <v>0</v>
      </c>
      <c r="AM166" s="305"/>
    </row>
    <row r="167" spans="1:39" ht="15.5" hidden="1" outlineLevel="1">
      <c r="B167" s="510"/>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4"/>
      <c r="Z167" s="417"/>
      <c r="AA167" s="417"/>
      <c r="AB167" s="417"/>
      <c r="AC167" s="417"/>
      <c r="AD167" s="417"/>
      <c r="AE167" s="417"/>
      <c r="AF167" s="417"/>
      <c r="AG167" s="417"/>
      <c r="AH167" s="417"/>
      <c r="AI167" s="417"/>
      <c r="AJ167" s="417"/>
      <c r="AK167" s="417"/>
      <c r="AL167" s="417"/>
      <c r="AM167" s="305"/>
    </row>
    <row r="168" spans="1:39" ht="46.5" hidden="1" outlineLevel="1">
      <c r="A168" s="512">
        <v>41</v>
      </c>
      <c r="B168" s="510"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18"/>
      <c r="Z168" s="402"/>
      <c r="AA168" s="402"/>
      <c r="AB168" s="402"/>
      <c r="AC168" s="402"/>
      <c r="AD168" s="402"/>
      <c r="AE168" s="402"/>
      <c r="AF168" s="407"/>
      <c r="AG168" s="407"/>
      <c r="AH168" s="407"/>
      <c r="AI168" s="407"/>
      <c r="AJ168" s="407"/>
      <c r="AK168" s="407"/>
      <c r="AL168" s="407"/>
      <c r="AM168" s="295">
        <f>SUM(Y168:AL168)</f>
        <v>0</v>
      </c>
    </row>
    <row r="169" spans="1:39" ht="15.5" hidden="1" outlineLevel="1">
      <c r="B169" s="29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3">
        <v>0</v>
      </c>
      <c r="Z169" s="403">
        <v>0</v>
      </c>
      <c r="AA169" s="403">
        <v>0</v>
      </c>
      <c r="AB169" s="403">
        <f t="shared" ref="AB169:AL169" si="43">AB168</f>
        <v>0</v>
      </c>
      <c r="AC169" s="403">
        <f t="shared" si="43"/>
        <v>0</v>
      </c>
      <c r="AD169" s="403">
        <f t="shared" si="43"/>
        <v>0</v>
      </c>
      <c r="AE169" s="403">
        <f t="shared" si="43"/>
        <v>0</v>
      </c>
      <c r="AF169" s="403">
        <f t="shared" si="43"/>
        <v>0</v>
      </c>
      <c r="AG169" s="403">
        <f t="shared" si="43"/>
        <v>0</v>
      </c>
      <c r="AH169" s="403">
        <f t="shared" si="43"/>
        <v>0</v>
      </c>
      <c r="AI169" s="403">
        <f t="shared" si="43"/>
        <v>0</v>
      </c>
      <c r="AJ169" s="403">
        <f t="shared" si="43"/>
        <v>0</v>
      </c>
      <c r="AK169" s="403">
        <f t="shared" si="43"/>
        <v>0</v>
      </c>
      <c r="AL169" s="403">
        <f t="shared" si="43"/>
        <v>0</v>
      </c>
      <c r="AM169" s="305"/>
    </row>
    <row r="170" spans="1:39" ht="15.5" hidden="1" outlineLevel="1">
      <c r="B170" s="510"/>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4"/>
      <c r="Z170" s="417"/>
      <c r="AA170" s="417"/>
      <c r="AB170" s="417"/>
      <c r="AC170" s="417"/>
      <c r="AD170" s="417"/>
      <c r="AE170" s="417"/>
      <c r="AF170" s="417"/>
      <c r="AG170" s="417"/>
      <c r="AH170" s="417"/>
      <c r="AI170" s="417"/>
      <c r="AJ170" s="417"/>
      <c r="AK170" s="417"/>
      <c r="AL170" s="417"/>
      <c r="AM170" s="305"/>
    </row>
    <row r="171" spans="1:39" ht="31" hidden="1" outlineLevel="1">
      <c r="A171" s="512">
        <v>42</v>
      </c>
      <c r="B171" s="510"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18"/>
      <c r="Z171" s="402"/>
      <c r="AA171" s="402"/>
      <c r="AB171" s="402"/>
      <c r="AC171" s="402"/>
      <c r="AD171" s="402"/>
      <c r="AE171" s="402"/>
      <c r="AF171" s="407"/>
      <c r="AG171" s="407"/>
      <c r="AH171" s="407"/>
      <c r="AI171" s="407"/>
      <c r="AJ171" s="407"/>
      <c r="AK171" s="407"/>
      <c r="AL171" s="407"/>
      <c r="AM171" s="295">
        <f>SUM(Y171:AL171)</f>
        <v>0</v>
      </c>
    </row>
    <row r="172" spans="1:39" ht="15.5" hidden="1" outlineLevel="1">
      <c r="B172" s="293" t="s">
        <v>267</v>
      </c>
      <c r="C172" s="290" t="s">
        <v>163</v>
      </c>
      <c r="D172" s="294"/>
      <c r="E172" s="294"/>
      <c r="F172" s="294"/>
      <c r="G172" s="294"/>
      <c r="H172" s="294"/>
      <c r="I172" s="294"/>
      <c r="J172" s="294"/>
      <c r="K172" s="294"/>
      <c r="L172" s="294"/>
      <c r="M172" s="294"/>
      <c r="N172" s="459"/>
      <c r="O172" s="294"/>
      <c r="P172" s="294"/>
      <c r="Q172" s="294"/>
      <c r="R172" s="294"/>
      <c r="S172" s="294"/>
      <c r="T172" s="294"/>
      <c r="U172" s="294"/>
      <c r="V172" s="294"/>
      <c r="W172" s="294"/>
      <c r="X172" s="294"/>
      <c r="Y172" s="403">
        <v>0</v>
      </c>
      <c r="Z172" s="403">
        <v>0</v>
      </c>
      <c r="AA172" s="403">
        <v>0</v>
      </c>
      <c r="AB172" s="403">
        <f t="shared" ref="AB172:AL172" si="44">AB171</f>
        <v>0</v>
      </c>
      <c r="AC172" s="403">
        <f t="shared" si="44"/>
        <v>0</v>
      </c>
      <c r="AD172" s="403">
        <f t="shared" si="44"/>
        <v>0</v>
      </c>
      <c r="AE172" s="403">
        <f t="shared" si="44"/>
        <v>0</v>
      </c>
      <c r="AF172" s="403">
        <f t="shared" si="44"/>
        <v>0</v>
      </c>
      <c r="AG172" s="403">
        <f t="shared" si="44"/>
        <v>0</v>
      </c>
      <c r="AH172" s="403">
        <f t="shared" si="44"/>
        <v>0</v>
      </c>
      <c r="AI172" s="403">
        <f t="shared" si="44"/>
        <v>0</v>
      </c>
      <c r="AJ172" s="403">
        <f t="shared" si="44"/>
        <v>0</v>
      </c>
      <c r="AK172" s="403">
        <f t="shared" si="44"/>
        <v>0</v>
      </c>
      <c r="AL172" s="403">
        <f t="shared" si="44"/>
        <v>0</v>
      </c>
      <c r="AM172" s="305"/>
    </row>
    <row r="173" spans="1:39" ht="15.5" hidden="1" outlineLevel="1">
      <c r="B173" s="510"/>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4"/>
      <c r="Z173" s="417"/>
      <c r="AA173" s="417"/>
      <c r="AB173" s="417"/>
      <c r="AC173" s="417"/>
      <c r="AD173" s="417"/>
      <c r="AE173" s="417"/>
      <c r="AF173" s="417"/>
      <c r="AG173" s="417"/>
      <c r="AH173" s="417"/>
      <c r="AI173" s="417"/>
      <c r="AJ173" s="417"/>
      <c r="AK173" s="417"/>
      <c r="AL173" s="417"/>
      <c r="AM173" s="305"/>
    </row>
    <row r="174" spans="1:39" ht="15.5" hidden="1" outlineLevel="1">
      <c r="A174" s="512">
        <v>43</v>
      </c>
      <c r="B174" s="510"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18"/>
      <c r="Z174" s="402"/>
      <c r="AA174" s="402"/>
      <c r="AB174" s="402"/>
      <c r="AC174" s="402"/>
      <c r="AD174" s="402"/>
      <c r="AE174" s="402"/>
      <c r="AF174" s="407"/>
      <c r="AG174" s="407"/>
      <c r="AH174" s="407"/>
      <c r="AI174" s="407"/>
      <c r="AJ174" s="407"/>
      <c r="AK174" s="407"/>
      <c r="AL174" s="407"/>
      <c r="AM174" s="295">
        <f>SUM(Y174:AL174)</f>
        <v>0</v>
      </c>
    </row>
    <row r="175" spans="1:39" ht="15.5" hidden="1" outlineLevel="1">
      <c r="B175" s="29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3">
        <v>0</v>
      </c>
      <c r="Z175" s="403">
        <v>0</v>
      </c>
      <c r="AA175" s="403">
        <v>0</v>
      </c>
      <c r="AB175" s="403">
        <f t="shared" ref="AB175:AL175" si="45">AB174</f>
        <v>0</v>
      </c>
      <c r="AC175" s="403">
        <f t="shared" si="45"/>
        <v>0</v>
      </c>
      <c r="AD175" s="403">
        <f t="shared" si="45"/>
        <v>0</v>
      </c>
      <c r="AE175" s="403">
        <f t="shared" si="45"/>
        <v>0</v>
      </c>
      <c r="AF175" s="403">
        <f t="shared" si="45"/>
        <v>0</v>
      </c>
      <c r="AG175" s="403">
        <f t="shared" si="45"/>
        <v>0</v>
      </c>
      <c r="AH175" s="403">
        <f t="shared" si="45"/>
        <v>0</v>
      </c>
      <c r="AI175" s="403">
        <f t="shared" si="45"/>
        <v>0</v>
      </c>
      <c r="AJ175" s="403">
        <f t="shared" si="45"/>
        <v>0</v>
      </c>
      <c r="AK175" s="403">
        <f t="shared" si="45"/>
        <v>0</v>
      </c>
      <c r="AL175" s="403">
        <f t="shared" si="45"/>
        <v>0</v>
      </c>
      <c r="AM175" s="305"/>
    </row>
    <row r="176" spans="1:39" ht="15.5" hidden="1" outlineLevel="1">
      <c r="B176" s="510"/>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17"/>
      <c r="AA176" s="417"/>
      <c r="AB176" s="417"/>
      <c r="AC176" s="417"/>
      <c r="AD176" s="417"/>
      <c r="AE176" s="417"/>
      <c r="AF176" s="417"/>
      <c r="AG176" s="417"/>
      <c r="AH176" s="417"/>
      <c r="AI176" s="417"/>
      <c r="AJ176" s="417"/>
      <c r="AK176" s="417"/>
      <c r="AL176" s="417"/>
      <c r="AM176" s="305"/>
    </row>
    <row r="177" spans="1:39" ht="46.5" hidden="1" outlineLevel="1">
      <c r="A177" s="512">
        <v>44</v>
      </c>
      <c r="B177" s="510"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18"/>
      <c r="Z177" s="402"/>
      <c r="AA177" s="402"/>
      <c r="AB177" s="402"/>
      <c r="AC177" s="402"/>
      <c r="AD177" s="402"/>
      <c r="AE177" s="402"/>
      <c r="AF177" s="407"/>
      <c r="AG177" s="407"/>
      <c r="AH177" s="407"/>
      <c r="AI177" s="407"/>
      <c r="AJ177" s="407"/>
      <c r="AK177" s="407"/>
      <c r="AL177" s="407"/>
      <c r="AM177" s="295">
        <f>SUM(Y177:AL177)</f>
        <v>0</v>
      </c>
    </row>
    <row r="178" spans="1:39" ht="15.5" hidden="1" outlineLevel="1">
      <c r="B178" s="29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3">
        <v>0</v>
      </c>
      <c r="Z178" s="403">
        <v>0</v>
      </c>
      <c r="AA178" s="403">
        <v>0</v>
      </c>
      <c r="AB178" s="403">
        <f t="shared" ref="AB178:AL178" si="46">AB177</f>
        <v>0</v>
      </c>
      <c r="AC178" s="403">
        <f t="shared" si="46"/>
        <v>0</v>
      </c>
      <c r="AD178" s="403">
        <f t="shared" si="46"/>
        <v>0</v>
      </c>
      <c r="AE178" s="403">
        <f t="shared" si="46"/>
        <v>0</v>
      </c>
      <c r="AF178" s="403">
        <f t="shared" si="46"/>
        <v>0</v>
      </c>
      <c r="AG178" s="403">
        <f t="shared" si="46"/>
        <v>0</v>
      </c>
      <c r="AH178" s="403">
        <f t="shared" si="46"/>
        <v>0</v>
      </c>
      <c r="AI178" s="403">
        <f t="shared" si="46"/>
        <v>0</v>
      </c>
      <c r="AJ178" s="403">
        <f t="shared" si="46"/>
        <v>0</v>
      </c>
      <c r="AK178" s="403">
        <f t="shared" si="46"/>
        <v>0</v>
      </c>
      <c r="AL178" s="403">
        <f t="shared" si="46"/>
        <v>0</v>
      </c>
      <c r="AM178" s="305"/>
    </row>
    <row r="179" spans="1:39" ht="15.5" hidden="1" outlineLevel="1">
      <c r="B179" s="510"/>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4"/>
      <c r="Z179" s="417"/>
      <c r="AA179" s="417"/>
      <c r="AB179" s="417"/>
      <c r="AC179" s="417"/>
      <c r="AD179" s="417"/>
      <c r="AE179" s="417"/>
      <c r="AF179" s="417"/>
      <c r="AG179" s="417"/>
      <c r="AH179" s="417"/>
      <c r="AI179" s="417"/>
      <c r="AJ179" s="417"/>
      <c r="AK179" s="417"/>
      <c r="AL179" s="417"/>
      <c r="AM179" s="305"/>
    </row>
    <row r="180" spans="1:39" ht="31" hidden="1" outlineLevel="1">
      <c r="A180" s="512">
        <v>45</v>
      </c>
      <c r="B180" s="510"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18"/>
      <c r="Z180" s="402"/>
      <c r="AA180" s="402"/>
      <c r="AB180" s="402"/>
      <c r="AC180" s="402"/>
      <c r="AD180" s="402"/>
      <c r="AE180" s="402"/>
      <c r="AF180" s="407"/>
      <c r="AG180" s="407"/>
      <c r="AH180" s="407"/>
      <c r="AI180" s="407"/>
      <c r="AJ180" s="407"/>
      <c r="AK180" s="407"/>
      <c r="AL180" s="407"/>
      <c r="AM180" s="295">
        <f>SUM(Y180:AL180)</f>
        <v>0</v>
      </c>
    </row>
    <row r="181" spans="1:39" ht="15.5" hidden="1" outlineLevel="1">
      <c r="B181" s="29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3">
        <v>0</v>
      </c>
      <c r="Z181" s="403">
        <v>0</v>
      </c>
      <c r="AA181" s="403">
        <v>0</v>
      </c>
      <c r="AB181" s="403">
        <f t="shared" ref="AB181:AL181" si="47">AB180</f>
        <v>0</v>
      </c>
      <c r="AC181" s="403">
        <f t="shared" si="47"/>
        <v>0</v>
      </c>
      <c r="AD181" s="403">
        <f t="shared" si="47"/>
        <v>0</v>
      </c>
      <c r="AE181" s="403">
        <f t="shared" si="47"/>
        <v>0</v>
      </c>
      <c r="AF181" s="403">
        <f t="shared" si="47"/>
        <v>0</v>
      </c>
      <c r="AG181" s="403">
        <f t="shared" si="47"/>
        <v>0</v>
      </c>
      <c r="AH181" s="403">
        <f t="shared" si="47"/>
        <v>0</v>
      </c>
      <c r="AI181" s="403">
        <f t="shared" si="47"/>
        <v>0</v>
      </c>
      <c r="AJ181" s="403">
        <f t="shared" si="47"/>
        <v>0</v>
      </c>
      <c r="AK181" s="403">
        <f t="shared" si="47"/>
        <v>0</v>
      </c>
      <c r="AL181" s="403">
        <f t="shared" si="47"/>
        <v>0</v>
      </c>
      <c r="AM181" s="305"/>
    </row>
    <row r="182" spans="1:39" ht="15.5" hidden="1" outlineLevel="1">
      <c r="B182" s="510"/>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4"/>
      <c r="Z182" s="417"/>
      <c r="AA182" s="417"/>
      <c r="AB182" s="417"/>
      <c r="AC182" s="417"/>
      <c r="AD182" s="417"/>
      <c r="AE182" s="417"/>
      <c r="AF182" s="417"/>
      <c r="AG182" s="417"/>
      <c r="AH182" s="417"/>
      <c r="AI182" s="417"/>
      <c r="AJ182" s="417"/>
      <c r="AK182" s="417"/>
      <c r="AL182" s="417"/>
      <c r="AM182" s="305"/>
    </row>
    <row r="183" spans="1:39" ht="31" hidden="1" outlineLevel="1">
      <c r="A183" s="512">
        <v>46</v>
      </c>
      <c r="B183" s="510"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18"/>
      <c r="Z183" s="402"/>
      <c r="AA183" s="402"/>
      <c r="AB183" s="402"/>
      <c r="AC183" s="402"/>
      <c r="AD183" s="402"/>
      <c r="AE183" s="402"/>
      <c r="AF183" s="407"/>
      <c r="AG183" s="407"/>
      <c r="AH183" s="407"/>
      <c r="AI183" s="407"/>
      <c r="AJ183" s="407"/>
      <c r="AK183" s="407"/>
      <c r="AL183" s="407"/>
      <c r="AM183" s="295">
        <f>SUM(Y183:AL183)</f>
        <v>0</v>
      </c>
    </row>
    <row r="184" spans="1:39" ht="15.5" hidden="1" outlineLevel="1">
      <c r="B184" s="29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3">
        <v>0</v>
      </c>
      <c r="Z184" s="403">
        <v>0</v>
      </c>
      <c r="AA184" s="403">
        <v>0</v>
      </c>
      <c r="AB184" s="403">
        <f t="shared" ref="AB184:AL184" si="48">AB183</f>
        <v>0</v>
      </c>
      <c r="AC184" s="403">
        <f t="shared" si="48"/>
        <v>0</v>
      </c>
      <c r="AD184" s="403">
        <f t="shared" si="48"/>
        <v>0</v>
      </c>
      <c r="AE184" s="403">
        <f t="shared" si="48"/>
        <v>0</v>
      </c>
      <c r="AF184" s="403">
        <f t="shared" si="48"/>
        <v>0</v>
      </c>
      <c r="AG184" s="403">
        <f t="shared" si="48"/>
        <v>0</v>
      </c>
      <c r="AH184" s="403">
        <f t="shared" si="48"/>
        <v>0</v>
      </c>
      <c r="AI184" s="403">
        <f t="shared" si="48"/>
        <v>0</v>
      </c>
      <c r="AJ184" s="403">
        <f t="shared" si="48"/>
        <v>0</v>
      </c>
      <c r="AK184" s="403">
        <f t="shared" si="48"/>
        <v>0</v>
      </c>
      <c r="AL184" s="403">
        <f t="shared" si="48"/>
        <v>0</v>
      </c>
      <c r="AM184" s="305"/>
    </row>
    <row r="185" spans="1:39" ht="15.5" hidden="1" outlineLevel="1">
      <c r="B185" s="510"/>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4"/>
      <c r="Z185" s="417"/>
      <c r="AA185" s="417"/>
      <c r="AB185" s="417"/>
      <c r="AC185" s="417"/>
      <c r="AD185" s="417"/>
      <c r="AE185" s="417"/>
      <c r="AF185" s="417"/>
      <c r="AG185" s="417"/>
      <c r="AH185" s="417"/>
      <c r="AI185" s="417"/>
      <c r="AJ185" s="417"/>
      <c r="AK185" s="417"/>
      <c r="AL185" s="417"/>
      <c r="AM185" s="305"/>
    </row>
    <row r="186" spans="1:39" ht="31" hidden="1" outlineLevel="1">
      <c r="A186" s="512">
        <v>47</v>
      </c>
      <c r="B186" s="510"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18"/>
      <c r="Z186" s="402"/>
      <c r="AA186" s="402"/>
      <c r="AB186" s="402"/>
      <c r="AC186" s="402"/>
      <c r="AD186" s="402"/>
      <c r="AE186" s="402"/>
      <c r="AF186" s="407"/>
      <c r="AG186" s="407"/>
      <c r="AH186" s="407"/>
      <c r="AI186" s="407"/>
      <c r="AJ186" s="407"/>
      <c r="AK186" s="407"/>
      <c r="AL186" s="407"/>
      <c r="AM186" s="295">
        <f>SUM(Y186:AL186)</f>
        <v>0</v>
      </c>
    </row>
    <row r="187" spans="1:39" ht="15.5" hidden="1" outlineLevel="1">
      <c r="B187" s="29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3">
        <v>0</v>
      </c>
      <c r="Z187" s="403">
        <v>0</v>
      </c>
      <c r="AA187" s="403">
        <v>0</v>
      </c>
      <c r="AB187" s="403">
        <f t="shared" ref="AB187:AL187" si="49">AB186</f>
        <v>0</v>
      </c>
      <c r="AC187" s="403">
        <f t="shared" si="49"/>
        <v>0</v>
      </c>
      <c r="AD187" s="403">
        <f t="shared" si="49"/>
        <v>0</v>
      </c>
      <c r="AE187" s="403">
        <f t="shared" si="49"/>
        <v>0</v>
      </c>
      <c r="AF187" s="403">
        <f t="shared" si="49"/>
        <v>0</v>
      </c>
      <c r="AG187" s="403">
        <f t="shared" si="49"/>
        <v>0</v>
      </c>
      <c r="AH187" s="403">
        <f t="shared" si="49"/>
        <v>0</v>
      </c>
      <c r="AI187" s="403">
        <f t="shared" si="49"/>
        <v>0</v>
      </c>
      <c r="AJ187" s="403">
        <f t="shared" si="49"/>
        <v>0</v>
      </c>
      <c r="AK187" s="403">
        <f t="shared" si="49"/>
        <v>0</v>
      </c>
      <c r="AL187" s="403">
        <f t="shared" si="49"/>
        <v>0</v>
      </c>
      <c r="AM187" s="305"/>
    </row>
    <row r="188" spans="1:39" ht="15.5" hidden="1" outlineLevel="1">
      <c r="B188" s="510"/>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4"/>
      <c r="Z188" s="417"/>
      <c r="AA188" s="417"/>
      <c r="AB188" s="417"/>
      <c r="AC188" s="417"/>
      <c r="AD188" s="417"/>
      <c r="AE188" s="417"/>
      <c r="AF188" s="417"/>
      <c r="AG188" s="417"/>
      <c r="AH188" s="417"/>
      <c r="AI188" s="417"/>
      <c r="AJ188" s="417"/>
      <c r="AK188" s="417"/>
      <c r="AL188" s="417"/>
      <c r="AM188" s="305"/>
    </row>
    <row r="189" spans="1:39" ht="31" hidden="1" outlineLevel="1">
      <c r="A189" s="512">
        <v>48</v>
      </c>
      <c r="B189" s="510"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18"/>
      <c r="Z189" s="402"/>
      <c r="AA189" s="402"/>
      <c r="AB189" s="402"/>
      <c r="AC189" s="402"/>
      <c r="AD189" s="402"/>
      <c r="AE189" s="402"/>
      <c r="AF189" s="407"/>
      <c r="AG189" s="407"/>
      <c r="AH189" s="407"/>
      <c r="AI189" s="407"/>
      <c r="AJ189" s="407"/>
      <c r="AK189" s="407"/>
      <c r="AL189" s="407"/>
      <c r="AM189" s="295">
        <f>SUM(Y189:AL189)</f>
        <v>0</v>
      </c>
    </row>
    <row r="190" spans="1:39" ht="15.5" hidden="1" outlineLevel="1">
      <c r="B190" s="29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3">
        <v>0</v>
      </c>
      <c r="Z190" s="403">
        <v>0</v>
      </c>
      <c r="AA190" s="403">
        <v>0</v>
      </c>
      <c r="AB190" s="403">
        <f t="shared" ref="AB190:AL190" si="50">AB189</f>
        <v>0</v>
      </c>
      <c r="AC190" s="403">
        <f t="shared" si="50"/>
        <v>0</v>
      </c>
      <c r="AD190" s="403">
        <f t="shared" si="50"/>
        <v>0</v>
      </c>
      <c r="AE190" s="403">
        <f t="shared" si="50"/>
        <v>0</v>
      </c>
      <c r="AF190" s="403">
        <f t="shared" si="50"/>
        <v>0</v>
      </c>
      <c r="AG190" s="403">
        <f t="shared" si="50"/>
        <v>0</v>
      </c>
      <c r="AH190" s="403">
        <f t="shared" si="50"/>
        <v>0</v>
      </c>
      <c r="AI190" s="403">
        <f t="shared" si="50"/>
        <v>0</v>
      </c>
      <c r="AJ190" s="403">
        <f t="shared" si="50"/>
        <v>0</v>
      </c>
      <c r="AK190" s="403">
        <f t="shared" si="50"/>
        <v>0</v>
      </c>
      <c r="AL190" s="403">
        <f t="shared" si="50"/>
        <v>0</v>
      </c>
      <c r="AM190" s="305"/>
    </row>
    <row r="191" spans="1:39" ht="15.5" hidden="1" outlineLevel="1">
      <c r="B191" s="510"/>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4"/>
      <c r="Z191" s="417"/>
      <c r="AA191" s="417"/>
      <c r="AB191" s="417"/>
      <c r="AC191" s="417"/>
      <c r="AD191" s="417"/>
      <c r="AE191" s="417"/>
      <c r="AF191" s="417"/>
      <c r="AG191" s="417"/>
      <c r="AH191" s="417"/>
      <c r="AI191" s="417"/>
      <c r="AJ191" s="417"/>
      <c r="AK191" s="417"/>
      <c r="AL191" s="417"/>
      <c r="AM191" s="305"/>
    </row>
    <row r="192" spans="1:39" ht="31" hidden="1" outlineLevel="1">
      <c r="A192" s="512">
        <v>49</v>
      </c>
      <c r="B192" s="510"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18"/>
      <c r="Z192" s="402"/>
      <c r="AA192" s="402"/>
      <c r="AB192" s="402"/>
      <c r="AC192" s="402"/>
      <c r="AD192" s="402"/>
      <c r="AE192" s="402"/>
      <c r="AF192" s="407"/>
      <c r="AG192" s="407"/>
      <c r="AH192" s="407"/>
      <c r="AI192" s="407"/>
      <c r="AJ192" s="407"/>
      <c r="AK192" s="407"/>
      <c r="AL192" s="407"/>
      <c r="AM192" s="295">
        <f>SUM(Y192:AL192)</f>
        <v>0</v>
      </c>
    </row>
    <row r="193" spans="2:39" ht="15.5" hidden="1" outlineLevel="1">
      <c r="B193" s="29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3">
        <v>0</v>
      </c>
      <c r="Z193" s="403">
        <v>0</v>
      </c>
      <c r="AA193" s="403">
        <v>0</v>
      </c>
      <c r="AB193" s="403">
        <f t="shared" ref="AB193:AL193" si="51">AB192</f>
        <v>0</v>
      </c>
      <c r="AC193" s="403">
        <f t="shared" si="51"/>
        <v>0</v>
      </c>
      <c r="AD193" s="403">
        <f t="shared" si="51"/>
        <v>0</v>
      </c>
      <c r="AE193" s="403">
        <f t="shared" si="51"/>
        <v>0</v>
      </c>
      <c r="AF193" s="403">
        <f t="shared" si="51"/>
        <v>0</v>
      </c>
      <c r="AG193" s="403">
        <f t="shared" si="51"/>
        <v>0</v>
      </c>
      <c r="AH193" s="403">
        <f t="shared" si="51"/>
        <v>0</v>
      </c>
      <c r="AI193" s="403">
        <f t="shared" si="51"/>
        <v>0</v>
      </c>
      <c r="AJ193" s="403">
        <f t="shared" si="51"/>
        <v>0</v>
      </c>
      <c r="AK193" s="403">
        <f t="shared" si="51"/>
        <v>0</v>
      </c>
      <c r="AL193" s="403">
        <f t="shared" si="51"/>
        <v>0</v>
      </c>
      <c r="AM193" s="305"/>
    </row>
    <row r="194" spans="2:39" ht="15.5" hidden="1"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5" collapsed="1">
      <c r="B195" s="326" t="s">
        <v>271</v>
      </c>
      <c r="C195" s="328"/>
      <c r="D195" s="328">
        <f>SUM(D38:D193)</f>
        <v>1948797.0277958044</v>
      </c>
      <c r="E195" s="328"/>
      <c r="F195" s="328"/>
      <c r="G195" s="328"/>
      <c r="H195" s="328"/>
      <c r="I195" s="328"/>
      <c r="J195" s="328"/>
      <c r="K195" s="328"/>
      <c r="L195" s="328"/>
      <c r="M195" s="328"/>
      <c r="N195" s="328"/>
      <c r="O195" s="328">
        <f>SUM(O38:O193)</f>
        <v>289.55022507678569</v>
      </c>
      <c r="P195" s="328"/>
      <c r="Q195" s="328"/>
      <c r="R195" s="328"/>
      <c r="S195" s="328"/>
      <c r="T195" s="328"/>
      <c r="U195" s="328"/>
      <c r="V195" s="328"/>
      <c r="W195" s="328"/>
      <c r="X195" s="328"/>
      <c r="Y195" s="328">
        <f>IF(Y36="kWh",SUMPRODUCT(D38:D193,Y38:Y193))</f>
        <v>588649.05488399032</v>
      </c>
      <c r="Z195" s="328">
        <f>IF(Z36="kWh",SUMPRODUCT(D38:D193,Z38:Z193))</f>
        <v>549819.74353962822</v>
      </c>
      <c r="AA195" s="328">
        <f>IF(AA36="kw",SUMPRODUCT(N38:N193,O38:O193,AA38:AA193),SUMPRODUCT(D38:D193,AA38:AA193))</f>
        <v>1276.9184299013132</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1345003</v>
      </c>
      <c r="Z196" s="389">
        <f>HLOOKUP(Z35,'2. LRAMVA Threshold'!$B$42:$Q$53,7,FALSE)</f>
        <v>543085</v>
      </c>
      <c r="AA196" s="389">
        <f>HLOOKUP(AA35,'2. LRAMVA Threshold'!$B$42:$Q$53,7,FALSE)</f>
        <v>10671</v>
      </c>
      <c r="AB196" s="389">
        <f>HLOOKUP(AB35,'2. LRAMVA Threshold'!$B$42:$Q$53,7,FALSE)</f>
        <v>196</v>
      </c>
      <c r="AC196" s="389">
        <f>HLOOKUP(AC35,'2. LRAMVA Threshold'!$B$42:$Q$53,7,FALSE)</f>
        <v>4684</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ht="15.5">
      <c r="B197" s="511"/>
      <c r="C197" s="392"/>
      <c r="D197" s="393"/>
      <c r="E197" s="393"/>
      <c r="F197" s="393"/>
      <c r="G197" s="393"/>
      <c r="H197" s="393"/>
      <c r="I197" s="393"/>
      <c r="J197" s="393"/>
      <c r="K197" s="393"/>
      <c r="L197" s="393"/>
      <c r="M197" s="393"/>
      <c r="N197" s="393"/>
      <c r="O197" s="394"/>
      <c r="P197" s="393"/>
      <c r="Q197" s="393"/>
      <c r="R197" s="393"/>
      <c r="S197" s="395"/>
      <c r="T197" s="395"/>
      <c r="U197" s="395"/>
      <c r="V197" s="395"/>
      <c r="W197" s="393"/>
      <c r="X197" s="393"/>
      <c r="Y197" s="396"/>
      <c r="Z197" s="396"/>
      <c r="AA197" s="396"/>
      <c r="AB197" s="396"/>
      <c r="AC197" s="396"/>
      <c r="AD197" s="396"/>
      <c r="AE197" s="396"/>
      <c r="AF197" s="396"/>
      <c r="AG197" s="396"/>
      <c r="AH197" s="396"/>
      <c r="AI197" s="396"/>
      <c r="AJ197" s="396"/>
      <c r="AK197" s="396"/>
      <c r="AL197" s="396"/>
      <c r="AM197" s="397"/>
    </row>
    <row r="198" spans="2:39" ht="15.5">
      <c r="B198" s="323" t="s">
        <v>168</v>
      </c>
      <c r="C198" s="337"/>
      <c r="D198" s="337"/>
      <c r="E198" s="373"/>
      <c r="F198" s="373"/>
      <c r="G198" s="373"/>
      <c r="H198" s="373"/>
      <c r="I198" s="373"/>
      <c r="J198" s="373"/>
      <c r="K198" s="373"/>
      <c r="L198" s="373"/>
      <c r="M198" s="373"/>
      <c r="N198" s="373"/>
      <c r="O198" s="290"/>
      <c r="P198" s="339"/>
      <c r="Q198" s="339"/>
      <c r="R198" s="339"/>
      <c r="S198" s="338"/>
      <c r="T198" s="338"/>
      <c r="U198" s="338"/>
      <c r="V198" s="338"/>
      <c r="W198" s="339"/>
      <c r="X198" s="339"/>
      <c r="Y198" s="340">
        <f>HLOOKUP(Y$35,'3.  Distribution Rates'!$C$122:$P$133,7,FALSE)</f>
        <v>1.9800000000000002E-2</v>
      </c>
      <c r="Z198" s="340">
        <f>HLOOKUP(Z$35,'3.  Distribution Rates'!$C$122:$P$133,7,FALSE)</f>
        <v>1.34E-2</v>
      </c>
      <c r="AA198" s="340">
        <f>HLOOKUP(AA$35,'3.  Distribution Rates'!$C$122:$P$133,7,FALSE)</f>
        <v>3.1553</v>
      </c>
      <c r="AB198" s="340">
        <f>HLOOKUP(AB$35,'3.  Distribution Rates'!$C$122:$P$133,7,FALSE)</f>
        <v>14.715299999999999</v>
      </c>
      <c r="AC198" s="340">
        <f>HLOOKUP(AC$35,'3.  Distribution Rates'!$C$122:$P$133,7,FALSE)</f>
        <v>1.1599999999999999E-2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5">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5">
        <f>'4.  2011-2014 LRAM'!Y138*Y198</f>
        <v>4620.5087774989552</v>
      </c>
      <c r="Z199" s="375">
        <f>'4.  2011-2014 LRAM'!Z138*Z198</f>
        <v>2458.5409414719547</v>
      </c>
      <c r="AA199" s="375">
        <f>'4.  2011-2014 LRAM'!AA138*AA198</f>
        <v>1904.1893547714626</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16">
        <f>SUM(Y199:AL199)</f>
        <v>8983.2390737423721</v>
      </c>
    </row>
    <row r="200" spans="2:39" ht="15.5">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5">
        <f>'4.  2011-2014 LRAM'!Y267*Y198</f>
        <v>3602.747318375657</v>
      </c>
      <c r="Z200" s="375">
        <f>'4.  2011-2014 LRAM'!Z267*Z198</f>
        <v>7410.5036671540493</v>
      </c>
      <c r="AA200" s="375">
        <f>'4.  2011-2014 LRAM'!AA267*AA198</f>
        <v>6054.5011957144388</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16">
        <f>SUM(Y200:AL200)</f>
        <v>17067.752181244145</v>
      </c>
    </row>
    <row r="201" spans="2:39" ht="15.5">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5">
        <f>'4.  2011-2014 LRAM'!Y396*Y198</f>
        <v>3516.0847836333292</v>
      </c>
      <c r="Z201" s="375">
        <f>'4.  2011-2014 LRAM'!Z396*Z198</f>
        <v>10709.111400860476</v>
      </c>
      <c r="AA201" s="375">
        <f>'4.  2011-2014 LRAM'!AA396*AA198</f>
        <v>4096.6820875461353</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16">
        <f>SUM(Y201:AL201)</f>
        <v>18321.878272039939</v>
      </c>
    </row>
    <row r="202" spans="2:39" ht="15.5">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5">
        <f>'4.  2011-2014 LRAM'!Y526*Y198</f>
        <v>11457.021600468599</v>
      </c>
      <c r="Z202" s="375">
        <f>'4.  2011-2014 LRAM'!Z526*Z198</f>
        <v>16227.057812603247</v>
      </c>
      <c r="AA202" s="375">
        <f>'4.  2011-2014 LRAM'!AA526*AA198</f>
        <v>3395.9079888845722</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16">
        <f>SUM(Y202:AL202)</f>
        <v>31079.987401956419</v>
      </c>
    </row>
    <row r="203" spans="2:39" ht="15.5">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5">
        <f>Y195*Y198</f>
        <v>11655.251286703009</v>
      </c>
      <c r="Z203" s="375">
        <f t="shared" ref="Z203:AL203" si="52">Z195*Z198</f>
        <v>7367.5845634310181</v>
      </c>
      <c r="AA203" s="375">
        <f t="shared" si="52"/>
        <v>4029.0607218676137</v>
      </c>
      <c r="AB203" s="375">
        <f t="shared" si="52"/>
        <v>0</v>
      </c>
      <c r="AC203" s="375">
        <f t="shared" si="52"/>
        <v>0</v>
      </c>
      <c r="AD203" s="375">
        <f t="shared" si="52"/>
        <v>0</v>
      </c>
      <c r="AE203" s="375">
        <f t="shared" si="52"/>
        <v>0</v>
      </c>
      <c r="AF203" s="375">
        <f t="shared" si="52"/>
        <v>0</v>
      </c>
      <c r="AG203" s="375">
        <f t="shared" si="52"/>
        <v>0</v>
      </c>
      <c r="AH203" s="375">
        <f t="shared" si="52"/>
        <v>0</v>
      </c>
      <c r="AI203" s="375">
        <f t="shared" si="52"/>
        <v>0</v>
      </c>
      <c r="AJ203" s="375">
        <f t="shared" si="52"/>
        <v>0</v>
      </c>
      <c r="AK203" s="375">
        <f t="shared" si="52"/>
        <v>0</v>
      </c>
      <c r="AL203" s="375">
        <f t="shared" si="52"/>
        <v>0</v>
      </c>
      <c r="AM203" s="616">
        <f>SUM(Y203:AL203)</f>
        <v>23051.896572001639</v>
      </c>
    </row>
    <row r="204" spans="2:39" ht="15.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34851.613766679548</v>
      </c>
      <c r="Z204" s="345">
        <f>SUM(Z199:Z203)</f>
        <v>44172.798385520742</v>
      </c>
      <c r="AA204" s="345">
        <f t="shared" ref="AA204:AE204" si="53">SUM(AA199:AA203)</f>
        <v>19480.341348784223</v>
      </c>
      <c r="AB204" s="345">
        <f t="shared" si="53"/>
        <v>0</v>
      </c>
      <c r="AC204" s="345">
        <f t="shared" si="53"/>
        <v>0</v>
      </c>
      <c r="AD204" s="345">
        <f t="shared" si="53"/>
        <v>0</v>
      </c>
      <c r="AE204" s="345">
        <f t="shared" si="53"/>
        <v>0</v>
      </c>
      <c r="AF204" s="345">
        <f>SUM(AF199:AF203)</f>
        <v>0</v>
      </c>
      <c r="AG204" s="345">
        <f>SUM(AG199:AG203)</f>
        <v>0</v>
      </c>
      <c r="AH204" s="345">
        <f t="shared" ref="AH204:AL204" si="54">SUM(AH199:AH203)</f>
        <v>0</v>
      </c>
      <c r="AI204" s="345">
        <f t="shared" si="54"/>
        <v>0</v>
      </c>
      <c r="AJ204" s="345">
        <f t="shared" si="54"/>
        <v>0</v>
      </c>
      <c r="AK204" s="345">
        <f t="shared" si="54"/>
        <v>0</v>
      </c>
      <c r="AL204" s="345">
        <f t="shared" si="54"/>
        <v>0</v>
      </c>
      <c r="AM204" s="399">
        <f>SUM(AM199:AM203)</f>
        <v>98504.753500984516</v>
      </c>
    </row>
    <row r="205" spans="2:39" ht="15.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26631.059400000002</v>
      </c>
      <c r="Z205" s="346">
        <f t="shared" ref="Z205:AE205" si="55">Z196*Z198</f>
        <v>7277.3389999999999</v>
      </c>
      <c r="AA205" s="346">
        <f t="shared" si="55"/>
        <v>33670.206299999998</v>
      </c>
      <c r="AB205" s="346">
        <f t="shared" si="55"/>
        <v>2884.1987999999997</v>
      </c>
      <c r="AC205" s="346">
        <f t="shared" si="55"/>
        <v>54.334399999999995</v>
      </c>
      <c r="AD205" s="346">
        <f t="shared" si="55"/>
        <v>0</v>
      </c>
      <c r="AE205" s="346">
        <f t="shared" si="55"/>
        <v>0</v>
      </c>
      <c r="AF205" s="346">
        <f>AF196*AF198</f>
        <v>0</v>
      </c>
      <c r="AG205" s="346">
        <f t="shared" ref="AG205:AL205" si="56">AG196*AG198</f>
        <v>0</v>
      </c>
      <c r="AH205" s="346">
        <f t="shared" si="56"/>
        <v>0</v>
      </c>
      <c r="AI205" s="346">
        <f t="shared" si="56"/>
        <v>0</v>
      </c>
      <c r="AJ205" s="346">
        <f t="shared" si="56"/>
        <v>0</v>
      </c>
      <c r="AK205" s="346">
        <f t="shared" si="56"/>
        <v>0</v>
      </c>
      <c r="AL205" s="346">
        <f t="shared" si="56"/>
        <v>0</v>
      </c>
      <c r="AM205" s="399">
        <f>SUM(Y205:AL205)</f>
        <v>70517.137900000002</v>
      </c>
    </row>
    <row r="206" spans="2:39" ht="15.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399">
        <f>AM204-AM205</f>
        <v>27987.615600984514</v>
      </c>
    </row>
    <row r="207" spans="2:39" ht="15.5">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5">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578989.81832256762</v>
      </c>
      <c r="Z208" s="290">
        <f>SUMPRODUCT(E38:E193,Z38:Z193)</f>
        <v>549818.74353962822</v>
      </c>
      <c r="AA208" s="290">
        <f>IF(AA36="kw",SUMPRODUCT(N38:N193,P38:P193,AA38:AA193),SUMPRODUCT(E38:E193,AA38:AA193))</f>
        <v>1450.60397155488</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ht="15.5">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578377.51123180834</v>
      </c>
      <c r="Z209" s="290">
        <f>SUMPRODUCT(F38:F193,Z38:Z193)</f>
        <v>549820.07581889082</v>
      </c>
      <c r="AA209" s="290">
        <f>IF(AA36="kw",SUMPRODUCT(N38:N193,Q38:Q193,AA38:AA193),SUMPRODUCT(F38:F193,AA38:AA193))</f>
        <v>1446.3342709922495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ht="15.5">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577660.79559471598</v>
      </c>
      <c r="Z210" s="290">
        <f>SUMPRODUCT(G38:G193,Z38:Z193)</f>
        <v>568387.80800245854</v>
      </c>
      <c r="AA210" s="290">
        <f>IF(AA36="kw",SUMPRODUCT(N38:N193,R38:R193,AA38:AA193),SUMPRODUCT(G38:G193,AA38:AA193))</f>
        <v>1446.3342709922495</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ht="15.5">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572253.95823375299</v>
      </c>
      <c r="Z211" s="290">
        <f>SUMPRODUCT(H38:H193,Z38:Z193)</f>
        <v>568387.80800245854</v>
      </c>
      <c r="AA211" s="290">
        <f>IF(AA36="kw",SUMPRODUCT(N38:N193,S38:S193,AA38:AA193),SUMPRODUCT(H38:H193,AA38:AA193))</f>
        <v>1446.3342709922495</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ht="15.5">
      <c r="B212" s="429" t="s">
        <v>148</v>
      </c>
      <c r="C212" s="362"/>
      <c r="D212" s="381"/>
      <c r="E212" s="381"/>
      <c r="F212" s="381"/>
      <c r="G212" s="381"/>
      <c r="H212" s="381"/>
      <c r="I212" s="381"/>
      <c r="J212" s="381"/>
      <c r="K212" s="381"/>
      <c r="L212" s="381"/>
      <c r="M212" s="381"/>
      <c r="N212" s="381"/>
      <c r="O212" s="380"/>
      <c r="P212" s="381"/>
      <c r="Q212" s="381"/>
      <c r="R212" s="381"/>
      <c r="S212" s="362"/>
      <c r="T212" s="382"/>
      <c r="U212" s="382"/>
      <c r="V212" s="381"/>
      <c r="W212" s="381"/>
      <c r="X212" s="382"/>
      <c r="Y212" s="325">
        <f>SUMPRODUCT(I38:I193,Y38:Y193)</f>
        <v>566149.33176084189</v>
      </c>
      <c r="Z212" s="325">
        <f>SUMPRODUCT(I38:I193,Z38:Z193)</f>
        <v>568387.80800245854</v>
      </c>
      <c r="AA212" s="325">
        <f>IF(AA36="kw",SUMPRODUCT(N38:N193,T38:T193,AA38:AA193),SUMPRODUCT(I38:I193,AA38:AA193))</f>
        <v>1446.3342709922495</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3"/>
    </row>
    <row r="213" spans="1:39" ht="20.25" customHeight="1">
      <c r="B213" s="365" t="s">
        <v>586</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1"/>
      <c r="Z213" s="401"/>
      <c r="AA213" s="401"/>
      <c r="AB213" s="401"/>
      <c r="AC213" s="401"/>
      <c r="AD213" s="401"/>
      <c r="AE213" s="401"/>
      <c r="AF213" s="401"/>
      <c r="AG213" s="401"/>
      <c r="AH213" s="401"/>
      <c r="AI213" s="401"/>
      <c r="AJ213" s="401"/>
      <c r="AK213" s="401"/>
      <c r="AL213" s="401"/>
      <c r="AM213" s="386"/>
    </row>
    <row r="214" spans="1:39" ht="15.5">
      <c r="B214" s="430"/>
    </row>
    <row r="215" spans="1:39" ht="15.5">
      <c r="B215" s="430"/>
    </row>
    <row r="216" spans="1:39" ht="15.5">
      <c r="B216" s="279" t="s">
        <v>273</v>
      </c>
      <c r="C216" s="280"/>
      <c r="D216" s="577" t="s">
        <v>526</v>
      </c>
      <c r="E216" s="253"/>
      <c r="F216" s="577"/>
      <c r="G216" s="253"/>
      <c r="H216" s="253"/>
      <c r="I216" s="253"/>
      <c r="J216" s="253"/>
      <c r="K216" s="253"/>
      <c r="L216" s="253"/>
      <c r="M216" s="253"/>
      <c r="N216" s="253"/>
      <c r="O216" s="280"/>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1"/>
    </row>
    <row r="217" spans="1:39" ht="34.5" customHeight="1">
      <c r="B217" s="835" t="s">
        <v>211</v>
      </c>
      <c r="C217" s="847" t="s">
        <v>33</v>
      </c>
      <c r="D217" s="283" t="s">
        <v>422</v>
      </c>
      <c r="E217" s="839" t="s">
        <v>209</v>
      </c>
      <c r="F217" s="840"/>
      <c r="G217" s="840"/>
      <c r="H217" s="840"/>
      <c r="I217" s="840"/>
      <c r="J217" s="840"/>
      <c r="K217" s="840"/>
      <c r="L217" s="840"/>
      <c r="M217" s="841"/>
      <c r="N217" s="845" t="s">
        <v>213</v>
      </c>
      <c r="O217" s="283" t="s">
        <v>423</v>
      </c>
      <c r="P217" s="839" t="s">
        <v>212</v>
      </c>
      <c r="Q217" s="840"/>
      <c r="R217" s="840"/>
      <c r="S217" s="840"/>
      <c r="T217" s="840"/>
      <c r="U217" s="840"/>
      <c r="V217" s="840"/>
      <c r="W217" s="840"/>
      <c r="X217" s="841"/>
      <c r="Y217" s="842" t="s">
        <v>243</v>
      </c>
      <c r="Z217" s="843"/>
      <c r="AA217" s="843"/>
      <c r="AB217" s="843"/>
      <c r="AC217" s="843"/>
      <c r="AD217" s="843"/>
      <c r="AE217" s="843"/>
      <c r="AF217" s="843"/>
      <c r="AG217" s="843"/>
      <c r="AH217" s="843"/>
      <c r="AI217" s="843"/>
      <c r="AJ217" s="843"/>
      <c r="AK217" s="843"/>
      <c r="AL217" s="843"/>
      <c r="AM217" s="844"/>
    </row>
    <row r="218" spans="1:39" ht="60.75" customHeight="1">
      <c r="B218" s="836"/>
      <c r="C218" s="838"/>
      <c r="D218" s="284">
        <v>2016</v>
      </c>
      <c r="E218" s="284">
        <v>2017</v>
      </c>
      <c r="F218" s="284">
        <v>2018</v>
      </c>
      <c r="G218" s="284">
        <v>2019</v>
      </c>
      <c r="H218" s="284">
        <v>2020</v>
      </c>
      <c r="I218" s="284">
        <v>2021</v>
      </c>
      <c r="J218" s="284">
        <v>2022</v>
      </c>
      <c r="K218" s="284">
        <v>2023</v>
      </c>
      <c r="L218" s="284">
        <v>2024</v>
      </c>
      <c r="M218" s="284">
        <v>2025</v>
      </c>
      <c r="N218" s="846"/>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Streetlights</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08"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Summary'!I51</f>
        <v>0</v>
      </c>
      <c r="AE219" s="290">
        <f>'1.  LRAMVA Summary'!J51</f>
        <v>0</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5" hidden="1"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t="15.5" hidden="1" outlineLevel="1">
      <c r="A221" s="512">
        <v>1</v>
      </c>
      <c r="B221" s="510" t="s">
        <v>95</v>
      </c>
      <c r="C221" s="290" t="s">
        <v>25</v>
      </c>
      <c r="D221" s="294" t="s">
        <v>736</v>
      </c>
      <c r="E221" s="294" t="s">
        <v>736</v>
      </c>
      <c r="F221" s="294" t="s">
        <v>736</v>
      </c>
      <c r="G221" s="294" t="s">
        <v>736</v>
      </c>
      <c r="H221" s="294" t="s">
        <v>736</v>
      </c>
      <c r="I221" s="294" t="s">
        <v>736</v>
      </c>
      <c r="J221" s="294" t="s">
        <v>736</v>
      </c>
      <c r="K221" s="294" t="s">
        <v>736</v>
      </c>
      <c r="L221" s="294" t="s">
        <v>736</v>
      </c>
      <c r="M221" s="294" t="s">
        <v>736</v>
      </c>
      <c r="N221" s="290"/>
      <c r="O221" s="294"/>
      <c r="P221" s="294"/>
      <c r="Q221" s="294"/>
      <c r="R221" s="294"/>
      <c r="S221" s="294"/>
      <c r="T221" s="294"/>
      <c r="U221" s="294"/>
      <c r="V221" s="294"/>
      <c r="W221" s="294"/>
      <c r="X221" s="294"/>
      <c r="Y221" s="402"/>
      <c r="Z221" s="402"/>
      <c r="AA221" s="402"/>
      <c r="AB221" s="402"/>
      <c r="AC221" s="402"/>
      <c r="AD221" s="402"/>
      <c r="AE221" s="402"/>
      <c r="AF221" s="402"/>
      <c r="AG221" s="402"/>
      <c r="AH221" s="402"/>
      <c r="AI221" s="402"/>
      <c r="AJ221" s="402"/>
      <c r="AK221" s="402"/>
      <c r="AL221" s="402"/>
      <c r="AM221" s="295">
        <f>SUM(Y221:AL221)</f>
        <v>0</v>
      </c>
    </row>
    <row r="222" spans="1:39" ht="15.5" hidden="1" outlineLevel="1">
      <c r="B222" s="293" t="s">
        <v>289</v>
      </c>
      <c r="C222" s="290" t="s">
        <v>163</v>
      </c>
      <c r="D222" s="294" t="s">
        <v>736</v>
      </c>
      <c r="E222" s="294" t="s">
        <v>736</v>
      </c>
      <c r="F222" s="294" t="s">
        <v>736</v>
      </c>
      <c r="G222" s="294" t="s">
        <v>736</v>
      </c>
      <c r="H222" s="294" t="s">
        <v>736</v>
      </c>
      <c r="I222" s="294" t="s">
        <v>736</v>
      </c>
      <c r="J222" s="294" t="s">
        <v>736</v>
      </c>
      <c r="K222" s="294" t="s">
        <v>736</v>
      </c>
      <c r="L222" s="294" t="s">
        <v>736</v>
      </c>
      <c r="M222" s="294" t="s">
        <v>736</v>
      </c>
      <c r="N222" s="459"/>
      <c r="O222" s="294"/>
      <c r="P222" s="294"/>
      <c r="Q222" s="294"/>
      <c r="R222" s="294"/>
      <c r="S222" s="294"/>
      <c r="T222" s="294"/>
      <c r="U222" s="294"/>
      <c r="V222" s="294"/>
      <c r="W222" s="294"/>
      <c r="X222" s="294"/>
      <c r="Y222" s="403">
        <f>Y221</f>
        <v>0</v>
      </c>
      <c r="Z222" s="403">
        <f t="shared" ref="Z222:AL222" si="57">Z221</f>
        <v>0</v>
      </c>
      <c r="AA222" s="403">
        <f t="shared" si="57"/>
        <v>0</v>
      </c>
      <c r="AB222" s="403">
        <f t="shared" si="57"/>
        <v>0</v>
      </c>
      <c r="AC222" s="403">
        <f t="shared" si="57"/>
        <v>0</v>
      </c>
      <c r="AD222" s="403">
        <f t="shared" si="57"/>
        <v>0</v>
      </c>
      <c r="AE222" s="403">
        <f t="shared" si="57"/>
        <v>0</v>
      </c>
      <c r="AF222" s="403">
        <f t="shared" si="57"/>
        <v>0</v>
      </c>
      <c r="AG222" s="403">
        <f t="shared" si="57"/>
        <v>0</v>
      </c>
      <c r="AH222" s="403">
        <f t="shared" si="57"/>
        <v>0</v>
      </c>
      <c r="AI222" s="403">
        <f t="shared" si="57"/>
        <v>0</v>
      </c>
      <c r="AJ222" s="403">
        <f t="shared" si="57"/>
        <v>0</v>
      </c>
      <c r="AK222" s="403">
        <f t="shared" si="57"/>
        <v>0</v>
      </c>
      <c r="AL222" s="403">
        <f t="shared" si="57"/>
        <v>0</v>
      </c>
      <c r="AM222" s="296"/>
    </row>
    <row r="223" spans="1:39" ht="15.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4"/>
      <c r="Z223" s="405"/>
      <c r="AA223" s="405"/>
      <c r="AB223" s="405"/>
      <c r="AC223" s="405"/>
      <c r="AD223" s="405"/>
      <c r="AE223" s="405"/>
      <c r="AF223" s="405"/>
      <c r="AG223" s="405"/>
      <c r="AH223" s="405"/>
      <c r="AI223" s="405"/>
      <c r="AJ223" s="405"/>
      <c r="AK223" s="405"/>
      <c r="AL223" s="405"/>
      <c r="AM223" s="301"/>
    </row>
    <row r="224" spans="1:39" ht="15.5" hidden="1" outlineLevel="1">
      <c r="A224" s="512">
        <v>2</v>
      </c>
      <c r="B224" s="510"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2"/>
      <c r="Z224" s="402"/>
      <c r="AA224" s="402"/>
      <c r="AB224" s="402"/>
      <c r="AC224" s="402"/>
      <c r="AD224" s="402"/>
      <c r="AE224" s="402"/>
      <c r="AF224" s="402"/>
      <c r="AG224" s="402"/>
      <c r="AH224" s="402"/>
      <c r="AI224" s="402"/>
      <c r="AJ224" s="402"/>
      <c r="AK224" s="402"/>
      <c r="AL224" s="402"/>
      <c r="AM224" s="295">
        <f>SUM(Y224:AL224)</f>
        <v>0</v>
      </c>
    </row>
    <row r="225" spans="1:39" ht="15.5" hidden="1" outlineLevel="1">
      <c r="B225" s="293" t="s">
        <v>289</v>
      </c>
      <c r="C225" s="290" t="s">
        <v>163</v>
      </c>
      <c r="D225" s="294"/>
      <c r="E225" s="294"/>
      <c r="F225" s="294"/>
      <c r="G225" s="294"/>
      <c r="H225" s="294"/>
      <c r="I225" s="294"/>
      <c r="J225" s="294"/>
      <c r="K225" s="294"/>
      <c r="L225" s="294"/>
      <c r="M225" s="294"/>
      <c r="N225" s="459"/>
      <c r="O225" s="294"/>
      <c r="P225" s="294"/>
      <c r="Q225" s="294"/>
      <c r="R225" s="294"/>
      <c r="S225" s="294"/>
      <c r="T225" s="294"/>
      <c r="U225" s="294"/>
      <c r="V225" s="294"/>
      <c r="W225" s="294"/>
      <c r="X225" s="294"/>
      <c r="Y225" s="403">
        <f>Y224</f>
        <v>0</v>
      </c>
      <c r="Z225" s="403">
        <f t="shared" ref="Z225:AL225" si="58">Z224</f>
        <v>0</v>
      </c>
      <c r="AA225" s="403">
        <f t="shared" si="58"/>
        <v>0</v>
      </c>
      <c r="AB225" s="403">
        <f t="shared" si="58"/>
        <v>0</v>
      </c>
      <c r="AC225" s="403">
        <f t="shared" si="58"/>
        <v>0</v>
      </c>
      <c r="AD225" s="403">
        <f t="shared" si="58"/>
        <v>0</v>
      </c>
      <c r="AE225" s="403">
        <f t="shared" si="58"/>
        <v>0</v>
      </c>
      <c r="AF225" s="403">
        <f t="shared" si="58"/>
        <v>0</v>
      </c>
      <c r="AG225" s="403">
        <f t="shared" si="58"/>
        <v>0</v>
      </c>
      <c r="AH225" s="403">
        <f t="shared" si="58"/>
        <v>0</v>
      </c>
      <c r="AI225" s="403">
        <f t="shared" si="58"/>
        <v>0</v>
      </c>
      <c r="AJ225" s="403">
        <f t="shared" si="58"/>
        <v>0</v>
      </c>
      <c r="AK225" s="403">
        <f t="shared" si="58"/>
        <v>0</v>
      </c>
      <c r="AL225" s="403">
        <f t="shared" si="58"/>
        <v>0</v>
      </c>
      <c r="AM225" s="296"/>
    </row>
    <row r="226" spans="1:39" ht="15.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4"/>
      <c r="Z226" s="405"/>
      <c r="AA226" s="405"/>
      <c r="AB226" s="405"/>
      <c r="AC226" s="405"/>
      <c r="AD226" s="405"/>
      <c r="AE226" s="405"/>
      <c r="AF226" s="405"/>
      <c r="AG226" s="405"/>
      <c r="AH226" s="405"/>
      <c r="AI226" s="405"/>
      <c r="AJ226" s="405"/>
      <c r="AK226" s="405"/>
      <c r="AL226" s="405"/>
      <c r="AM226" s="301"/>
    </row>
    <row r="227" spans="1:39" ht="15.5" hidden="1" outlineLevel="1">
      <c r="A227" s="512">
        <v>3</v>
      </c>
      <c r="B227" s="510"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2"/>
      <c r="Z227" s="402"/>
      <c r="AA227" s="402"/>
      <c r="AB227" s="402"/>
      <c r="AC227" s="402"/>
      <c r="AD227" s="402"/>
      <c r="AE227" s="402"/>
      <c r="AF227" s="402"/>
      <c r="AG227" s="402"/>
      <c r="AH227" s="402"/>
      <c r="AI227" s="402"/>
      <c r="AJ227" s="402"/>
      <c r="AK227" s="402"/>
      <c r="AL227" s="402"/>
      <c r="AM227" s="295">
        <f>SUM(Y227:AL227)</f>
        <v>0</v>
      </c>
    </row>
    <row r="228" spans="1:39" ht="15.5" hidden="1" outlineLevel="1">
      <c r="B228" s="293" t="s">
        <v>289</v>
      </c>
      <c r="C228" s="290" t="s">
        <v>163</v>
      </c>
      <c r="D228" s="294"/>
      <c r="E228" s="294"/>
      <c r="F228" s="294"/>
      <c r="G228" s="294"/>
      <c r="H228" s="294"/>
      <c r="I228" s="294"/>
      <c r="J228" s="294"/>
      <c r="K228" s="294"/>
      <c r="L228" s="294"/>
      <c r="M228" s="294"/>
      <c r="N228" s="459"/>
      <c r="O228" s="294"/>
      <c r="P228" s="294"/>
      <c r="Q228" s="294"/>
      <c r="R228" s="294"/>
      <c r="S228" s="294"/>
      <c r="T228" s="294"/>
      <c r="U228" s="294"/>
      <c r="V228" s="294"/>
      <c r="W228" s="294"/>
      <c r="X228" s="294"/>
      <c r="Y228" s="403">
        <f>Y227</f>
        <v>0</v>
      </c>
      <c r="Z228" s="403">
        <f t="shared" ref="Z228:AL228" si="59">Z227</f>
        <v>0</v>
      </c>
      <c r="AA228" s="403">
        <f t="shared" si="59"/>
        <v>0</v>
      </c>
      <c r="AB228" s="403">
        <f t="shared" si="59"/>
        <v>0</v>
      </c>
      <c r="AC228" s="403">
        <f t="shared" si="59"/>
        <v>0</v>
      </c>
      <c r="AD228" s="403">
        <f t="shared" si="59"/>
        <v>0</v>
      </c>
      <c r="AE228" s="403">
        <f t="shared" si="59"/>
        <v>0</v>
      </c>
      <c r="AF228" s="403">
        <f t="shared" si="59"/>
        <v>0</v>
      </c>
      <c r="AG228" s="403">
        <f t="shared" si="59"/>
        <v>0</v>
      </c>
      <c r="AH228" s="403">
        <f t="shared" si="59"/>
        <v>0</v>
      </c>
      <c r="AI228" s="403">
        <f t="shared" si="59"/>
        <v>0</v>
      </c>
      <c r="AJ228" s="403">
        <f t="shared" si="59"/>
        <v>0</v>
      </c>
      <c r="AK228" s="403">
        <f t="shared" si="59"/>
        <v>0</v>
      </c>
      <c r="AL228" s="403">
        <f t="shared" si="59"/>
        <v>0</v>
      </c>
      <c r="AM228" s="296"/>
    </row>
    <row r="229" spans="1:39" ht="15.5"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4"/>
      <c r="Z229" s="404"/>
      <c r="AA229" s="404"/>
      <c r="AB229" s="404"/>
      <c r="AC229" s="404"/>
      <c r="AD229" s="404"/>
      <c r="AE229" s="404"/>
      <c r="AF229" s="404"/>
      <c r="AG229" s="404"/>
      <c r="AH229" s="404"/>
      <c r="AI229" s="404"/>
      <c r="AJ229" s="404"/>
      <c r="AK229" s="404"/>
      <c r="AL229" s="404"/>
      <c r="AM229" s="305"/>
    </row>
    <row r="230" spans="1:39" ht="15.5" hidden="1" outlineLevel="1">
      <c r="A230" s="512">
        <v>4</v>
      </c>
      <c r="B230" s="510" t="s">
        <v>676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2"/>
      <c r="Z230" s="402"/>
      <c r="AA230" s="402"/>
      <c r="AB230" s="402"/>
      <c r="AC230" s="402"/>
      <c r="AD230" s="402"/>
      <c r="AE230" s="402"/>
      <c r="AF230" s="402"/>
      <c r="AG230" s="402"/>
      <c r="AH230" s="402"/>
      <c r="AI230" s="402"/>
      <c r="AJ230" s="402"/>
      <c r="AK230" s="402"/>
      <c r="AL230" s="402"/>
      <c r="AM230" s="295">
        <f>SUM(Y230:AL230)</f>
        <v>0</v>
      </c>
    </row>
    <row r="231" spans="1:39" ht="15.5" hidden="1" outlineLevel="1">
      <c r="B231" s="293" t="s">
        <v>289</v>
      </c>
      <c r="C231" s="290" t="s">
        <v>163</v>
      </c>
      <c r="D231" s="294"/>
      <c r="E231" s="294"/>
      <c r="F231" s="294"/>
      <c r="G231" s="294"/>
      <c r="H231" s="294"/>
      <c r="I231" s="294"/>
      <c r="J231" s="294"/>
      <c r="K231" s="294"/>
      <c r="L231" s="294"/>
      <c r="M231" s="294"/>
      <c r="N231" s="459"/>
      <c r="O231" s="294"/>
      <c r="P231" s="294"/>
      <c r="Q231" s="294"/>
      <c r="R231" s="294"/>
      <c r="S231" s="294"/>
      <c r="T231" s="294"/>
      <c r="U231" s="294"/>
      <c r="V231" s="294"/>
      <c r="W231" s="294"/>
      <c r="X231" s="294"/>
      <c r="Y231" s="403">
        <f>Y230</f>
        <v>0</v>
      </c>
      <c r="Z231" s="403">
        <f t="shared" ref="Z231:AL231" si="60">Z230</f>
        <v>0</v>
      </c>
      <c r="AA231" s="403">
        <f t="shared" si="60"/>
        <v>0</v>
      </c>
      <c r="AB231" s="403">
        <f t="shared" si="60"/>
        <v>0</v>
      </c>
      <c r="AC231" s="403">
        <f t="shared" si="60"/>
        <v>0</v>
      </c>
      <c r="AD231" s="403">
        <f t="shared" si="60"/>
        <v>0</v>
      </c>
      <c r="AE231" s="403">
        <f t="shared" si="60"/>
        <v>0</v>
      </c>
      <c r="AF231" s="403">
        <f t="shared" si="60"/>
        <v>0</v>
      </c>
      <c r="AG231" s="403">
        <f t="shared" si="60"/>
        <v>0</v>
      </c>
      <c r="AH231" s="403">
        <f t="shared" si="60"/>
        <v>0</v>
      </c>
      <c r="AI231" s="403">
        <f t="shared" si="60"/>
        <v>0</v>
      </c>
      <c r="AJ231" s="403">
        <f t="shared" si="60"/>
        <v>0</v>
      </c>
      <c r="AK231" s="403">
        <f t="shared" si="60"/>
        <v>0</v>
      </c>
      <c r="AL231" s="403">
        <f t="shared" si="60"/>
        <v>0</v>
      </c>
      <c r="AM231" s="296"/>
    </row>
    <row r="232" spans="1:39" ht="15.5"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4"/>
      <c r="Z232" s="404"/>
      <c r="AA232" s="404"/>
      <c r="AB232" s="404"/>
      <c r="AC232" s="404"/>
      <c r="AD232" s="404"/>
      <c r="AE232" s="404"/>
      <c r="AF232" s="404"/>
      <c r="AG232" s="404"/>
      <c r="AH232" s="404"/>
      <c r="AI232" s="404"/>
      <c r="AJ232" s="404"/>
      <c r="AK232" s="404"/>
      <c r="AL232" s="404"/>
      <c r="AM232" s="305"/>
    </row>
    <row r="233" spans="1:39" ht="31" hidden="1" outlineLevel="1">
      <c r="A233" s="512">
        <v>5</v>
      </c>
      <c r="B233" s="510"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2"/>
      <c r="Z233" s="402"/>
      <c r="AA233" s="402"/>
      <c r="AB233" s="402"/>
      <c r="AC233" s="402"/>
      <c r="AD233" s="402"/>
      <c r="AE233" s="402"/>
      <c r="AF233" s="402"/>
      <c r="AG233" s="402"/>
      <c r="AH233" s="402"/>
      <c r="AI233" s="402"/>
      <c r="AJ233" s="402"/>
      <c r="AK233" s="402"/>
      <c r="AL233" s="402"/>
      <c r="AM233" s="295">
        <f>SUM(Y233:AL233)</f>
        <v>0</v>
      </c>
    </row>
    <row r="234" spans="1:39" ht="15.5" hidden="1" outlineLevel="1">
      <c r="B234" s="293" t="s">
        <v>289</v>
      </c>
      <c r="C234" s="290" t="s">
        <v>163</v>
      </c>
      <c r="D234" s="294"/>
      <c r="E234" s="294"/>
      <c r="F234" s="294"/>
      <c r="G234" s="294"/>
      <c r="H234" s="294"/>
      <c r="I234" s="294"/>
      <c r="J234" s="294"/>
      <c r="K234" s="294"/>
      <c r="L234" s="294"/>
      <c r="M234" s="294"/>
      <c r="N234" s="459"/>
      <c r="O234" s="294"/>
      <c r="P234" s="294"/>
      <c r="Q234" s="294"/>
      <c r="R234" s="294"/>
      <c r="S234" s="294"/>
      <c r="T234" s="294"/>
      <c r="U234" s="294"/>
      <c r="V234" s="294"/>
      <c r="W234" s="294"/>
      <c r="X234" s="294"/>
      <c r="Y234" s="403">
        <f>Y233</f>
        <v>0</v>
      </c>
      <c r="Z234" s="403">
        <f t="shared" ref="Z234:AL234" si="61">Z233</f>
        <v>0</v>
      </c>
      <c r="AA234" s="403">
        <f t="shared" si="61"/>
        <v>0</v>
      </c>
      <c r="AB234" s="403">
        <f t="shared" si="61"/>
        <v>0</v>
      </c>
      <c r="AC234" s="403">
        <f t="shared" si="61"/>
        <v>0</v>
      </c>
      <c r="AD234" s="403">
        <f t="shared" si="61"/>
        <v>0</v>
      </c>
      <c r="AE234" s="403">
        <f t="shared" si="61"/>
        <v>0</v>
      </c>
      <c r="AF234" s="403">
        <f t="shared" si="61"/>
        <v>0</v>
      </c>
      <c r="AG234" s="403">
        <f t="shared" si="61"/>
        <v>0</v>
      </c>
      <c r="AH234" s="403">
        <f t="shared" si="61"/>
        <v>0</v>
      </c>
      <c r="AI234" s="403">
        <f t="shared" si="61"/>
        <v>0</v>
      </c>
      <c r="AJ234" s="403">
        <f t="shared" si="61"/>
        <v>0</v>
      </c>
      <c r="AK234" s="403">
        <f t="shared" si="61"/>
        <v>0</v>
      </c>
      <c r="AL234" s="403">
        <f t="shared" si="61"/>
        <v>0</v>
      </c>
      <c r="AM234" s="296"/>
    </row>
    <row r="235" spans="1:39" ht="15.5"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4"/>
      <c r="Z235" s="415"/>
      <c r="AA235" s="415"/>
      <c r="AB235" s="415"/>
      <c r="AC235" s="415"/>
      <c r="AD235" s="415"/>
      <c r="AE235" s="415"/>
      <c r="AF235" s="415"/>
      <c r="AG235" s="415"/>
      <c r="AH235" s="415"/>
      <c r="AI235" s="415"/>
      <c r="AJ235" s="415"/>
      <c r="AK235" s="415"/>
      <c r="AL235" s="415"/>
      <c r="AM235" s="296"/>
    </row>
    <row r="236" spans="1:39" ht="15.5" hidden="1"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6"/>
      <c r="Z236" s="406"/>
      <c r="AA236" s="406"/>
      <c r="AB236" s="406"/>
      <c r="AC236" s="406"/>
      <c r="AD236" s="406"/>
      <c r="AE236" s="406"/>
      <c r="AF236" s="406"/>
      <c r="AG236" s="406"/>
      <c r="AH236" s="406"/>
      <c r="AI236" s="406"/>
      <c r="AJ236" s="406"/>
      <c r="AK236" s="406"/>
      <c r="AL236" s="406"/>
      <c r="AM236" s="291"/>
    </row>
    <row r="237" spans="1:39" ht="15.5" hidden="1" outlineLevel="1">
      <c r="A237" s="512">
        <v>6</v>
      </c>
      <c r="B237" s="510"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07"/>
      <c r="Z237" s="402"/>
      <c r="AA237" s="402"/>
      <c r="AB237" s="402"/>
      <c r="AC237" s="402"/>
      <c r="AD237" s="402"/>
      <c r="AE237" s="402"/>
      <c r="AF237" s="407"/>
      <c r="AG237" s="407"/>
      <c r="AH237" s="407"/>
      <c r="AI237" s="407"/>
      <c r="AJ237" s="407"/>
      <c r="AK237" s="407"/>
      <c r="AL237" s="407"/>
      <c r="AM237" s="295">
        <f>SUM(Y237:AL237)</f>
        <v>0</v>
      </c>
    </row>
    <row r="238" spans="1:39" ht="15.5"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3">
        <f>Y237</f>
        <v>0</v>
      </c>
      <c r="Z238" s="403">
        <f t="shared" ref="Z238:AL238" si="62">Z237</f>
        <v>0</v>
      </c>
      <c r="AA238" s="403">
        <f t="shared" si="62"/>
        <v>0</v>
      </c>
      <c r="AB238" s="403">
        <f t="shared" si="62"/>
        <v>0</v>
      </c>
      <c r="AC238" s="403">
        <f t="shared" si="62"/>
        <v>0</v>
      </c>
      <c r="AD238" s="403">
        <f t="shared" si="62"/>
        <v>0</v>
      </c>
      <c r="AE238" s="403">
        <f t="shared" si="62"/>
        <v>0</v>
      </c>
      <c r="AF238" s="403">
        <f t="shared" si="62"/>
        <v>0</v>
      </c>
      <c r="AG238" s="403">
        <f t="shared" si="62"/>
        <v>0</v>
      </c>
      <c r="AH238" s="403">
        <f t="shared" si="62"/>
        <v>0</v>
      </c>
      <c r="AI238" s="403">
        <f t="shared" si="62"/>
        <v>0</v>
      </c>
      <c r="AJ238" s="403">
        <f t="shared" si="62"/>
        <v>0</v>
      </c>
      <c r="AK238" s="403">
        <f t="shared" si="62"/>
        <v>0</v>
      </c>
      <c r="AL238" s="403">
        <f t="shared" si="62"/>
        <v>0</v>
      </c>
      <c r="AM238" s="310"/>
    </row>
    <row r="239" spans="1:39" ht="15.5"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08"/>
      <c r="Z239" s="408"/>
      <c r="AA239" s="408"/>
      <c r="AB239" s="408"/>
      <c r="AC239" s="408"/>
      <c r="AD239" s="408"/>
      <c r="AE239" s="408"/>
      <c r="AF239" s="408"/>
      <c r="AG239" s="408"/>
      <c r="AH239" s="408"/>
      <c r="AI239" s="408"/>
      <c r="AJ239" s="408"/>
      <c r="AK239" s="408"/>
      <c r="AL239" s="408"/>
      <c r="AM239" s="312"/>
    </row>
    <row r="240" spans="1:39" ht="31" hidden="1" outlineLevel="1">
      <c r="A240" s="512">
        <v>7</v>
      </c>
      <c r="B240" s="510"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07"/>
      <c r="Z240" s="402"/>
      <c r="AA240" s="402"/>
      <c r="AB240" s="402"/>
      <c r="AC240" s="402"/>
      <c r="AD240" s="402"/>
      <c r="AE240" s="402"/>
      <c r="AF240" s="407"/>
      <c r="AG240" s="407"/>
      <c r="AH240" s="407"/>
      <c r="AI240" s="407"/>
      <c r="AJ240" s="407"/>
      <c r="AK240" s="407"/>
      <c r="AL240" s="407"/>
      <c r="AM240" s="295">
        <f>SUM(Y240:AL240)</f>
        <v>0</v>
      </c>
    </row>
    <row r="241" spans="1:39" ht="15.5"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3">
        <f>Y240</f>
        <v>0</v>
      </c>
      <c r="Z241" s="403">
        <f t="shared" ref="Z241:AL241" si="63">Z240</f>
        <v>0</v>
      </c>
      <c r="AA241" s="403">
        <f t="shared" si="63"/>
        <v>0</v>
      </c>
      <c r="AB241" s="403">
        <f t="shared" si="63"/>
        <v>0</v>
      </c>
      <c r="AC241" s="403">
        <f t="shared" si="63"/>
        <v>0</v>
      </c>
      <c r="AD241" s="403">
        <f t="shared" si="63"/>
        <v>0</v>
      </c>
      <c r="AE241" s="403">
        <f t="shared" si="63"/>
        <v>0</v>
      </c>
      <c r="AF241" s="403">
        <f t="shared" si="63"/>
        <v>0</v>
      </c>
      <c r="AG241" s="403">
        <f t="shared" si="63"/>
        <v>0</v>
      </c>
      <c r="AH241" s="403">
        <f t="shared" si="63"/>
        <v>0</v>
      </c>
      <c r="AI241" s="403">
        <f t="shared" si="63"/>
        <v>0</v>
      </c>
      <c r="AJ241" s="403">
        <f t="shared" si="63"/>
        <v>0</v>
      </c>
      <c r="AK241" s="403">
        <f t="shared" si="63"/>
        <v>0</v>
      </c>
      <c r="AL241" s="403">
        <f t="shared" si="63"/>
        <v>0</v>
      </c>
      <c r="AM241" s="310"/>
    </row>
    <row r="242" spans="1:39" ht="15.5"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08"/>
      <c r="Z242" s="409"/>
      <c r="AA242" s="408"/>
      <c r="AB242" s="408"/>
      <c r="AC242" s="408"/>
      <c r="AD242" s="408"/>
      <c r="AE242" s="408"/>
      <c r="AF242" s="408"/>
      <c r="AG242" s="408"/>
      <c r="AH242" s="408"/>
      <c r="AI242" s="408"/>
      <c r="AJ242" s="408"/>
      <c r="AK242" s="408"/>
      <c r="AL242" s="408"/>
      <c r="AM242" s="312"/>
    </row>
    <row r="243" spans="1:39" ht="31" hidden="1" outlineLevel="1">
      <c r="A243" s="512">
        <v>8</v>
      </c>
      <c r="B243" s="510"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07"/>
      <c r="Z243" s="402"/>
      <c r="AA243" s="402"/>
      <c r="AB243" s="402"/>
      <c r="AC243" s="402"/>
      <c r="AD243" s="402"/>
      <c r="AE243" s="402"/>
      <c r="AF243" s="407"/>
      <c r="AG243" s="407"/>
      <c r="AH243" s="407"/>
      <c r="AI243" s="407"/>
      <c r="AJ243" s="407"/>
      <c r="AK243" s="407"/>
      <c r="AL243" s="407"/>
      <c r="AM243" s="295">
        <f>SUM(Y243:AL243)</f>
        <v>0</v>
      </c>
    </row>
    <row r="244" spans="1:39" ht="15.5"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3">
        <f>Y243</f>
        <v>0</v>
      </c>
      <c r="Z244" s="403">
        <f t="shared" ref="Z244:AL244" si="64">Z243</f>
        <v>0</v>
      </c>
      <c r="AA244" s="403">
        <f t="shared" si="64"/>
        <v>0</v>
      </c>
      <c r="AB244" s="403">
        <f t="shared" si="64"/>
        <v>0</v>
      </c>
      <c r="AC244" s="403">
        <f t="shared" si="64"/>
        <v>0</v>
      </c>
      <c r="AD244" s="403">
        <f t="shared" si="64"/>
        <v>0</v>
      </c>
      <c r="AE244" s="403">
        <f t="shared" si="64"/>
        <v>0</v>
      </c>
      <c r="AF244" s="403">
        <f t="shared" si="64"/>
        <v>0</v>
      </c>
      <c r="AG244" s="403">
        <f t="shared" si="64"/>
        <v>0</v>
      </c>
      <c r="AH244" s="403">
        <f t="shared" si="64"/>
        <v>0</v>
      </c>
      <c r="AI244" s="403">
        <f t="shared" si="64"/>
        <v>0</v>
      </c>
      <c r="AJ244" s="403">
        <f t="shared" si="64"/>
        <v>0</v>
      </c>
      <c r="AK244" s="403">
        <f t="shared" si="64"/>
        <v>0</v>
      </c>
      <c r="AL244" s="403">
        <f t="shared" si="64"/>
        <v>0</v>
      </c>
      <c r="AM244" s="310"/>
    </row>
    <row r="245" spans="1:39" ht="15.5"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08"/>
      <c r="Z245" s="409"/>
      <c r="AA245" s="408"/>
      <c r="AB245" s="408"/>
      <c r="AC245" s="408"/>
      <c r="AD245" s="408"/>
      <c r="AE245" s="408"/>
      <c r="AF245" s="408"/>
      <c r="AG245" s="408"/>
      <c r="AH245" s="408"/>
      <c r="AI245" s="408"/>
      <c r="AJ245" s="408"/>
      <c r="AK245" s="408"/>
      <c r="AL245" s="408"/>
      <c r="AM245" s="312"/>
    </row>
    <row r="246" spans="1:39" ht="31" hidden="1" outlineLevel="1">
      <c r="A246" s="512">
        <v>9</v>
      </c>
      <c r="B246" s="510"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07"/>
      <c r="Z246" s="402"/>
      <c r="AA246" s="402"/>
      <c r="AB246" s="402"/>
      <c r="AC246" s="402"/>
      <c r="AD246" s="402"/>
      <c r="AE246" s="402"/>
      <c r="AF246" s="407"/>
      <c r="AG246" s="407"/>
      <c r="AH246" s="407"/>
      <c r="AI246" s="407"/>
      <c r="AJ246" s="407"/>
      <c r="AK246" s="407"/>
      <c r="AL246" s="407"/>
      <c r="AM246" s="295">
        <f>SUM(Y246:AL246)</f>
        <v>0</v>
      </c>
    </row>
    <row r="247" spans="1:39" ht="15.5"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3">
        <f>Y246</f>
        <v>0</v>
      </c>
      <c r="Z247" s="403">
        <f t="shared" ref="Z247:AL247" si="65">Z246</f>
        <v>0</v>
      </c>
      <c r="AA247" s="403">
        <f t="shared" si="65"/>
        <v>0</v>
      </c>
      <c r="AB247" s="403">
        <f t="shared" si="65"/>
        <v>0</v>
      </c>
      <c r="AC247" s="403">
        <f t="shared" si="65"/>
        <v>0</v>
      </c>
      <c r="AD247" s="403">
        <f t="shared" si="65"/>
        <v>0</v>
      </c>
      <c r="AE247" s="403">
        <f t="shared" si="65"/>
        <v>0</v>
      </c>
      <c r="AF247" s="403">
        <f t="shared" si="65"/>
        <v>0</v>
      </c>
      <c r="AG247" s="403">
        <f t="shared" si="65"/>
        <v>0</v>
      </c>
      <c r="AH247" s="403">
        <f t="shared" si="65"/>
        <v>0</v>
      </c>
      <c r="AI247" s="403">
        <f t="shared" si="65"/>
        <v>0</v>
      </c>
      <c r="AJ247" s="403">
        <f t="shared" si="65"/>
        <v>0</v>
      </c>
      <c r="AK247" s="403">
        <f t="shared" si="65"/>
        <v>0</v>
      </c>
      <c r="AL247" s="403">
        <f t="shared" si="65"/>
        <v>0</v>
      </c>
      <c r="AM247" s="310"/>
    </row>
    <row r="248" spans="1:39" ht="15.5"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08"/>
      <c r="Z248" s="408"/>
      <c r="AA248" s="408"/>
      <c r="AB248" s="408"/>
      <c r="AC248" s="408"/>
      <c r="AD248" s="408"/>
      <c r="AE248" s="408"/>
      <c r="AF248" s="408"/>
      <c r="AG248" s="408"/>
      <c r="AH248" s="408"/>
      <c r="AI248" s="408"/>
      <c r="AJ248" s="408"/>
      <c r="AK248" s="408"/>
      <c r="AL248" s="408"/>
      <c r="AM248" s="312"/>
    </row>
    <row r="249" spans="1:39" ht="31" hidden="1" outlineLevel="1">
      <c r="A249" s="512">
        <v>10</v>
      </c>
      <c r="B249" s="510"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07"/>
      <c r="Z249" s="402"/>
      <c r="AA249" s="402"/>
      <c r="AB249" s="402"/>
      <c r="AC249" s="402"/>
      <c r="AD249" s="402"/>
      <c r="AE249" s="402"/>
      <c r="AF249" s="407"/>
      <c r="AG249" s="407"/>
      <c r="AH249" s="407"/>
      <c r="AI249" s="407"/>
      <c r="AJ249" s="407"/>
      <c r="AK249" s="407"/>
      <c r="AL249" s="407"/>
      <c r="AM249" s="295">
        <f>SUM(Y249:AL249)</f>
        <v>0</v>
      </c>
    </row>
    <row r="250" spans="1:39" ht="15.5"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3">
        <f>Y249</f>
        <v>0</v>
      </c>
      <c r="Z250" s="403">
        <f t="shared" ref="Z250:AL250" si="66">Z249</f>
        <v>0</v>
      </c>
      <c r="AA250" s="403">
        <f t="shared" si="66"/>
        <v>0</v>
      </c>
      <c r="AB250" s="403">
        <f t="shared" si="66"/>
        <v>0</v>
      </c>
      <c r="AC250" s="403">
        <f t="shared" si="66"/>
        <v>0</v>
      </c>
      <c r="AD250" s="403">
        <f t="shared" si="66"/>
        <v>0</v>
      </c>
      <c r="AE250" s="403">
        <f t="shared" si="66"/>
        <v>0</v>
      </c>
      <c r="AF250" s="403">
        <f t="shared" si="66"/>
        <v>0</v>
      </c>
      <c r="AG250" s="403">
        <f t="shared" si="66"/>
        <v>0</v>
      </c>
      <c r="AH250" s="403">
        <f t="shared" si="66"/>
        <v>0</v>
      </c>
      <c r="AI250" s="403">
        <f t="shared" si="66"/>
        <v>0</v>
      </c>
      <c r="AJ250" s="403">
        <f t="shared" si="66"/>
        <v>0</v>
      </c>
      <c r="AK250" s="403">
        <f t="shared" si="66"/>
        <v>0</v>
      </c>
      <c r="AL250" s="403">
        <f t="shared" si="66"/>
        <v>0</v>
      </c>
      <c r="AM250" s="310"/>
    </row>
    <row r="251" spans="1:39" ht="15.5"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08"/>
      <c r="Z251" s="409"/>
      <c r="AA251" s="408"/>
      <c r="AB251" s="408"/>
      <c r="AC251" s="408"/>
      <c r="AD251" s="408"/>
      <c r="AE251" s="408"/>
      <c r="AF251" s="408"/>
      <c r="AG251" s="408"/>
      <c r="AH251" s="408"/>
      <c r="AI251" s="408"/>
      <c r="AJ251" s="408"/>
      <c r="AK251" s="408"/>
      <c r="AL251" s="408"/>
      <c r="AM251" s="312"/>
    </row>
    <row r="252" spans="1:39" ht="15.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6"/>
      <c r="Z252" s="406"/>
      <c r="AA252" s="406"/>
      <c r="AB252" s="406"/>
      <c r="AC252" s="406"/>
      <c r="AD252" s="406"/>
      <c r="AE252" s="406"/>
      <c r="AF252" s="406"/>
      <c r="AG252" s="406"/>
      <c r="AH252" s="406"/>
      <c r="AI252" s="406"/>
      <c r="AJ252" s="406"/>
      <c r="AK252" s="406"/>
      <c r="AL252" s="406"/>
      <c r="AM252" s="291"/>
    </row>
    <row r="253" spans="1:39" ht="31" hidden="1" outlineLevel="1">
      <c r="A253" s="512">
        <v>11</v>
      </c>
      <c r="B253" s="510"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18"/>
      <c r="Z253" s="402"/>
      <c r="AA253" s="402"/>
      <c r="AB253" s="402"/>
      <c r="AC253" s="402"/>
      <c r="AD253" s="402"/>
      <c r="AE253" s="402"/>
      <c r="AF253" s="407"/>
      <c r="AG253" s="407"/>
      <c r="AH253" s="407"/>
      <c r="AI253" s="407"/>
      <c r="AJ253" s="407"/>
      <c r="AK253" s="407"/>
      <c r="AL253" s="407"/>
      <c r="AM253" s="295">
        <f>SUM(Y253:AL253)</f>
        <v>0</v>
      </c>
    </row>
    <row r="254" spans="1:39" ht="15.5"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3">
        <f>Y253</f>
        <v>0</v>
      </c>
      <c r="Z254" s="403">
        <f t="shared" ref="Z254:AL254" si="67">Z253</f>
        <v>0</v>
      </c>
      <c r="AA254" s="403">
        <f t="shared" si="67"/>
        <v>0</v>
      </c>
      <c r="AB254" s="403">
        <f t="shared" si="67"/>
        <v>0</v>
      </c>
      <c r="AC254" s="403">
        <f t="shared" si="67"/>
        <v>0</v>
      </c>
      <c r="AD254" s="403">
        <f t="shared" si="67"/>
        <v>0</v>
      </c>
      <c r="AE254" s="403">
        <f t="shared" si="67"/>
        <v>0</v>
      </c>
      <c r="AF254" s="403">
        <f t="shared" si="67"/>
        <v>0</v>
      </c>
      <c r="AG254" s="403">
        <f t="shared" si="67"/>
        <v>0</v>
      </c>
      <c r="AH254" s="403">
        <f t="shared" si="67"/>
        <v>0</v>
      </c>
      <c r="AI254" s="403">
        <f t="shared" si="67"/>
        <v>0</v>
      </c>
      <c r="AJ254" s="403">
        <f t="shared" si="67"/>
        <v>0</v>
      </c>
      <c r="AK254" s="403">
        <f t="shared" si="67"/>
        <v>0</v>
      </c>
      <c r="AL254" s="403">
        <f t="shared" si="67"/>
        <v>0</v>
      </c>
      <c r="AM254" s="296"/>
    </row>
    <row r="255" spans="1:39" ht="15.5"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4"/>
      <c r="Z255" s="413"/>
      <c r="AA255" s="413"/>
      <c r="AB255" s="413"/>
      <c r="AC255" s="413"/>
      <c r="AD255" s="413"/>
      <c r="AE255" s="413"/>
      <c r="AF255" s="413"/>
      <c r="AG255" s="413"/>
      <c r="AH255" s="413"/>
      <c r="AI255" s="413"/>
      <c r="AJ255" s="413"/>
      <c r="AK255" s="413"/>
      <c r="AL255" s="413"/>
      <c r="AM255" s="305"/>
    </row>
    <row r="256" spans="1:39" ht="31" hidden="1" outlineLevel="1">
      <c r="A256" s="512">
        <v>12</v>
      </c>
      <c r="B256" s="510"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2"/>
      <c r="Z256" s="402"/>
      <c r="AA256" s="402"/>
      <c r="AB256" s="402"/>
      <c r="AC256" s="402"/>
      <c r="AD256" s="402"/>
      <c r="AE256" s="402"/>
      <c r="AF256" s="407"/>
      <c r="AG256" s="407"/>
      <c r="AH256" s="407"/>
      <c r="AI256" s="407"/>
      <c r="AJ256" s="407"/>
      <c r="AK256" s="407"/>
      <c r="AL256" s="407"/>
      <c r="AM256" s="295">
        <f>SUM(Y256:AL256)</f>
        <v>0</v>
      </c>
    </row>
    <row r="257" spans="1:40" ht="15.5"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3">
        <f>Y256</f>
        <v>0</v>
      </c>
      <c r="Z257" s="403">
        <f t="shared" ref="Z257:AL257" si="68">Z256</f>
        <v>0</v>
      </c>
      <c r="AA257" s="403">
        <f t="shared" si="68"/>
        <v>0</v>
      </c>
      <c r="AB257" s="403">
        <f t="shared" si="68"/>
        <v>0</v>
      </c>
      <c r="AC257" s="403">
        <f t="shared" si="68"/>
        <v>0</v>
      </c>
      <c r="AD257" s="403">
        <f t="shared" si="68"/>
        <v>0</v>
      </c>
      <c r="AE257" s="403">
        <f t="shared" si="68"/>
        <v>0</v>
      </c>
      <c r="AF257" s="403">
        <f t="shared" si="68"/>
        <v>0</v>
      </c>
      <c r="AG257" s="403">
        <f t="shared" si="68"/>
        <v>0</v>
      </c>
      <c r="AH257" s="403">
        <f t="shared" si="68"/>
        <v>0</v>
      </c>
      <c r="AI257" s="403">
        <f t="shared" si="68"/>
        <v>0</v>
      </c>
      <c r="AJ257" s="403">
        <f t="shared" si="68"/>
        <v>0</v>
      </c>
      <c r="AK257" s="403">
        <f t="shared" si="68"/>
        <v>0</v>
      </c>
      <c r="AL257" s="403">
        <f t="shared" si="68"/>
        <v>0</v>
      </c>
      <c r="AM257" s="296"/>
    </row>
    <row r="258" spans="1:40" ht="15.5"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4"/>
      <c r="Z258" s="414"/>
      <c r="AA258" s="404"/>
      <c r="AB258" s="404"/>
      <c r="AC258" s="404"/>
      <c r="AD258" s="404"/>
      <c r="AE258" s="404"/>
      <c r="AF258" s="404"/>
      <c r="AG258" s="404"/>
      <c r="AH258" s="404"/>
      <c r="AI258" s="404"/>
      <c r="AJ258" s="404"/>
      <c r="AK258" s="404"/>
      <c r="AL258" s="404"/>
      <c r="AM258" s="305"/>
    </row>
    <row r="259" spans="1:40" ht="31" hidden="1" outlineLevel="1">
      <c r="A259" s="512">
        <v>13</v>
      </c>
      <c r="B259" s="510"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2"/>
      <c r="Z259" s="402"/>
      <c r="AA259" s="402"/>
      <c r="AB259" s="402"/>
      <c r="AC259" s="402"/>
      <c r="AD259" s="402"/>
      <c r="AE259" s="402"/>
      <c r="AF259" s="407"/>
      <c r="AG259" s="407"/>
      <c r="AH259" s="407"/>
      <c r="AI259" s="407"/>
      <c r="AJ259" s="407"/>
      <c r="AK259" s="407"/>
      <c r="AL259" s="407"/>
      <c r="AM259" s="295">
        <f>SUM(Y259:AL259)</f>
        <v>0</v>
      </c>
    </row>
    <row r="260" spans="1:40" ht="15.5"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3">
        <f>Y259</f>
        <v>0</v>
      </c>
      <c r="Z260" s="403">
        <f t="shared" ref="Z260:AL260" si="69">Z259</f>
        <v>0</v>
      </c>
      <c r="AA260" s="403">
        <f t="shared" si="69"/>
        <v>0</v>
      </c>
      <c r="AB260" s="403">
        <f t="shared" si="69"/>
        <v>0</v>
      </c>
      <c r="AC260" s="403">
        <f t="shared" si="69"/>
        <v>0</v>
      </c>
      <c r="AD260" s="403">
        <f t="shared" si="69"/>
        <v>0</v>
      </c>
      <c r="AE260" s="403">
        <f t="shared" si="69"/>
        <v>0</v>
      </c>
      <c r="AF260" s="403">
        <f t="shared" si="69"/>
        <v>0</v>
      </c>
      <c r="AG260" s="403">
        <f t="shared" si="69"/>
        <v>0</v>
      </c>
      <c r="AH260" s="403">
        <f t="shared" si="69"/>
        <v>0</v>
      </c>
      <c r="AI260" s="403">
        <f t="shared" si="69"/>
        <v>0</v>
      </c>
      <c r="AJ260" s="403">
        <f t="shared" si="69"/>
        <v>0</v>
      </c>
      <c r="AK260" s="403">
        <f t="shared" si="69"/>
        <v>0</v>
      </c>
      <c r="AL260" s="403">
        <f t="shared" si="69"/>
        <v>0</v>
      </c>
      <c r="AM260" s="305"/>
    </row>
    <row r="261" spans="1:40" ht="15.5"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4"/>
      <c r="Z261" s="404"/>
      <c r="AA261" s="404"/>
      <c r="AB261" s="404"/>
      <c r="AC261" s="404"/>
      <c r="AD261" s="404"/>
      <c r="AE261" s="404"/>
      <c r="AF261" s="404"/>
      <c r="AG261" s="404"/>
      <c r="AH261" s="404"/>
      <c r="AI261" s="404"/>
      <c r="AJ261" s="404"/>
      <c r="AK261" s="404"/>
      <c r="AL261" s="404"/>
      <c r="AM261" s="305"/>
    </row>
    <row r="262" spans="1:40" ht="15.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6"/>
      <c r="Z262" s="406"/>
      <c r="AA262" s="406"/>
      <c r="AB262" s="406"/>
      <c r="AC262" s="406"/>
      <c r="AD262" s="406"/>
      <c r="AE262" s="406"/>
      <c r="AF262" s="406"/>
      <c r="AG262" s="406"/>
      <c r="AH262" s="406"/>
      <c r="AI262" s="406"/>
      <c r="AJ262" s="406"/>
      <c r="AK262" s="406"/>
      <c r="AL262" s="406"/>
      <c r="AM262" s="291"/>
    </row>
    <row r="263" spans="1:40" ht="15.5" hidden="1" outlineLevel="1">
      <c r="A263" s="512">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2"/>
      <c r="Z263" s="402"/>
      <c r="AA263" s="402"/>
      <c r="AB263" s="402"/>
      <c r="AC263" s="402"/>
      <c r="AD263" s="402"/>
      <c r="AE263" s="402"/>
      <c r="AF263" s="402"/>
      <c r="AG263" s="402"/>
      <c r="AH263" s="402"/>
      <c r="AI263" s="402"/>
      <c r="AJ263" s="402"/>
      <c r="AK263" s="402"/>
      <c r="AL263" s="402"/>
      <c r="AM263" s="295">
        <f>SUM(Y263:AL263)</f>
        <v>0</v>
      </c>
    </row>
    <row r="264" spans="1:40" ht="15.5"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3">
        <f>Y263</f>
        <v>0</v>
      </c>
      <c r="Z264" s="403">
        <f t="shared" ref="Z264:AL264" si="70">Z263</f>
        <v>0</v>
      </c>
      <c r="AA264" s="403">
        <f t="shared" si="70"/>
        <v>0</v>
      </c>
      <c r="AB264" s="403">
        <f t="shared" si="70"/>
        <v>0</v>
      </c>
      <c r="AC264" s="403">
        <f t="shared" si="70"/>
        <v>0</v>
      </c>
      <c r="AD264" s="403">
        <f t="shared" si="70"/>
        <v>0</v>
      </c>
      <c r="AE264" s="403">
        <f t="shared" si="70"/>
        <v>0</v>
      </c>
      <c r="AF264" s="403">
        <f t="shared" si="70"/>
        <v>0</v>
      </c>
      <c r="AG264" s="403">
        <f t="shared" si="70"/>
        <v>0</v>
      </c>
      <c r="AH264" s="403">
        <f t="shared" si="70"/>
        <v>0</v>
      </c>
      <c r="AI264" s="403">
        <f t="shared" si="70"/>
        <v>0</v>
      </c>
      <c r="AJ264" s="403">
        <f t="shared" si="70"/>
        <v>0</v>
      </c>
      <c r="AK264" s="403">
        <f t="shared" si="70"/>
        <v>0</v>
      </c>
      <c r="AL264" s="403">
        <f t="shared" si="70"/>
        <v>0</v>
      </c>
      <c r="AM264" s="296"/>
    </row>
    <row r="265" spans="1:40" ht="15.5" hidden="1" outlineLevel="1">
      <c r="A265" s="513"/>
      <c r="B265" s="314"/>
      <c r="C265" s="304"/>
      <c r="D265" s="290"/>
      <c r="E265" s="290"/>
      <c r="F265" s="290"/>
      <c r="G265" s="290"/>
      <c r="H265" s="290"/>
      <c r="I265" s="290"/>
      <c r="J265" s="290"/>
      <c r="K265" s="290"/>
      <c r="L265" s="290"/>
      <c r="M265" s="290"/>
      <c r="N265" s="459"/>
      <c r="O265" s="290"/>
      <c r="P265" s="290"/>
      <c r="Q265" s="290"/>
      <c r="R265" s="290"/>
      <c r="S265" s="290"/>
      <c r="T265" s="290"/>
      <c r="U265" s="290"/>
      <c r="V265" s="290"/>
      <c r="W265" s="290"/>
      <c r="X265" s="290"/>
      <c r="Y265" s="404"/>
      <c r="Z265" s="404"/>
      <c r="AA265" s="404"/>
      <c r="AB265" s="404"/>
      <c r="AC265" s="404"/>
      <c r="AD265" s="404"/>
      <c r="AE265" s="404"/>
      <c r="AF265" s="404"/>
      <c r="AG265" s="404"/>
      <c r="AH265" s="404"/>
      <c r="AI265" s="404"/>
      <c r="AJ265" s="404"/>
      <c r="AK265" s="404"/>
      <c r="AL265" s="404"/>
      <c r="AM265" s="300"/>
      <c r="AN265" s="617"/>
    </row>
    <row r="266" spans="1:40" s="308" customFormat="1" ht="15.5" hidden="1" outlineLevel="1">
      <c r="A266" s="513"/>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4"/>
      <c r="Z266" s="404"/>
      <c r="AA266" s="404"/>
      <c r="AB266" s="404"/>
      <c r="AC266" s="404"/>
      <c r="AD266" s="404"/>
      <c r="AE266" s="408"/>
      <c r="AF266" s="408"/>
      <c r="AG266" s="408"/>
      <c r="AH266" s="408"/>
      <c r="AI266" s="408"/>
      <c r="AJ266" s="408"/>
      <c r="AK266" s="408"/>
      <c r="AL266" s="408"/>
      <c r="AM266" s="507"/>
      <c r="AN266" s="618"/>
    </row>
    <row r="267" spans="1:40" ht="15.5" hidden="1" outlineLevel="1">
      <c r="A267" s="512">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2"/>
      <c r="Z267" s="402"/>
      <c r="AA267" s="402"/>
      <c r="AB267" s="402"/>
      <c r="AC267" s="402"/>
      <c r="AD267" s="402"/>
      <c r="AE267" s="402"/>
      <c r="AF267" s="402"/>
      <c r="AG267" s="402"/>
      <c r="AH267" s="402"/>
      <c r="AI267" s="402"/>
      <c r="AJ267" s="402"/>
      <c r="AK267" s="402"/>
      <c r="AL267" s="402"/>
      <c r="AM267" s="295">
        <f>SUM(Y267:AL267)</f>
        <v>0</v>
      </c>
    </row>
    <row r="268" spans="1:40" ht="15.5"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3">
        <f>Y267</f>
        <v>0</v>
      </c>
      <c r="Z268" s="403">
        <f t="shared" ref="Z268:AL268" si="71">Z267</f>
        <v>0</v>
      </c>
      <c r="AA268" s="403">
        <f t="shared" si="71"/>
        <v>0</v>
      </c>
      <c r="AB268" s="403">
        <f t="shared" si="71"/>
        <v>0</v>
      </c>
      <c r="AC268" s="403">
        <f t="shared" si="71"/>
        <v>0</v>
      </c>
      <c r="AD268" s="403">
        <f t="shared" si="71"/>
        <v>0</v>
      </c>
      <c r="AE268" s="403">
        <f t="shared" si="71"/>
        <v>0</v>
      </c>
      <c r="AF268" s="403">
        <f t="shared" si="71"/>
        <v>0</v>
      </c>
      <c r="AG268" s="403">
        <f t="shared" si="71"/>
        <v>0</v>
      </c>
      <c r="AH268" s="403">
        <f t="shared" si="71"/>
        <v>0</v>
      </c>
      <c r="AI268" s="403">
        <f t="shared" si="71"/>
        <v>0</v>
      </c>
      <c r="AJ268" s="403">
        <f t="shared" si="71"/>
        <v>0</v>
      </c>
      <c r="AK268" s="403">
        <f t="shared" si="71"/>
        <v>0</v>
      </c>
      <c r="AL268" s="403">
        <f t="shared" si="71"/>
        <v>0</v>
      </c>
      <c r="AM268" s="296"/>
    </row>
    <row r="269" spans="1:40" ht="15.5"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4"/>
      <c r="Z269" s="404"/>
      <c r="AA269" s="404"/>
      <c r="AB269" s="404"/>
      <c r="AC269" s="404"/>
      <c r="AD269" s="404"/>
      <c r="AE269" s="404"/>
      <c r="AF269" s="404"/>
      <c r="AG269" s="404"/>
      <c r="AH269" s="404"/>
      <c r="AI269" s="404"/>
      <c r="AJ269" s="404"/>
      <c r="AK269" s="404"/>
      <c r="AL269" s="404"/>
      <c r="AM269" s="305"/>
    </row>
    <row r="270" spans="1:40" s="282" customFormat="1" ht="15.5" hidden="1" outlineLevel="1">
      <c r="A270" s="512">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2"/>
      <c r="Z270" s="402"/>
      <c r="AA270" s="402"/>
      <c r="AB270" s="402"/>
      <c r="AC270" s="402"/>
      <c r="AD270" s="402"/>
      <c r="AE270" s="402"/>
      <c r="AF270" s="402"/>
      <c r="AG270" s="402"/>
      <c r="AH270" s="402"/>
      <c r="AI270" s="402"/>
      <c r="AJ270" s="402"/>
      <c r="AK270" s="402"/>
      <c r="AL270" s="402"/>
      <c r="AM270" s="295">
        <f>SUM(Y270:AL270)</f>
        <v>0</v>
      </c>
    </row>
    <row r="271" spans="1:40" s="282" customFormat="1" ht="15.5" hidden="1" outlineLevel="1">
      <c r="A271" s="512"/>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3">
        <f>Y270</f>
        <v>0</v>
      </c>
      <c r="Z271" s="403">
        <f t="shared" ref="Z271:AL271" si="72">Z270</f>
        <v>0</v>
      </c>
      <c r="AA271" s="403">
        <f t="shared" si="72"/>
        <v>0</v>
      </c>
      <c r="AB271" s="403">
        <f t="shared" si="72"/>
        <v>0</v>
      </c>
      <c r="AC271" s="403">
        <f t="shared" si="72"/>
        <v>0</v>
      </c>
      <c r="AD271" s="403">
        <f t="shared" si="72"/>
        <v>0</v>
      </c>
      <c r="AE271" s="403">
        <f t="shared" si="72"/>
        <v>0</v>
      </c>
      <c r="AF271" s="403">
        <f t="shared" si="72"/>
        <v>0</v>
      </c>
      <c r="AG271" s="403">
        <f t="shared" si="72"/>
        <v>0</v>
      </c>
      <c r="AH271" s="403">
        <f t="shared" si="72"/>
        <v>0</v>
      </c>
      <c r="AI271" s="403">
        <f t="shared" si="72"/>
        <v>0</v>
      </c>
      <c r="AJ271" s="403">
        <f t="shared" si="72"/>
        <v>0</v>
      </c>
      <c r="AK271" s="403">
        <f t="shared" si="72"/>
        <v>0</v>
      </c>
      <c r="AL271" s="403">
        <f t="shared" si="72"/>
        <v>0</v>
      </c>
      <c r="AM271" s="296"/>
    </row>
    <row r="272" spans="1:40" s="282" customFormat="1" ht="15.5" hidden="1" outlineLevel="1">
      <c r="A272" s="512"/>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4"/>
      <c r="Z272" s="404"/>
      <c r="AA272" s="404"/>
      <c r="AB272" s="404"/>
      <c r="AC272" s="404"/>
      <c r="AD272" s="404"/>
      <c r="AE272" s="408"/>
      <c r="AF272" s="408"/>
      <c r="AG272" s="408"/>
      <c r="AH272" s="408"/>
      <c r="AI272" s="408"/>
      <c r="AJ272" s="408"/>
      <c r="AK272" s="408"/>
      <c r="AL272" s="408"/>
      <c r="AM272" s="312"/>
    </row>
    <row r="273" spans="1:39" ht="15.5" hidden="1" outlineLevel="1">
      <c r="B273" s="509"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6"/>
      <c r="Z273" s="406"/>
      <c r="AA273" s="406"/>
      <c r="AB273" s="406"/>
      <c r="AC273" s="406"/>
      <c r="AD273" s="406"/>
      <c r="AE273" s="406"/>
      <c r="AF273" s="406"/>
      <c r="AG273" s="406"/>
      <c r="AH273" s="406"/>
      <c r="AI273" s="406"/>
      <c r="AJ273" s="406"/>
      <c r="AK273" s="406"/>
      <c r="AL273" s="406"/>
      <c r="AM273" s="291"/>
    </row>
    <row r="274" spans="1:39" ht="15.5" hidden="1" outlineLevel="1">
      <c r="A274" s="512">
        <v>17</v>
      </c>
      <c r="B274" s="510"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18"/>
      <c r="Z274" s="402"/>
      <c r="AA274" s="402"/>
      <c r="AB274" s="402"/>
      <c r="AC274" s="402"/>
      <c r="AD274" s="402"/>
      <c r="AE274" s="402"/>
      <c r="AF274" s="407"/>
      <c r="AG274" s="407"/>
      <c r="AH274" s="407"/>
      <c r="AI274" s="407"/>
      <c r="AJ274" s="407"/>
      <c r="AK274" s="407"/>
      <c r="AL274" s="407"/>
      <c r="AM274" s="295">
        <f>SUM(Y274:AL274)</f>
        <v>0</v>
      </c>
    </row>
    <row r="275" spans="1:39" ht="15.5" hidden="1" outlineLevel="1">
      <c r="B275" s="293" t="s">
        <v>289</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3">
        <f>Y274</f>
        <v>0</v>
      </c>
      <c r="Z275" s="403">
        <f t="shared" ref="Z275:AL275" si="73">Z274</f>
        <v>0</v>
      </c>
      <c r="AA275" s="403">
        <f t="shared" si="73"/>
        <v>0</v>
      </c>
      <c r="AB275" s="403">
        <f t="shared" si="73"/>
        <v>0</v>
      </c>
      <c r="AC275" s="403">
        <f t="shared" si="73"/>
        <v>0</v>
      </c>
      <c r="AD275" s="403">
        <f t="shared" si="73"/>
        <v>0</v>
      </c>
      <c r="AE275" s="403">
        <f t="shared" si="73"/>
        <v>0</v>
      </c>
      <c r="AF275" s="403">
        <f t="shared" si="73"/>
        <v>0</v>
      </c>
      <c r="AG275" s="403">
        <f t="shared" si="73"/>
        <v>0</v>
      </c>
      <c r="AH275" s="403">
        <f t="shared" si="73"/>
        <v>0</v>
      </c>
      <c r="AI275" s="403">
        <f t="shared" si="73"/>
        <v>0</v>
      </c>
      <c r="AJ275" s="403">
        <f t="shared" si="73"/>
        <v>0</v>
      </c>
      <c r="AK275" s="403">
        <f t="shared" si="73"/>
        <v>0</v>
      </c>
      <c r="AL275" s="403">
        <f t="shared" si="73"/>
        <v>0</v>
      </c>
      <c r="AM275" s="305"/>
    </row>
    <row r="276" spans="1:39" ht="15.5"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4"/>
      <c r="Z276" s="417"/>
      <c r="AA276" s="417"/>
      <c r="AB276" s="417"/>
      <c r="AC276" s="417"/>
      <c r="AD276" s="417"/>
      <c r="AE276" s="417"/>
      <c r="AF276" s="417"/>
      <c r="AG276" s="417"/>
      <c r="AH276" s="417"/>
      <c r="AI276" s="417"/>
      <c r="AJ276" s="417"/>
      <c r="AK276" s="417"/>
      <c r="AL276" s="417"/>
      <c r="AM276" s="305"/>
    </row>
    <row r="277" spans="1:39" ht="15.5" hidden="1" outlineLevel="1">
      <c r="A277" s="512">
        <v>18</v>
      </c>
      <c r="B277" s="510" t="s">
        <v>109</v>
      </c>
      <c r="C277" s="290" t="s">
        <v>25</v>
      </c>
      <c r="D277" s="294">
        <v>535</v>
      </c>
      <c r="E277" s="294">
        <v>535</v>
      </c>
      <c r="F277" s="294">
        <v>535</v>
      </c>
      <c r="G277" s="294">
        <v>535</v>
      </c>
      <c r="H277" s="294">
        <v>535</v>
      </c>
      <c r="I277" s="294">
        <v>535</v>
      </c>
      <c r="J277" s="294">
        <v>535</v>
      </c>
      <c r="K277" s="294">
        <v>535</v>
      </c>
      <c r="L277" s="294">
        <v>535</v>
      </c>
      <c r="M277" s="294">
        <v>535</v>
      </c>
      <c r="N277" s="294">
        <v>0</v>
      </c>
      <c r="O277" s="294">
        <v>0</v>
      </c>
      <c r="P277" s="294">
        <v>0</v>
      </c>
      <c r="Q277" s="294">
        <v>0</v>
      </c>
      <c r="R277" s="294">
        <v>0</v>
      </c>
      <c r="S277" s="294">
        <v>0</v>
      </c>
      <c r="T277" s="294">
        <v>0</v>
      </c>
      <c r="U277" s="294">
        <v>0</v>
      </c>
      <c r="V277" s="294">
        <v>0</v>
      </c>
      <c r="W277" s="294">
        <v>0</v>
      </c>
      <c r="X277" s="294">
        <v>0</v>
      </c>
      <c r="Y277" s="418"/>
      <c r="Z277" s="402"/>
      <c r="AA277" s="402"/>
      <c r="AB277" s="402"/>
      <c r="AC277" s="402"/>
      <c r="AD277" s="402"/>
      <c r="AE277" s="402"/>
      <c r="AF277" s="407"/>
      <c r="AG277" s="407"/>
      <c r="AH277" s="407"/>
      <c r="AI277" s="407"/>
      <c r="AJ277" s="407"/>
      <c r="AK277" s="407"/>
      <c r="AL277" s="407"/>
      <c r="AM277" s="295">
        <f>SUM(Y277:AL277)</f>
        <v>0</v>
      </c>
    </row>
    <row r="278" spans="1:39" ht="15.5" hidden="1" outlineLevel="1">
      <c r="B278" s="293" t="s">
        <v>289</v>
      </c>
      <c r="C278" s="290" t="s">
        <v>163</v>
      </c>
      <c r="D278" s="294">
        <v>0</v>
      </c>
      <c r="E278" s="294">
        <v>0</v>
      </c>
      <c r="F278" s="294">
        <v>0</v>
      </c>
      <c r="G278" s="294">
        <v>0</v>
      </c>
      <c r="H278" s="294">
        <v>0</v>
      </c>
      <c r="I278" s="294">
        <v>0</v>
      </c>
      <c r="J278" s="294">
        <v>0</v>
      </c>
      <c r="K278" s="294">
        <v>0</v>
      </c>
      <c r="L278" s="294">
        <v>0</v>
      </c>
      <c r="M278" s="294">
        <v>0</v>
      </c>
      <c r="N278" s="294">
        <f>N277</f>
        <v>0</v>
      </c>
      <c r="O278" s="294">
        <v>0</v>
      </c>
      <c r="P278" s="294">
        <v>0</v>
      </c>
      <c r="Q278" s="294">
        <v>0</v>
      </c>
      <c r="R278" s="294">
        <v>0</v>
      </c>
      <c r="S278" s="294">
        <v>0</v>
      </c>
      <c r="T278" s="294">
        <v>0</v>
      </c>
      <c r="U278" s="294">
        <v>0</v>
      </c>
      <c r="V278" s="294">
        <v>0</v>
      </c>
      <c r="W278" s="294">
        <v>0</v>
      </c>
      <c r="X278" s="294">
        <v>0</v>
      </c>
      <c r="Y278" s="403">
        <f>Y277</f>
        <v>0</v>
      </c>
      <c r="Z278" s="403">
        <f t="shared" ref="Z278:AL278" si="74">Z277</f>
        <v>0</v>
      </c>
      <c r="AA278" s="403">
        <f t="shared" si="74"/>
        <v>0</v>
      </c>
      <c r="AB278" s="403">
        <f t="shared" si="74"/>
        <v>0</v>
      </c>
      <c r="AC278" s="403">
        <f t="shared" si="74"/>
        <v>0</v>
      </c>
      <c r="AD278" s="403">
        <f t="shared" si="74"/>
        <v>0</v>
      </c>
      <c r="AE278" s="403">
        <f t="shared" si="74"/>
        <v>0</v>
      </c>
      <c r="AF278" s="403">
        <f t="shared" si="74"/>
        <v>0</v>
      </c>
      <c r="AG278" s="403">
        <f t="shared" si="74"/>
        <v>0</v>
      </c>
      <c r="AH278" s="403">
        <f t="shared" si="74"/>
        <v>0</v>
      </c>
      <c r="AI278" s="403">
        <f t="shared" si="74"/>
        <v>0</v>
      </c>
      <c r="AJ278" s="403">
        <f t="shared" si="74"/>
        <v>0</v>
      </c>
      <c r="AK278" s="403">
        <f t="shared" si="74"/>
        <v>0</v>
      </c>
      <c r="AL278" s="403">
        <f t="shared" si="74"/>
        <v>0</v>
      </c>
      <c r="AM278" s="305"/>
    </row>
    <row r="279" spans="1:39" ht="15.5"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5"/>
      <c r="Z279" s="416"/>
      <c r="AA279" s="416"/>
      <c r="AB279" s="416"/>
      <c r="AC279" s="416"/>
      <c r="AD279" s="416"/>
      <c r="AE279" s="416"/>
      <c r="AF279" s="416"/>
      <c r="AG279" s="416"/>
      <c r="AH279" s="416"/>
      <c r="AI279" s="416"/>
      <c r="AJ279" s="416"/>
      <c r="AK279" s="416"/>
      <c r="AL279" s="416"/>
      <c r="AM279" s="296"/>
    </row>
    <row r="280" spans="1:39" ht="15.5" hidden="1" outlineLevel="1">
      <c r="A280" s="512">
        <v>19</v>
      </c>
      <c r="B280" s="510"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18"/>
      <c r="Z280" s="402"/>
      <c r="AA280" s="402"/>
      <c r="AB280" s="402"/>
      <c r="AC280" s="402"/>
      <c r="AD280" s="402"/>
      <c r="AE280" s="402"/>
      <c r="AF280" s="407"/>
      <c r="AG280" s="407"/>
      <c r="AH280" s="407"/>
      <c r="AI280" s="407"/>
      <c r="AJ280" s="407"/>
      <c r="AK280" s="407"/>
      <c r="AL280" s="407"/>
      <c r="AM280" s="295">
        <f>SUM(Y280:AL280)</f>
        <v>0</v>
      </c>
    </row>
    <row r="281" spans="1:39" ht="15.5" hidden="1" outlineLevel="1">
      <c r="B281" s="293" t="s">
        <v>289</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3">
        <f>Y280</f>
        <v>0</v>
      </c>
      <c r="Z281" s="403">
        <f t="shared" ref="Z281:AL281" si="75">Z280</f>
        <v>0</v>
      </c>
      <c r="AA281" s="403">
        <f t="shared" si="75"/>
        <v>0</v>
      </c>
      <c r="AB281" s="403">
        <f t="shared" si="75"/>
        <v>0</v>
      </c>
      <c r="AC281" s="403">
        <f t="shared" si="75"/>
        <v>0</v>
      </c>
      <c r="AD281" s="403">
        <f t="shared" si="75"/>
        <v>0</v>
      </c>
      <c r="AE281" s="403">
        <f t="shared" si="75"/>
        <v>0</v>
      </c>
      <c r="AF281" s="403">
        <f t="shared" si="75"/>
        <v>0</v>
      </c>
      <c r="AG281" s="403">
        <f t="shared" si="75"/>
        <v>0</v>
      </c>
      <c r="AH281" s="403">
        <f t="shared" si="75"/>
        <v>0</v>
      </c>
      <c r="AI281" s="403">
        <f t="shared" si="75"/>
        <v>0</v>
      </c>
      <c r="AJ281" s="403">
        <f t="shared" si="75"/>
        <v>0</v>
      </c>
      <c r="AK281" s="403">
        <f t="shared" si="75"/>
        <v>0</v>
      </c>
      <c r="AL281" s="403">
        <f t="shared" si="75"/>
        <v>0</v>
      </c>
      <c r="AM281" s="305"/>
    </row>
    <row r="282" spans="1:39" ht="15.5"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5"/>
      <c r="Z282" s="416"/>
      <c r="AA282" s="416"/>
      <c r="AB282" s="416"/>
      <c r="AC282" s="416"/>
      <c r="AD282" s="416"/>
      <c r="AE282" s="416"/>
      <c r="AF282" s="416"/>
      <c r="AG282" s="416"/>
      <c r="AH282" s="416"/>
      <c r="AI282" s="416"/>
      <c r="AJ282" s="416"/>
      <c r="AK282" s="416"/>
      <c r="AL282" s="416"/>
      <c r="AM282" s="296"/>
    </row>
    <row r="283" spans="1:39" ht="15.5" hidden="1" outlineLevel="1">
      <c r="A283" s="512">
        <v>20</v>
      </c>
      <c r="B283" s="510"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18"/>
      <c r="Z283" s="402"/>
      <c r="AA283" s="402"/>
      <c r="AB283" s="402"/>
      <c r="AC283" s="402"/>
      <c r="AD283" s="402"/>
      <c r="AE283" s="402"/>
      <c r="AF283" s="407"/>
      <c r="AG283" s="407"/>
      <c r="AH283" s="407"/>
      <c r="AI283" s="407"/>
      <c r="AJ283" s="407"/>
      <c r="AK283" s="407"/>
      <c r="AL283" s="407"/>
      <c r="AM283" s="295">
        <f>SUM(Y283:AL283)</f>
        <v>0</v>
      </c>
    </row>
    <row r="284" spans="1:39" ht="15.5" hidden="1" outlineLevel="1">
      <c r="B284" s="293" t="s">
        <v>289</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3">
        <f>Y283</f>
        <v>0</v>
      </c>
      <c r="Z284" s="403">
        <f t="shared" ref="Z284:AL284" si="76">Z283</f>
        <v>0</v>
      </c>
      <c r="AA284" s="403">
        <f t="shared" si="76"/>
        <v>0</v>
      </c>
      <c r="AB284" s="403">
        <f t="shared" si="76"/>
        <v>0</v>
      </c>
      <c r="AC284" s="403">
        <f t="shared" si="76"/>
        <v>0</v>
      </c>
      <c r="AD284" s="403">
        <f t="shared" si="76"/>
        <v>0</v>
      </c>
      <c r="AE284" s="403">
        <f t="shared" si="76"/>
        <v>0</v>
      </c>
      <c r="AF284" s="403">
        <f t="shared" si="76"/>
        <v>0</v>
      </c>
      <c r="AG284" s="403">
        <f t="shared" si="76"/>
        <v>0</v>
      </c>
      <c r="AH284" s="403">
        <f t="shared" si="76"/>
        <v>0</v>
      </c>
      <c r="AI284" s="403">
        <f t="shared" si="76"/>
        <v>0</v>
      </c>
      <c r="AJ284" s="403">
        <f t="shared" si="76"/>
        <v>0</v>
      </c>
      <c r="AK284" s="403">
        <f t="shared" si="76"/>
        <v>0</v>
      </c>
      <c r="AL284" s="403">
        <f t="shared" si="76"/>
        <v>0</v>
      </c>
      <c r="AM284" s="296"/>
    </row>
    <row r="285" spans="1:39" ht="15.5" hidden="1" outlineLevel="1">
      <c r="B285" s="322"/>
      <c r="C285" s="299"/>
      <c r="D285" s="290"/>
      <c r="E285" s="290"/>
      <c r="F285" s="290"/>
      <c r="G285" s="290"/>
      <c r="H285" s="290"/>
      <c r="I285" s="290"/>
      <c r="J285" s="290"/>
      <c r="K285" s="290"/>
      <c r="L285" s="290"/>
      <c r="M285" s="290"/>
      <c r="N285" s="290"/>
      <c r="O285" s="290"/>
      <c r="P285" s="290"/>
      <c r="Q285" s="290"/>
      <c r="R285" s="290"/>
      <c r="S285" s="290"/>
      <c r="T285" s="290"/>
      <c r="U285" s="290"/>
      <c r="V285" s="290"/>
      <c r="W285" s="290"/>
      <c r="X285" s="290"/>
      <c r="Y285" s="404"/>
      <c r="Z285" s="404"/>
      <c r="AA285" s="404"/>
      <c r="AB285" s="404"/>
      <c r="AC285" s="404"/>
      <c r="AD285" s="404"/>
      <c r="AE285" s="404"/>
      <c r="AF285" s="404"/>
      <c r="AG285" s="404"/>
      <c r="AH285" s="404"/>
      <c r="AI285" s="404"/>
      <c r="AJ285" s="404"/>
      <c r="AK285" s="404"/>
      <c r="AL285" s="404"/>
      <c r="AM285" s="305"/>
    </row>
    <row r="286" spans="1:39" ht="15.5" hidden="1" outlineLevel="1">
      <c r="B286" s="508" t="s">
        <v>503</v>
      </c>
      <c r="C286" s="290"/>
      <c r="D286" s="294"/>
      <c r="E286" s="294"/>
      <c r="F286" s="294"/>
      <c r="G286" s="294"/>
      <c r="H286" s="294"/>
      <c r="I286" s="294"/>
      <c r="J286" s="294"/>
      <c r="K286" s="294"/>
      <c r="L286" s="294"/>
      <c r="M286" s="294"/>
      <c r="N286" s="294">
        <v>0</v>
      </c>
      <c r="O286" s="294"/>
      <c r="P286" s="294"/>
      <c r="Q286" s="294"/>
      <c r="R286" s="294"/>
      <c r="S286" s="294"/>
      <c r="T286" s="294"/>
      <c r="U286" s="294"/>
      <c r="V286" s="294"/>
      <c r="W286" s="294"/>
      <c r="X286" s="294"/>
      <c r="Y286" s="418"/>
      <c r="Z286" s="402"/>
      <c r="AA286" s="402"/>
      <c r="AB286" s="402"/>
      <c r="AC286" s="402"/>
      <c r="AD286" s="402"/>
      <c r="AE286" s="402"/>
      <c r="AF286" s="407"/>
      <c r="AG286" s="407"/>
      <c r="AH286" s="407"/>
      <c r="AI286" s="407"/>
      <c r="AJ286" s="407"/>
      <c r="AK286" s="407"/>
      <c r="AL286" s="407"/>
      <c r="AM286" s="295">
        <f>SUM(Y286:AL286)</f>
        <v>0</v>
      </c>
    </row>
    <row r="287" spans="1:39" ht="15.5" hidden="1" outlineLevel="1">
      <c r="B287" s="287" t="s">
        <v>499</v>
      </c>
      <c r="C287" s="290"/>
      <c r="D287" s="294"/>
      <c r="E287" s="294"/>
      <c r="F287" s="294"/>
      <c r="G287" s="294"/>
      <c r="H287" s="294"/>
      <c r="I287" s="294"/>
      <c r="J287" s="294"/>
      <c r="K287" s="294"/>
      <c r="L287" s="294"/>
      <c r="M287" s="294"/>
      <c r="N287" s="294">
        <f>N286</f>
        <v>0</v>
      </c>
      <c r="O287" s="294"/>
      <c r="P287" s="294"/>
      <c r="Q287" s="294"/>
      <c r="R287" s="294"/>
      <c r="S287" s="294"/>
      <c r="T287" s="294"/>
      <c r="U287" s="294"/>
      <c r="V287" s="294"/>
      <c r="W287" s="294"/>
      <c r="X287" s="294"/>
      <c r="Y287" s="403">
        <f t="shared" ref="Y287:AL287" si="77">Y286</f>
        <v>0</v>
      </c>
      <c r="Z287" s="403">
        <f t="shared" si="77"/>
        <v>0</v>
      </c>
      <c r="AA287" s="403">
        <f t="shared" si="77"/>
        <v>0</v>
      </c>
      <c r="AB287" s="403">
        <f t="shared" si="77"/>
        <v>0</v>
      </c>
      <c r="AC287" s="403">
        <f t="shared" si="77"/>
        <v>0</v>
      </c>
      <c r="AD287" s="403">
        <f t="shared" si="77"/>
        <v>0</v>
      </c>
      <c r="AE287" s="403">
        <f t="shared" si="77"/>
        <v>0</v>
      </c>
      <c r="AF287" s="403">
        <f t="shared" si="77"/>
        <v>0</v>
      </c>
      <c r="AG287" s="403">
        <f t="shared" si="77"/>
        <v>0</v>
      </c>
      <c r="AH287" s="403">
        <f t="shared" si="77"/>
        <v>0</v>
      </c>
      <c r="AI287" s="403">
        <f t="shared" si="77"/>
        <v>0</v>
      </c>
      <c r="AJ287" s="403">
        <f t="shared" si="77"/>
        <v>0</v>
      </c>
      <c r="AK287" s="403">
        <f t="shared" si="77"/>
        <v>0</v>
      </c>
      <c r="AL287" s="403">
        <f t="shared" si="77"/>
        <v>0</v>
      </c>
      <c r="AM287" s="305"/>
    </row>
    <row r="288" spans="1:39" ht="15.5" hidden="1" outlineLevel="1">
      <c r="A288" s="512">
        <v>21</v>
      </c>
      <c r="B288" s="510" t="s">
        <v>113</v>
      </c>
      <c r="C288" s="290" t="s">
        <v>25</v>
      </c>
      <c r="D288" s="290"/>
      <c r="E288" s="290"/>
      <c r="F288" s="290"/>
      <c r="G288" s="290"/>
      <c r="H288" s="290"/>
      <c r="I288" s="290"/>
      <c r="J288" s="290"/>
      <c r="K288" s="290"/>
      <c r="L288" s="290"/>
      <c r="M288" s="290"/>
      <c r="N288" s="299"/>
      <c r="O288" s="290"/>
      <c r="P288" s="290"/>
      <c r="Q288" s="290"/>
      <c r="R288" s="290"/>
      <c r="S288" s="290"/>
      <c r="T288" s="290"/>
      <c r="U288" s="290"/>
      <c r="V288" s="290"/>
      <c r="W288" s="290"/>
      <c r="X288" s="290"/>
      <c r="Y288" s="404"/>
      <c r="Z288" s="404"/>
      <c r="AA288" s="404"/>
      <c r="AB288" s="404"/>
      <c r="AC288" s="404"/>
      <c r="AD288" s="404"/>
      <c r="AE288" s="404"/>
      <c r="AF288" s="404"/>
      <c r="AG288" s="404"/>
      <c r="AH288" s="404"/>
      <c r="AI288" s="404"/>
      <c r="AJ288" s="404"/>
      <c r="AK288" s="404"/>
      <c r="AL288" s="404"/>
      <c r="AM288" s="305"/>
    </row>
    <row r="289" spans="1:39" ht="15.5" hidden="1" outlineLevel="1">
      <c r="B289" s="293" t="s">
        <v>289</v>
      </c>
      <c r="C289" s="290" t="s">
        <v>163</v>
      </c>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14"/>
      <c r="Z289" s="417"/>
      <c r="AA289" s="417"/>
      <c r="AB289" s="417"/>
      <c r="AC289" s="417"/>
      <c r="AD289" s="417"/>
      <c r="AE289" s="417"/>
      <c r="AF289" s="417"/>
      <c r="AG289" s="417"/>
      <c r="AH289" s="417"/>
      <c r="AI289" s="417"/>
      <c r="AJ289" s="417"/>
      <c r="AK289" s="417"/>
      <c r="AL289" s="417"/>
      <c r="AM289" s="305"/>
    </row>
    <row r="290" spans="1:39" ht="15.5" hidden="1"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4"/>
      <c r="Z290" s="417"/>
      <c r="AA290" s="417"/>
      <c r="AB290" s="417"/>
      <c r="AC290" s="417"/>
      <c r="AD290" s="417"/>
      <c r="AE290" s="417"/>
      <c r="AF290" s="417"/>
      <c r="AG290" s="417"/>
      <c r="AH290" s="417"/>
      <c r="AI290" s="417"/>
      <c r="AJ290" s="417"/>
      <c r="AK290" s="417"/>
      <c r="AL290" s="417"/>
      <c r="AM290" s="305"/>
    </row>
    <row r="291" spans="1:39" ht="31" hidden="1" outlineLevel="1">
      <c r="A291" s="512">
        <v>22</v>
      </c>
      <c r="B291" s="510" t="s">
        <v>114</v>
      </c>
      <c r="C291" s="290" t="s">
        <v>25</v>
      </c>
      <c r="D291" s="294">
        <v>1213321.5909365378</v>
      </c>
      <c r="E291" s="294">
        <v>1213321.5909365378</v>
      </c>
      <c r="F291" s="294">
        <v>1213321.5909365378</v>
      </c>
      <c r="G291" s="294">
        <v>1213321.5909365378</v>
      </c>
      <c r="H291" s="294">
        <v>1213321.5909365378</v>
      </c>
      <c r="I291" s="294">
        <v>1213321.5909365378</v>
      </c>
      <c r="J291" s="294">
        <v>1213321.5909365378</v>
      </c>
      <c r="K291" s="294">
        <v>1213158.4068729002</v>
      </c>
      <c r="L291" s="294">
        <v>1213158.4068729002</v>
      </c>
      <c r="M291" s="294">
        <v>1208247.2430350757</v>
      </c>
      <c r="N291" s="290"/>
      <c r="O291" s="294">
        <v>78.899288230727407</v>
      </c>
      <c r="P291" s="294">
        <v>78.899288230727407</v>
      </c>
      <c r="Q291" s="294">
        <v>78.899288230727407</v>
      </c>
      <c r="R291" s="294">
        <v>78.899288230727407</v>
      </c>
      <c r="S291" s="294">
        <v>78.899288230727407</v>
      </c>
      <c r="T291" s="294">
        <v>78.899288230727407</v>
      </c>
      <c r="U291" s="294">
        <v>78.899288230727407</v>
      </c>
      <c r="V291" s="294">
        <v>78.897821942814602</v>
      </c>
      <c r="W291" s="294">
        <v>78.897821942814602</v>
      </c>
      <c r="X291" s="294">
        <v>78.589512341895571</v>
      </c>
      <c r="Y291" s="402">
        <v>1</v>
      </c>
      <c r="Z291" s="402">
        <v>0</v>
      </c>
      <c r="AA291" s="402">
        <v>0</v>
      </c>
      <c r="AB291" s="402"/>
      <c r="AC291" s="402"/>
      <c r="AD291" s="402"/>
      <c r="AE291" s="402"/>
      <c r="AF291" s="402"/>
      <c r="AG291" s="402"/>
      <c r="AH291" s="402"/>
      <c r="AI291" s="402"/>
      <c r="AJ291" s="402"/>
      <c r="AK291" s="402"/>
      <c r="AL291" s="402"/>
      <c r="AM291" s="295">
        <f>SUM(Y291:AL291)</f>
        <v>1</v>
      </c>
    </row>
    <row r="292" spans="1:39" ht="15.5" hidden="1" outlineLevel="1">
      <c r="B292" s="293" t="s">
        <v>289</v>
      </c>
      <c r="C292" s="290" t="s">
        <v>163</v>
      </c>
      <c r="D292" s="294">
        <v>147557</v>
      </c>
      <c r="E292" s="294">
        <v>147557</v>
      </c>
      <c r="F292" s="294">
        <v>147557</v>
      </c>
      <c r="G292" s="294">
        <v>147557</v>
      </c>
      <c r="H292" s="294">
        <v>147557</v>
      </c>
      <c r="I292" s="294">
        <v>147557</v>
      </c>
      <c r="J292" s="294">
        <v>147557.54793424087</v>
      </c>
      <c r="K292" s="294">
        <v>147547.34893026351</v>
      </c>
      <c r="L292" s="294">
        <v>147547.34893026351</v>
      </c>
      <c r="M292" s="294">
        <v>147690.44855420786</v>
      </c>
      <c r="N292" s="290"/>
      <c r="O292" s="294">
        <v>9.3976989985703128</v>
      </c>
      <c r="P292" s="294">
        <v>9.3976989985703128</v>
      </c>
      <c r="Q292" s="294">
        <v>9.3976989985703128</v>
      </c>
      <c r="R292" s="294">
        <v>9.3976989985703128</v>
      </c>
      <c r="S292" s="294">
        <v>9.3976989985703128</v>
      </c>
      <c r="T292" s="294">
        <v>9.3976989985703128</v>
      </c>
      <c r="U292" s="294">
        <v>9.3976989985703128</v>
      </c>
      <c r="V292" s="294">
        <v>9.3976073555757633</v>
      </c>
      <c r="W292" s="294">
        <v>9.3976073555757633</v>
      </c>
      <c r="X292" s="294">
        <v>9.4065907634617218</v>
      </c>
      <c r="Y292" s="403">
        <f>Y291</f>
        <v>1</v>
      </c>
      <c r="Z292" s="403">
        <f t="shared" ref="Z292:AL292" si="78">Z291</f>
        <v>0</v>
      </c>
      <c r="AA292" s="403">
        <f t="shared" si="78"/>
        <v>0</v>
      </c>
      <c r="AB292" s="403">
        <f t="shared" si="78"/>
        <v>0</v>
      </c>
      <c r="AC292" s="403">
        <f t="shared" si="78"/>
        <v>0</v>
      </c>
      <c r="AD292" s="403">
        <f t="shared" si="78"/>
        <v>0</v>
      </c>
      <c r="AE292" s="403">
        <f t="shared" si="78"/>
        <v>0</v>
      </c>
      <c r="AF292" s="403">
        <f t="shared" si="78"/>
        <v>0</v>
      </c>
      <c r="AG292" s="403">
        <f t="shared" si="78"/>
        <v>0</v>
      </c>
      <c r="AH292" s="403">
        <f t="shared" si="78"/>
        <v>0</v>
      </c>
      <c r="AI292" s="403">
        <f t="shared" si="78"/>
        <v>0</v>
      </c>
      <c r="AJ292" s="403">
        <f t="shared" si="78"/>
        <v>0</v>
      </c>
      <c r="AK292" s="403">
        <f t="shared" si="78"/>
        <v>0</v>
      </c>
      <c r="AL292" s="403">
        <f t="shared" si="78"/>
        <v>0</v>
      </c>
      <c r="AM292" s="305"/>
    </row>
    <row r="293" spans="1:39" ht="15.5"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4"/>
      <c r="Z293" s="417"/>
      <c r="AA293" s="417"/>
      <c r="AB293" s="417"/>
      <c r="AC293" s="417"/>
      <c r="AD293" s="417"/>
      <c r="AE293" s="417"/>
      <c r="AF293" s="417"/>
      <c r="AG293" s="417"/>
      <c r="AH293" s="417"/>
      <c r="AI293" s="417"/>
      <c r="AJ293" s="417"/>
      <c r="AK293" s="417"/>
      <c r="AL293" s="417"/>
      <c r="AM293" s="305"/>
    </row>
    <row r="294" spans="1:39" ht="15.5" hidden="1" outlineLevel="1">
      <c r="A294" s="512">
        <v>23</v>
      </c>
      <c r="B294" s="510" t="s">
        <v>115</v>
      </c>
      <c r="C294" s="290" t="s">
        <v>25</v>
      </c>
      <c r="D294" s="294">
        <v>165327.2000000001</v>
      </c>
      <c r="E294" s="294">
        <v>165327.2000000001</v>
      </c>
      <c r="F294" s="294">
        <v>165327.2000000001</v>
      </c>
      <c r="G294" s="294">
        <v>165327.2000000001</v>
      </c>
      <c r="H294" s="294">
        <v>165327.2000000001</v>
      </c>
      <c r="I294" s="294">
        <v>165327.2000000001</v>
      </c>
      <c r="J294" s="294">
        <v>165327.2000000001</v>
      </c>
      <c r="K294" s="294">
        <v>165327.2000000001</v>
      </c>
      <c r="L294" s="294">
        <v>165327.2000000001</v>
      </c>
      <c r="M294" s="294">
        <v>165327.2000000001</v>
      </c>
      <c r="N294" s="290"/>
      <c r="O294" s="294">
        <v>47.836400000000062</v>
      </c>
      <c r="P294" s="294">
        <v>47.836400000000062</v>
      </c>
      <c r="Q294" s="294">
        <v>47.836400000000062</v>
      </c>
      <c r="R294" s="294">
        <v>47.836400000000062</v>
      </c>
      <c r="S294" s="294">
        <v>47.836400000000062</v>
      </c>
      <c r="T294" s="294">
        <v>47.836400000000062</v>
      </c>
      <c r="U294" s="294">
        <v>47.836400000000062</v>
      </c>
      <c r="V294" s="294">
        <v>47.836400000000062</v>
      </c>
      <c r="W294" s="294">
        <v>47.836400000000062</v>
      </c>
      <c r="X294" s="294">
        <v>47.836400000000062</v>
      </c>
      <c r="Y294" s="402">
        <v>1</v>
      </c>
      <c r="Z294" s="402">
        <v>0</v>
      </c>
      <c r="AA294" s="402">
        <v>0</v>
      </c>
      <c r="AB294" s="402"/>
      <c r="AC294" s="402"/>
      <c r="AD294" s="402"/>
      <c r="AE294" s="402"/>
      <c r="AF294" s="402"/>
      <c r="AG294" s="402"/>
      <c r="AH294" s="402"/>
      <c r="AI294" s="402"/>
      <c r="AJ294" s="402"/>
      <c r="AK294" s="402"/>
      <c r="AL294" s="402"/>
      <c r="AM294" s="295">
        <f>SUM(Y294:AL294)</f>
        <v>1</v>
      </c>
    </row>
    <row r="295" spans="1:39" ht="15.5" hidden="1" outlineLevel="1">
      <c r="B295" s="293" t="s">
        <v>289</v>
      </c>
      <c r="C295" s="290" t="s">
        <v>163</v>
      </c>
      <c r="D295" s="294">
        <v>989</v>
      </c>
      <c r="E295" s="294">
        <v>989</v>
      </c>
      <c r="F295" s="294">
        <v>989</v>
      </c>
      <c r="G295" s="294">
        <v>989</v>
      </c>
      <c r="H295" s="294">
        <v>989</v>
      </c>
      <c r="I295" s="294">
        <v>989</v>
      </c>
      <c r="J295" s="294">
        <v>988.56</v>
      </c>
      <c r="K295" s="294">
        <v>988.56</v>
      </c>
      <c r="L295" s="294">
        <v>988.56</v>
      </c>
      <c r="M295" s="294">
        <v>988.56</v>
      </c>
      <c r="N295" s="290"/>
      <c r="O295" s="294">
        <v>0.30599999999999999</v>
      </c>
      <c r="P295" s="294">
        <v>0.30599999999999999</v>
      </c>
      <c r="Q295" s="294">
        <v>0.30599999999999999</v>
      </c>
      <c r="R295" s="294">
        <v>0.30599999999999999</v>
      </c>
      <c r="S295" s="294">
        <v>0.30599999999999999</v>
      </c>
      <c r="T295" s="294">
        <v>0.30599999999999999</v>
      </c>
      <c r="U295" s="294">
        <v>0.30599999999999999</v>
      </c>
      <c r="V295" s="294">
        <v>0.30599999999999999</v>
      </c>
      <c r="W295" s="294">
        <v>0.30599999999999999</v>
      </c>
      <c r="X295" s="294">
        <v>0.30599999999999999</v>
      </c>
      <c r="Y295" s="403">
        <f>Y294</f>
        <v>1</v>
      </c>
      <c r="Z295" s="403">
        <f t="shared" ref="Z295:AL295" si="79">Z294</f>
        <v>0</v>
      </c>
      <c r="AA295" s="403">
        <f t="shared" si="79"/>
        <v>0</v>
      </c>
      <c r="AB295" s="403">
        <f t="shared" si="79"/>
        <v>0</v>
      </c>
      <c r="AC295" s="403">
        <f t="shared" si="79"/>
        <v>0</v>
      </c>
      <c r="AD295" s="403">
        <f t="shared" si="79"/>
        <v>0</v>
      </c>
      <c r="AE295" s="403">
        <f t="shared" si="79"/>
        <v>0</v>
      </c>
      <c r="AF295" s="403">
        <f t="shared" si="79"/>
        <v>0</v>
      </c>
      <c r="AG295" s="403">
        <f t="shared" si="79"/>
        <v>0</v>
      </c>
      <c r="AH295" s="403">
        <f t="shared" si="79"/>
        <v>0</v>
      </c>
      <c r="AI295" s="403">
        <f t="shared" si="79"/>
        <v>0</v>
      </c>
      <c r="AJ295" s="403">
        <f t="shared" si="79"/>
        <v>0</v>
      </c>
      <c r="AK295" s="403">
        <f t="shared" si="79"/>
        <v>0</v>
      </c>
      <c r="AL295" s="403">
        <f t="shared" si="79"/>
        <v>0</v>
      </c>
      <c r="AM295" s="305"/>
    </row>
    <row r="296" spans="1:39" ht="15.5"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4"/>
      <c r="Z296" s="417"/>
      <c r="AA296" s="417"/>
      <c r="AB296" s="417"/>
      <c r="AC296" s="417"/>
      <c r="AD296" s="417"/>
      <c r="AE296" s="417"/>
      <c r="AF296" s="417"/>
      <c r="AG296" s="417"/>
      <c r="AH296" s="417"/>
      <c r="AI296" s="417"/>
      <c r="AJ296" s="417"/>
      <c r="AK296" s="417"/>
      <c r="AL296" s="417"/>
      <c r="AM296" s="305"/>
    </row>
    <row r="297" spans="1:39" ht="15.5" hidden="1" outlineLevel="1">
      <c r="A297" s="512">
        <v>24</v>
      </c>
      <c r="B297" s="510"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2"/>
      <c r="Z297" s="402"/>
      <c r="AA297" s="402"/>
      <c r="AB297" s="402"/>
      <c r="AC297" s="402"/>
      <c r="AD297" s="402"/>
      <c r="AE297" s="402"/>
      <c r="AF297" s="402"/>
      <c r="AG297" s="402"/>
      <c r="AH297" s="402"/>
      <c r="AI297" s="402"/>
      <c r="AJ297" s="402"/>
      <c r="AK297" s="402"/>
      <c r="AL297" s="402"/>
      <c r="AM297" s="295">
        <f>SUM(Y297:AL297)</f>
        <v>0</v>
      </c>
    </row>
    <row r="298" spans="1:39" ht="15.5"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f>Y297</f>
        <v>0</v>
      </c>
      <c r="Z298" s="403">
        <f t="shared" ref="Z298:AL298" si="80">Z297</f>
        <v>0</v>
      </c>
      <c r="AA298" s="403">
        <f t="shared" si="80"/>
        <v>0</v>
      </c>
      <c r="AB298" s="403">
        <f t="shared" si="80"/>
        <v>0</v>
      </c>
      <c r="AC298" s="403">
        <f t="shared" si="80"/>
        <v>0</v>
      </c>
      <c r="AD298" s="403">
        <f t="shared" si="80"/>
        <v>0</v>
      </c>
      <c r="AE298" s="403">
        <f t="shared" si="80"/>
        <v>0</v>
      </c>
      <c r="AF298" s="403">
        <f t="shared" si="80"/>
        <v>0</v>
      </c>
      <c r="AG298" s="403">
        <f t="shared" si="80"/>
        <v>0</v>
      </c>
      <c r="AH298" s="403">
        <f t="shared" si="80"/>
        <v>0</v>
      </c>
      <c r="AI298" s="403">
        <f t="shared" si="80"/>
        <v>0</v>
      </c>
      <c r="AJ298" s="403">
        <f t="shared" si="80"/>
        <v>0</v>
      </c>
      <c r="AK298" s="403">
        <f t="shared" si="80"/>
        <v>0</v>
      </c>
      <c r="AL298" s="403">
        <f t="shared" si="80"/>
        <v>0</v>
      </c>
      <c r="AM298" s="305"/>
    </row>
    <row r="299" spans="1:39" ht="15.5" hidden="1"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4"/>
      <c r="Z299" s="417"/>
      <c r="AA299" s="417"/>
      <c r="AB299" s="417"/>
      <c r="AC299" s="417"/>
      <c r="AD299" s="417"/>
      <c r="AE299" s="417"/>
      <c r="AF299" s="417"/>
      <c r="AG299" s="417"/>
      <c r="AH299" s="417"/>
      <c r="AI299" s="417"/>
      <c r="AJ299" s="417"/>
      <c r="AK299" s="417"/>
      <c r="AL299" s="417"/>
      <c r="AM299" s="305"/>
    </row>
    <row r="300" spans="1:39" ht="15.5" hidden="1" outlineLevel="1">
      <c r="B300" s="287" t="s">
        <v>500</v>
      </c>
      <c r="C300" s="290"/>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2"/>
      <c r="Z300" s="402"/>
      <c r="AA300" s="402"/>
      <c r="AB300" s="402"/>
      <c r="AC300" s="402"/>
      <c r="AD300" s="402"/>
      <c r="AE300" s="402"/>
      <c r="AF300" s="402"/>
      <c r="AG300" s="402"/>
      <c r="AH300" s="402"/>
      <c r="AI300" s="402"/>
      <c r="AJ300" s="402"/>
      <c r="AK300" s="402"/>
      <c r="AL300" s="402"/>
      <c r="AM300" s="295">
        <f>SUM(Y300:AL300)</f>
        <v>0</v>
      </c>
    </row>
    <row r="301" spans="1:39" ht="15.5" hidden="1" outlineLevel="1">
      <c r="A301" s="512">
        <v>25</v>
      </c>
      <c r="B301" s="510" t="s">
        <v>117</v>
      </c>
      <c r="C301" s="290" t="s">
        <v>25</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f>Y300</f>
        <v>0</v>
      </c>
      <c r="Z301" s="403">
        <f t="shared" ref="Z301:AL301" si="81">Z300</f>
        <v>0</v>
      </c>
      <c r="AA301" s="403">
        <f t="shared" si="81"/>
        <v>0</v>
      </c>
      <c r="AB301" s="403">
        <f t="shared" si="81"/>
        <v>0</v>
      </c>
      <c r="AC301" s="403">
        <f t="shared" si="81"/>
        <v>0</v>
      </c>
      <c r="AD301" s="403">
        <f t="shared" si="81"/>
        <v>0</v>
      </c>
      <c r="AE301" s="403">
        <f t="shared" si="81"/>
        <v>0</v>
      </c>
      <c r="AF301" s="403">
        <f t="shared" si="81"/>
        <v>0</v>
      </c>
      <c r="AG301" s="403">
        <f t="shared" si="81"/>
        <v>0</v>
      </c>
      <c r="AH301" s="403">
        <f t="shared" si="81"/>
        <v>0</v>
      </c>
      <c r="AI301" s="403">
        <f t="shared" si="81"/>
        <v>0</v>
      </c>
      <c r="AJ301" s="403">
        <f t="shared" si="81"/>
        <v>0</v>
      </c>
      <c r="AK301" s="403">
        <f t="shared" si="81"/>
        <v>0</v>
      </c>
      <c r="AL301" s="403">
        <f t="shared" si="81"/>
        <v>0</v>
      </c>
      <c r="AM301" s="305"/>
    </row>
    <row r="302" spans="1:39" ht="15.5" hidden="1" outlineLevel="1">
      <c r="B302" s="293" t="s">
        <v>289</v>
      </c>
      <c r="C302" s="290" t="s">
        <v>163</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04"/>
      <c r="Z302" s="417"/>
      <c r="AA302" s="417"/>
      <c r="AB302" s="417"/>
      <c r="AC302" s="417"/>
      <c r="AD302" s="417"/>
      <c r="AE302" s="417"/>
      <c r="AF302" s="417"/>
      <c r="AG302" s="417"/>
      <c r="AH302" s="417"/>
      <c r="AI302" s="417"/>
      <c r="AJ302" s="417"/>
      <c r="AK302" s="417"/>
      <c r="AL302" s="417"/>
      <c r="AM302" s="305"/>
    </row>
    <row r="303" spans="1:39" ht="15.5"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4"/>
      <c r="Z303" s="417"/>
      <c r="AA303" s="417"/>
      <c r="AB303" s="417"/>
      <c r="AC303" s="417"/>
      <c r="AD303" s="417"/>
      <c r="AE303" s="417"/>
      <c r="AF303" s="417"/>
      <c r="AG303" s="417"/>
      <c r="AH303" s="417"/>
      <c r="AI303" s="417"/>
      <c r="AJ303" s="417"/>
      <c r="AK303" s="417"/>
      <c r="AL303" s="417"/>
      <c r="AM303" s="305"/>
    </row>
    <row r="304" spans="1:39" ht="15.5" hidden="1" outlineLevel="1">
      <c r="A304" s="512">
        <v>26</v>
      </c>
      <c r="B304" s="510" t="s">
        <v>118</v>
      </c>
      <c r="C304" s="290" t="s">
        <v>25</v>
      </c>
      <c r="D304" s="294">
        <v>13142.640539737338</v>
      </c>
      <c r="E304" s="294">
        <v>13142.640539737338</v>
      </c>
      <c r="F304" s="294">
        <v>13142.640539737338</v>
      </c>
      <c r="G304" s="294">
        <v>13142.640539737338</v>
      </c>
      <c r="H304" s="294">
        <v>13142.640539737338</v>
      </c>
      <c r="I304" s="294">
        <v>13142.640539737338</v>
      </c>
      <c r="J304" s="294">
        <v>13142.640539737338</v>
      </c>
      <c r="K304" s="294">
        <v>13142.640539737338</v>
      </c>
      <c r="L304" s="294">
        <v>13142.640539737338</v>
      </c>
      <c r="M304" s="294">
        <v>13142.640539737338</v>
      </c>
      <c r="N304" s="294">
        <v>12</v>
      </c>
      <c r="O304" s="294">
        <v>1.7149847194239736</v>
      </c>
      <c r="P304" s="294">
        <v>1.7149847194239736</v>
      </c>
      <c r="Q304" s="294">
        <v>1.7149847194239736</v>
      </c>
      <c r="R304" s="294">
        <v>1.7149847194239736</v>
      </c>
      <c r="S304" s="294">
        <v>1.7149847194239736</v>
      </c>
      <c r="T304" s="294">
        <v>1.7149847194239736</v>
      </c>
      <c r="U304" s="294">
        <v>1.7149847194239736</v>
      </c>
      <c r="V304" s="294">
        <v>1.7149847194239736</v>
      </c>
      <c r="W304" s="294">
        <v>1.7149847194239736</v>
      </c>
      <c r="X304" s="294">
        <v>1.7149847194239736</v>
      </c>
      <c r="Y304" s="402">
        <v>0</v>
      </c>
      <c r="Z304" s="402">
        <v>1</v>
      </c>
      <c r="AA304" s="402">
        <v>0</v>
      </c>
      <c r="AB304" s="402"/>
      <c r="AC304" s="402"/>
      <c r="AD304" s="402"/>
      <c r="AE304" s="402"/>
      <c r="AF304" s="402"/>
      <c r="AG304" s="407"/>
      <c r="AH304" s="407"/>
      <c r="AI304" s="407"/>
      <c r="AJ304" s="407"/>
      <c r="AK304" s="407"/>
      <c r="AL304" s="407"/>
      <c r="AM304" s="295">
        <f>SUM(Y304:AL304)</f>
        <v>1</v>
      </c>
    </row>
    <row r="305" spans="1:39" ht="15.5" hidden="1" outlineLevel="1">
      <c r="B305" s="293" t="s">
        <v>289</v>
      </c>
      <c r="C305" s="290" t="s">
        <v>163</v>
      </c>
      <c r="D305" s="294" t="s">
        <v>736</v>
      </c>
      <c r="E305" s="294" t="s">
        <v>736</v>
      </c>
      <c r="F305" s="294" t="s">
        <v>736</v>
      </c>
      <c r="G305" s="294" t="s">
        <v>736</v>
      </c>
      <c r="H305" s="294" t="s">
        <v>736</v>
      </c>
      <c r="I305" s="294" t="s">
        <v>736</v>
      </c>
      <c r="J305" s="294" t="s">
        <v>736</v>
      </c>
      <c r="K305" s="294" t="s">
        <v>736</v>
      </c>
      <c r="L305" s="294" t="s">
        <v>736</v>
      </c>
      <c r="M305" s="294" t="s">
        <v>736</v>
      </c>
      <c r="N305" s="294">
        <f>N304</f>
        <v>12</v>
      </c>
      <c r="O305" s="294">
        <v>0</v>
      </c>
      <c r="P305" s="294">
        <v>0</v>
      </c>
      <c r="Q305" s="294">
        <v>0</v>
      </c>
      <c r="R305" s="294">
        <v>0</v>
      </c>
      <c r="S305" s="294">
        <v>0</v>
      </c>
      <c r="T305" s="294">
        <v>0</v>
      </c>
      <c r="U305" s="294">
        <v>0</v>
      </c>
      <c r="V305" s="294">
        <v>0</v>
      </c>
      <c r="W305" s="294">
        <v>0</v>
      </c>
      <c r="X305" s="294">
        <v>0</v>
      </c>
      <c r="Y305" s="403">
        <f>Y304</f>
        <v>0</v>
      </c>
      <c r="Z305" s="403">
        <f t="shared" ref="Z305:AL305" si="82">Z304</f>
        <v>1</v>
      </c>
      <c r="AA305" s="403">
        <f t="shared" si="82"/>
        <v>0</v>
      </c>
      <c r="AB305" s="403">
        <f t="shared" si="82"/>
        <v>0</v>
      </c>
      <c r="AC305" s="403">
        <f t="shared" si="82"/>
        <v>0</v>
      </c>
      <c r="AD305" s="403">
        <f t="shared" si="82"/>
        <v>0</v>
      </c>
      <c r="AE305" s="403">
        <f t="shared" si="82"/>
        <v>0</v>
      </c>
      <c r="AF305" s="403">
        <f t="shared" si="82"/>
        <v>0</v>
      </c>
      <c r="AG305" s="403">
        <f t="shared" si="82"/>
        <v>0</v>
      </c>
      <c r="AH305" s="403">
        <f t="shared" si="82"/>
        <v>0</v>
      </c>
      <c r="AI305" s="403">
        <f t="shared" si="82"/>
        <v>0</v>
      </c>
      <c r="AJ305" s="403">
        <f t="shared" si="82"/>
        <v>0</v>
      </c>
      <c r="AK305" s="403">
        <f t="shared" si="82"/>
        <v>0</v>
      </c>
      <c r="AL305" s="403">
        <f t="shared" si="82"/>
        <v>0</v>
      </c>
      <c r="AM305" s="305"/>
    </row>
    <row r="306" spans="1:39" ht="15.5"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4"/>
      <c r="Z306" s="417"/>
      <c r="AA306" s="417"/>
      <c r="AB306" s="417"/>
      <c r="AC306" s="417"/>
      <c r="AD306" s="417"/>
      <c r="AE306" s="417"/>
      <c r="AF306" s="417"/>
      <c r="AG306" s="417"/>
      <c r="AH306" s="417"/>
      <c r="AI306" s="417"/>
      <c r="AJ306" s="417"/>
      <c r="AK306" s="417"/>
      <c r="AL306" s="417"/>
      <c r="AM306" s="305"/>
    </row>
    <row r="307" spans="1:39" ht="31" hidden="1" outlineLevel="1">
      <c r="A307" s="512">
        <v>27</v>
      </c>
      <c r="B307" s="510" t="s">
        <v>119</v>
      </c>
      <c r="C307" s="290" t="s">
        <v>25</v>
      </c>
      <c r="D307" s="294">
        <v>685419.37317366723</v>
      </c>
      <c r="E307" s="294">
        <v>678724.47254545765</v>
      </c>
      <c r="F307" s="294">
        <v>678724.47254545765</v>
      </c>
      <c r="G307" s="294">
        <v>678724.47254545765</v>
      </c>
      <c r="H307" s="294">
        <v>678724.47254545765</v>
      </c>
      <c r="I307" s="294">
        <v>644707.39801255171</v>
      </c>
      <c r="J307" s="294">
        <v>644707.39801255171</v>
      </c>
      <c r="K307" s="294">
        <v>644707.39801255171</v>
      </c>
      <c r="L307" s="294">
        <v>644707.39801255171</v>
      </c>
      <c r="M307" s="294">
        <v>644707.39801255171</v>
      </c>
      <c r="N307" s="294">
        <v>12</v>
      </c>
      <c r="O307" s="294">
        <v>88.675643452987742</v>
      </c>
      <c r="P307" s="294">
        <v>86.977191344639024</v>
      </c>
      <c r="Q307" s="294">
        <v>86.977191344639024</v>
      </c>
      <c r="R307" s="294">
        <v>86.977191344639024</v>
      </c>
      <c r="S307" s="294">
        <v>86.977191344639024</v>
      </c>
      <c r="T307" s="294">
        <v>81.484276454079136</v>
      </c>
      <c r="U307" s="294">
        <v>81.484276454079136</v>
      </c>
      <c r="V307" s="294">
        <v>81.484276454079136</v>
      </c>
      <c r="W307" s="294">
        <v>81.484276454079136</v>
      </c>
      <c r="X307" s="294">
        <v>81.484276454079136</v>
      </c>
      <c r="Y307" s="402">
        <v>0</v>
      </c>
      <c r="Z307" s="402">
        <v>0.38343414452057756</v>
      </c>
      <c r="AA307" s="402">
        <v>0.61656585547942244</v>
      </c>
      <c r="AB307" s="402"/>
      <c r="AC307" s="402"/>
      <c r="AD307" s="402"/>
      <c r="AE307" s="402"/>
      <c r="AF307" s="402"/>
      <c r="AG307" s="407"/>
      <c r="AH307" s="407"/>
      <c r="AI307" s="407"/>
      <c r="AJ307" s="407"/>
      <c r="AK307" s="407"/>
      <c r="AL307" s="407"/>
      <c r="AM307" s="295">
        <f>SUM(Y307:AL307)</f>
        <v>1</v>
      </c>
    </row>
    <row r="308" spans="1:39" ht="15.5" hidden="1" outlineLevel="1">
      <c r="B308" s="293" t="s">
        <v>289</v>
      </c>
      <c r="C308" s="290" t="s">
        <v>163</v>
      </c>
      <c r="D308" s="294">
        <v>178177</v>
      </c>
      <c r="E308" s="294">
        <v>184872</v>
      </c>
      <c r="F308" s="294">
        <v>184872</v>
      </c>
      <c r="G308" s="294">
        <v>184872</v>
      </c>
      <c r="H308" s="294">
        <v>184872</v>
      </c>
      <c r="I308" s="294">
        <v>184872</v>
      </c>
      <c r="J308" s="294">
        <v>184872.29286278464</v>
      </c>
      <c r="K308" s="294">
        <v>184872.29286278458</v>
      </c>
      <c r="L308" s="294">
        <v>184872.29286278458</v>
      </c>
      <c r="M308" s="294">
        <v>184872.29286278458</v>
      </c>
      <c r="N308" s="294">
        <f>N307</f>
        <v>12</v>
      </c>
      <c r="O308" s="294">
        <v>37.799412720574452</v>
      </c>
      <c r="P308" s="294">
        <v>39.497864828923177</v>
      </c>
      <c r="Q308" s="294">
        <v>39.497864828923177</v>
      </c>
      <c r="R308" s="294">
        <v>39.497864828923177</v>
      </c>
      <c r="S308" s="294">
        <v>39.497864828923177</v>
      </c>
      <c r="T308" s="294">
        <v>39.497864828923177</v>
      </c>
      <c r="U308" s="294">
        <v>39.497864828923177</v>
      </c>
      <c r="V308" s="294">
        <v>39.497864828923177</v>
      </c>
      <c r="W308" s="294">
        <v>39.497864828923177</v>
      </c>
      <c r="X308" s="294">
        <v>39.497864828923177</v>
      </c>
      <c r="Y308" s="403">
        <f>Y307</f>
        <v>0</v>
      </c>
      <c r="Z308" s="403">
        <f t="shared" ref="Z308:AL308" si="83">Z307</f>
        <v>0.38343414452057756</v>
      </c>
      <c r="AA308" s="403">
        <f t="shared" si="83"/>
        <v>0.61656585547942244</v>
      </c>
      <c r="AB308" s="403">
        <f t="shared" si="83"/>
        <v>0</v>
      </c>
      <c r="AC308" s="403">
        <f t="shared" si="83"/>
        <v>0</v>
      </c>
      <c r="AD308" s="403">
        <f t="shared" si="83"/>
        <v>0</v>
      </c>
      <c r="AE308" s="403">
        <f t="shared" si="83"/>
        <v>0</v>
      </c>
      <c r="AF308" s="403">
        <f t="shared" si="83"/>
        <v>0</v>
      </c>
      <c r="AG308" s="403">
        <f t="shared" si="83"/>
        <v>0</v>
      </c>
      <c r="AH308" s="403">
        <f t="shared" si="83"/>
        <v>0</v>
      </c>
      <c r="AI308" s="403">
        <f t="shared" si="83"/>
        <v>0</v>
      </c>
      <c r="AJ308" s="403">
        <f t="shared" si="83"/>
        <v>0</v>
      </c>
      <c r="AK308" s="403">
        <f t="shared" si="83"/>
        <v>0</v>
      </c>
      <c r="AL308" s="403">
        <f t="shared" si="83"/>
        <v>0</v>
      </c>
      <c r="AM308" s="305"/>
    </row>
    <row r="309" spans="1:39" ht="15.5"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4"/>
      <c r="Z309" s="417"/>
      <c r="AA309" s="417"/>
      <c r="AB309" s="417"/>
      <c r="AC309" s="417"/>
      <c r="AD309" s="417"/>
      <c r="AE309" s="417"/>
      <c r="AF309" s="417"/>
      <c r="AG309" s="417"/>
      <c r="AH309" s="417"/>
      <c r="AI309" s="417"/>
      <c r="AJ309" s="417"/>
      <c r="AK309" s="417"/>
      <c r="AL309" s="417"/>
      <c r="AM309" s="305"/>
    </row>
    <row r="310" spans="1:39" ht="31" hidden="1" outlineLevel="1">
      <c r="A310" s="512">
        <v>28</v>
      </c>
      <c r="B310" s="510"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8"/>
      <c r="Z310" s="402"/>
      <c r="AA310" s="402"/>
      <c r="AB310" s="402"/>
      <c r="AC310" s="402"/>
      <c r="AD310" s="402"/>
      <c r="AE310" s="402"/>
      <c r="AF310" s="402"/>
      <c r="AG310" s="407"/>
      <c r="AH310" s="407"/>
      <c r="AI310" s="407"/>
      <c r="AJ310" s="407"/>
      <c r="AK310" s="407"/>
      <c r="AL310" s="407"/>
      <c r="AM310" s="295">
        <f>SUM(Y310:AL310)</f>
        <v>0</v>
      </c>
    </row>
    <row r="311" spans="1:39" ht="15.5" hidden="1"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3">
        <f>Y310</f>
        <v>0</v>
      </c>
      <c r="Z311" s="403">
        <f t="shared" ref="Z311:AL311" si="84">Z310</f>
        <v>0</v>
      </c>
      <c r="AA311" s="403">
        <f t="shared" si="84"/>
        <v>0</v>
      </c>
      <c r="AB311" s="403">
        <f t="shared" si="84"/>
        <v>0</v>
      </c>
      <c r="AC311" s="403">
        <f t="shared" si="84"/>
        <v>0</v>
      </c>
      <c r="AD311" s="403">
        <f t="shared" si="84"/>
        <v>0</v>
      </c>
      <c r="AE311" s="403">
        <f t="shared" si="84"/>
        <v>0</v>
      </c>
      <c r="AF311" s="403">
        <f t="shared" si="84"/>
        <v>0</v>
      </c>
      <c r="AG311" s="403">
        <f t="shared" si="84"/>
        <v>0</v>
      </c>
      <c r="AH311" s="403">
        <f t="shared" si="84"/>
        <v>0</v>
      </c>
      <c r="AI311" s="403">
        <f t="shared" si="84"/>
        <v>0</v>
      </c>
      <c r="AJ311" s="403">
        <f t="shared" si="84"/>
        <v>0</v>
      </c>
      <c r="AK311" s="403">
        <f t="shared" si="84"/>
        <v>0</v>
      </c>
      <c r="AL311" s="403">
        <f t="shared" si="84"/>
        <v>0</v>
      </c>
      <c r="AM311" s="305"/>
    </row>
    <row r="312" spans="1:39" ht="15.5"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4"/>
      <c r="Z312" s="417"/>
      <c r="AA312" s="417"/>
      <c r="AB312" s="417"/>
      <c r="AC312" s="417"/>
      <c r="AD312" s="417"/>
      <c r="AE312" s="417"/>
      <c r="AF312" s="417"/>
      <c r="AG312" s="417"/>
      <c r="AH312" s="417"/>
      <c r="AI312" s="417"/>
      <c r="AJ312" s="417"/>
      <c r="AK312" s="417"/>
      <c r="AL312" s="417"/>
      <c r="AM312" s="305"/>
    </row>
    <row r="313" spans="1:39" ht="31" hidden="1" outlineLevel="1">
      <c r="A313" s="512">
        <v>29</v>
      </c>
      <c r="B313" s="510" t="s">
        <v>121</v>
      </c>
      <c r="C313" s="290" t="s">
        <v>25</v>
      </c>
      <c r="D313" s="294"/>
      <c r="E313" s="294"/>
      <c r="F313" s="294"/>
      <c r="G313" s="294"/>
      <c r="H313" s="294"/>
      <c r="I313" s="294"/>
      <c r="J313" s="294"/>
      <c r="K313" s="294"/>
      <c r="L313" s="294"/>
      <c r="M313" s="294"/>
      <c r="N313" s="294">
        <v>12</v>
      </c>
      <c r="O313" s="294"/>
      <c r="P313" s="294"/>
      <c r="Q313" s="294"/>
      <c r="R313" s="294"/>
      <c r="S313" s="294"/>
      <c r="T313" s="294"/>
      <c r="U313" s="294"/>
      <c r="V313" s="294"/>
      <c r="W313" s="294"/>
      <c r="X313" s="294"/>
      <c r="Y313" s="418"/>
      <c r="Z313" s="402"/>
      <c r="AA313" s="402"/>
      <c r="AB313" s="402"/>
      <c r="AC313" s="402"/>
      <c r="AD313" s="402"/>
      <c r="AE313" s="402"/>
      <c r="AF313" s="402"/>
      <c r="AG313" s="407"/>
      <c r="AH313" s="407"/>
      <c r="AI313" s="407"/>
      <c r="AJ313" s="407"/>
      <c r="AK313" s="407"/>
      <c r="AL313" s="407"/>
      <c r="AM313" s="295">
        <f>SUM(Y313:AL313)</f>
        <v>0</v>
      </c>
    </row>
    <row r="314" spans="1:39" ht="15.5" hidden="1"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03">
        <f>Y313</f>
        <v>0</v>
      </c>
      <c r="Z314" s="403">
        <f t="shared" ref="Z314:AL314" si="85">Z313</f>
        <v>0</v>
      </c>
      <c r="AA314" s="403">
        <f t="shared" si="85"/>
        <v>0</v>
      </c>
      <c r="AB314" s="403">
        <f t="shared" si="85"/>
        <v>0</v>
      </c>
      <c r="AC314" s="403">
        <f t="shared" si="85"/>
        <v>0</v>
      </c>
      <c r="AD314" s="403">
        <f t="shared" si="85"/>
        <v>0</v>
      </c>
      <c r="AE314" s="403">
        <f t="shared" si="85"/>
        <v>0</v>
      </c>
      <c r="AF314" s="403">
        <f t="shared" si="85"/>
        <v>0</v>
      </c>
      <c r="AG314" s="403">
        <f t="shared" si="85"/>
        <v>0</v>
      </c>
      <c r="AH314" s="403">
        <f t="shared" si="85"/>
        <v>0</v>
      </c>
      <c r="AI314" s="403">
        <f t="shared" si="85"/>
        <v>0</v>
      </c>
      <c r="AJ314" s="403">
        <f t="shared" si="85"/>
        <v>0</v>
      </c>
      <c r="AK314" s="403">
        <f t="shared" si="85"/>
        <v>0</v>
      </c>
      <c r="AL314" s="403">
        <f t="shared" si="85"/>
        <v>0</v>
      </c>
      <c r="AM314" s="305"/>
    </row>
    <row r="315" spans="1:39" ht="15.5"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4"/>
      <c r="Z315" s="417"/>
      <c r="AA315" s="417"/>
      <c r="AB315" s="417"/>
      <c r="AC315" s="417"/>
      <c r="AD315" s="417"/>
      <c r="AE315" s="417"/>
      <c r="AF315" s="417"/>
      <c r="AG315" s="417"/>
      <c r="AH315" s="417"/>
      <c r="AI315" s="417"/>
      <c r="AJ315" s="417"/>
      <c r="AK315" s="417"/>
      <c r="AL315" s="417"/>
      <c r="AM315" s="305"/>
    </row>
    <row r="316" spans="1:39" ht="31" hidden="1" outlineLevel="1">
      <c r="A316" s="512">
        <v>30</v>
      </c>
      <c r="B316" s="510" t="s">
        <v>122</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18"/>
      <c r="Z316" s="402"/>
      <c r="AA316" s="402"/>
      <c r="AB316" s="402"/>
      <c r="AC316" s="402"/>
      <c r="AD316" s="402"/>
      <c r="AE316" s="402"/>
      <c r="AF316" s="402"/>
      <c r="AG316" s="407"/>
      <c r="AH316" s="407"/>
      <c r="AI316" s="407"/>
      <c r="AJ316" s="407"/>
      <c r="AK316" s="407"/>
      <c r="AL316" s="407"/>
      <c r="AM316" s="295">
        <f>SUM(Y316:AL316)</f>
        <v>0</v>
      </c>
    </row>
    <row r="317" spans="1:39" ht="15.5"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03">
        <f>Y316</f>
        <v>0</v>
      </c>
      <c r="Z317" s="403">
        <f t="shared" ref="Z317:AL317" si="86">Z316</f>
        <v>0</v>
      </c>
      <c r="AA317" s="403">
        <f t="shared" si="86"/>
        <v>0</v>
      </c>
      <c r="AB317" s="403">
        <f t="shared" si="86"/>
        <v>0</v>
      </c>
      <c r="AC317" s="403">
        <f t="shared" si="86"/>
        <v>0</v>
      </c>
      <c r="AD317" s="403">
        <f t="shared" si="86"/>
        <v>0</v>
      </c>
      <c r="AE317" s="403">
        <f t="shared" si="86"/>
        <v>0</v>
      </c>
      <c r="AF317" s="403">
        <f t="shared" si="86"/>
        <v>0</v>
      </c>
      <c r="AG317" s="403">
        <f t="shared" si="86"/>
        <v>0</v>
      </c>
      <c r="AH317" s="403">
        <f t="shared" si="86"/>
        <v>0</v>
      </c>
      <c r="AI317" s="403">
        <f t="shared" si="86"/>
        <v>0</v>
      </c>
      <c r="AJ317" s="403">
        <f t="shared" si="86"/>
        <v>0</v>
      </c>
      <c r="AK317" s="403">
        <f t="shared" si="86"/>
        <v>0</v>
      </c>
      <c r="AL317" s="403">
        <f t="shared" si="86"/>
        <v>0</v>
      </c>
      <c r="AM317" s="305"/>
    </row>
    <row r="318" spans="1:39" ht="15.5"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4"/>
      <c r="Z318" s="417"/>
      <c r="AA318" s="417"/>
      <c r="AB318" s="417"/>
      <c r="AC318" s="417"/>
      <c r="AD318" s="417"/>
      <c r="AE318" s="417"/>
      <c r="AF318" s="417"/>
      <c r="AG318" s="417"/>
      <c r="AH318" s="417"/>
      <c r="AI318" s="417"/>
      <c r="AJ318" s="417"/>
      <c r="AK318" s="417"/>
      <c r="AL318" s="417"/>
      <c r="AM318" s="305"/>
    </row>
    <row r="319" spans="1:39" ht="31" hidden="1" outlineLevel="1">
      <c r="A319" s="512">
        <v>31</v>
      </c>
      <c r="B319" s="510"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8"/>
      <c r="Z319" s="402"/>
      <c r="AA319" s="402"/>
      <c r="AB319" s="402"/>
      <c r="AC319" s="402"/>
      <c r="AD319" s="402"/>
      <c r="AE319" s="402"/>
      <c r="AF319" s="402"/>
      <c r="AG319" s="407"/>
      <c r="AH319" s="407"/>
      <c r="AI319" s="407"/>
      <c r="AJ319" s="407"/>
      <c r="AK319" s="407"/>
      <c r="AL319" s="407"/>
      <c r="AM319" s="295">
        <f>SUM(Y319:AL319)</f>
        <v>0</v>
      </c>
    </row>
    <row r="320" spans="1:39" ht="15.5"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3">
        <f>Y319</f>
        <v>0</v>
      </c>
      <c r="Z320" s="403">
        <f t="shared" ref="Z320:AL320" si="87">Z319</f>
        <v>0</v>
      </c>
      <c r="AA320" s="403">
        <f t="shared" si="87"/>
        <v>0</v>
      </c>
      <c r="AB320" s="403">
        <f t="shared" si="87"/>
        <v>0</v>
      </c>
      <c r="AC320" s="403">
        <f t="shared" si="87"/>
        <v>0</v>
      </c>
      <c r="AD320" s="403">
        <f t="shared" si="87"/>
        <v>0</v>
      </c>
      <c r="AE320" s="403">
        <f t="shared" si="87"/>
        <v>0</v>
      </c>
      <c r="AF320" s="403">
        <f t="shared" si="87"/>
        <v>0</v>
      </c>
      <c r="AG320" s="403">
        <f t="shared" si="87"/>
        <v>0</v>
      </c>
      <c r="AH320" s="403">
        <f t="shared" si="87"/>
        <v>0</v>
      </c>
      <c r="AI320" s="403">
        <f t="shared" si="87"/>
        <v>0</v>
      </c>
      <c r="AJ320" s="403">
        <f t="shared" si="87"/>
        <v>0</v>
      </c>
      <c r="AK320" s="403">
        <f t="shared" si="87"/>
        <v>0</v>
      </c>
      <c r="AL320" s="403">
        <f t="shared" si="87"/>
        <v>0</v>
      </c>
      <c r="AM320" s="305"/>
    </row>
    <row r="321" spans="1:39" ht="15.5" hidden="1" outlineLevel="1">
      <c r="B321" s="510"/>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4"/>
      <c r="Z321" s="417"/>
      <c r="AA321" s="417"/>
      <c r="AB321" s="417"/>
      <c r="AC321" s="417"/>
      <c r="AD321" s="417"/>
      <c r="AE321" s="417"/>
      <c r="AF321" s="417"/>
      <c r="AG321" s="417"/>
      <c r="AH321" s="417"/>
      <c r="AI321" s="417"/>
      <c r="AJ321" s="417"/>
      <c r="AK321" s="417"/>
      <c r="AL321" s="417"/>
      <c r="AM321" s="305"/>
    </row>
    <row r="322" spans="1:39" ht="15.5" hidden="1" outlineLevel="1">
      <c r="A322" s="512">
        <v>32</v>
      </c>
      <c r="B322" s="510"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18"/>
      <c r="Z322" s="402"/>
      <c r="AA322" s="402"/>
      <c r="AB322" s="402"/>
      <c r="AC322" s="402"/>
      <c r="AD322" s="402"/>
      <c r="AE322" s="402"/>
      <c r="AF322" s="402"/>
      <c r="AG322" s="407"/>
      <c r="AH322" s="407"/>
      <c r="AI322" s="407"/>
      <c r="AJ322" s="407"/>
      <c r="AK322" s="407"/>
      <c r="AL322" s="407"/>
      <c r="AM322" s="295">
        <f>SUM(Y322:AL322)</f>
        <v>0</v>
      </c>
    </row>
    <row r="323" spans="1:39" ht="15.5"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3">
        <f>Y322</f>
        <v>0</v>
      </c>
      <c r="Z323" s="403">
        <f t="shared" ref="Z323:AL323" si="88">Z322</f>
        <v>0</v>
      </c>
      <c r="AA323" s="403">
        <f t="shared" si="88"/>
        <v>0</v>
      </c>
      <c r="AB323" s="403">
        <f t="shared" si="88"/>
        <v>0</v>
      </c>
      <c r="AC323" s="403">
        <f t="shared" si="88"/>
        <v>0</v>
      </c>
      <c r="AD323" s="403">
        <f t="shared" si="88"/>
        <v>0</v>
      </c>
      <c r="AE323" s="403">
        <f t="shared" si="88"/>
        <v>0</v>
      </c>
      <c r="AF323" s="403">
        <f t="shared" si="88"/>
        <v>0</v>
      </c>
      <c r="AG323" s="403">
        <f t="shared" si="88"/>
        <v>0</v>
      </c>
      <c r="AH323" s="403">
        <f t="shared" si="88"/>
        <v>0</v>
      </c>
      <c r="AI323" s="403">
        <f t="shared" si="88"/>
        <v>0</v>
      </c>
      <c r="AJ323" s="403">
        <f t="shared" si="88"/>
        <v>0</v>
      </c>
      <c r="AK323" s="403">
        <f t="shared" si="88"/>
        <v>0</v>
      </c>
      <c r="AL323" s="403">
        <f t="shared" si="88"/>
        <v>0</v>
      </c>
      <c r="AM323" s="305"/>
    </row>
    <row r="324" spans="1:39" ht="15.5" hidden="1" outlineLevel="1">
      <c r="B324" s="510"/>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4"/>
      <c r="Z324" s="417"/>
      <c r="AA324" s="417"/>
      <c r="AB324" s="417"/>
      <c r="AC324" s="417"/>
      <c r="AD324" s="417"/>
      <c r="AE324" s="417"/>
      <c r="AF324" s="417"/>
      <c r="AG324" s="417"/>
      <c r="AH324" s="417"/>
      <c r="AI324" s="417"/>
      <c r="AJ324" s="417"/>
      <c r="AK324" s="417"/>
      <c r="AL324" s="417"/>
      <c r="AM324" s="305"/>
    </row>
    <row r="325" spans="1:39" ht="15.5" hidden="1" outlineLevel="1">
      <c r="B325" s="287" t="s">
        <v>501</v>
      </c>
      <c r="C325" s="290"/>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18"/>
      <c r="Z325" s="402"/>
      <c r="AA325" s="402"/>
      <c r="AB325" s="402"/>
      <c r="AC325" s="402"/>
      <c r="AD325" s="402"/>
      <c r="AE325" s="402"/>
      <c r="AF325" s="402"/>
      <c r="AG325" s="407"/>
      <c r="AH325" s="407"/>
      <c r="AI325" s="407"/>
      <c r="AJ325" s="407"/>
      <c r="AK325" s="407"/>
      <c r="AL325" s="407"/>
      <c r="AM325" s="295">
        <f>SUM(Y325:AL325)</f>
        <v>0</v>
      </c>
    </row>
    <row r="326" spans="1:39" ht="15.5" hidden="1" outlineLevel="1">
      <c r="A326" s="512">
        <v>33</v>
      </c>
      <c r="B326" s="510" t="s">
        <v>125</v>
      </c>
      <c r="C326" s="290" t="s">
        <v>25</v>
      </c>
      <c r="D326" s="294">
        <v>835</v>
      </c>
      <c r="E326" s="294">
        <v>835</v>
      </c>
      <c r="F326" s="294">
        <v>835</v>
      </c>
      <c r="G326" s="294">
        <v>835</v>
      </c>
      <c r="H326" s="294">
        <v>835</v>
      </c>
      <c r="I326" s="294">
        <v>835</v>
      </c>
      <c r="J326" s="294">
        <v>835.44588199999998</v>
      </c>
      <c r="K326" s="294">
        <v>835.44588199999998</v>
      </c>
      <c r="L326" s="294">
        <v>835.44588199999998</v>
      </c>
      <c r="M326" s="294">
        <v>835.44588199999998</v>
      </c>
      <c r="N326" s="294">
        <f>N325</f>
        <v>12</v>
      </c>
      <c r="O326" s="294">
        <v>0</v>
      </c>
      <c r="P326" s="294">
        <v>0</v>
      </c>
      <c r="Q326" s="294">
        <v>0</v>
      </c>
      <c r="R326" s="294">
        <v>0</v>
      </c>
      <c r="S326" s="294">
        <v>0</v>
      </c>
      <c r="T326" s="294">
        <v>0</v>
      </c>
      <c r="U326" s="294">
        <v>0</v>
      </c>
      <c r="V326" s="294">
        <v>0</v>
      </c>
      <c r="W326" s="294">
        <v>0</v>
      </c>
      <c r="X326" s="294">
        <v>0</v>
      </c>
      <c r="Y326" s="403">
        <f>Y325</f>
        <v>0</v>
      </c>
      <c r="Z326" s="403">
        <f t="shared" ref="Z326:AL326" si="89">Z325</f>
        <v>0</v>
      </c>
      <c r="AA326" s="403">
        <f t="shared" si="89"/>
        <v>0</v>
      </c>
      <c r="AB326" s="403">
        <f t="shared" si="89"/>
        <v>0</v>
      </c>
      <c r="AC326" s="403">
        <f t="shared" si="89"/>
        <v>0</v>
      </c>
      <c r="AD326" s="403">
        <f t="shared" si="89"/>
        <v>0</v>
      </c>
      <c r="AE326" s="403">
        <f t="shared" si="89"/>
        <v>0</v>
      </c>
      <c r="AF326" s="403">
        <f t="shared" si="89"/>
        <v>0</v>
      </c>
      <c r="AG326" s="403">
        <f t="shared" si="89"/>
        <v>0</v>
      </c>
      <c r="AH326" s="403">
        <f t="shared" si="89"/>
        <v>0</v>
      </c>
      <c r="AI326" s="403">
        <f t="shared" si="89"/>
        <v>0</v>
      </c>
      <c r="AJ326" s="403">
        <f t="shared" si="89"/>
        <v>0</v>
      </c>
      <c r="AK326" s="403">
        <f t="shared" si="89"/>
        <v>0</v>
      </c>
      <c r="AL326" s="403">
        <f t="shared" si="89"/>
        <v>0</v>
      </c>
      <c r="AM326" s="305"/>
    </row>
    <row r="327" spans="1:39" ht="15.5" hidden="1" outlineLevel="1">
      <c r="B327" s="293" t="s">
        <v>289</v>
      </c>
      <c r="C327" s="290" t="s">
        <v>163</v>
      </c>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04"/>
      <c r="Z327" s="417"/>
      <c r="AA327" s="417"/>
      <c r="AB327" s="417"/>
      <c r="AC327" s="417"/>
      <c r="AD327" s="417"/>
      <c r="AE327" s="417"/>
      <c r="AF327" s="417"/>
      <c r="AG327" s="417"/>
      <c r="AH327" s="417"/>
      <c r="AI327" s="417"/>
      <c r="AJ327" s="417"/>
      <c r="AK327" s="417"/>
      <c r="AL327" s="417"/>
      <c r="AM327" s="305"/>
    </row>
    <row r="328" spans="1:39" ht="15.5" hidden="1" outlineLevel="1">
      <c r="B328" s="510"/>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4"/>
      <c r="Z328" s="417"/>
      <c r="AA328" s="417"/>
      <c r="AB328" s="417"/>
      <c r="AC328" s="417"/>
      <c r="AD328" s="417"/>
      <c r="AE328" s="417"/>
      <c r="AF328" s="417"/>
      <c r="AG328" s="417"/>
      <c r="AH328" s="417"/>
      <c r="AI328" s="417"/>
      <c r="AJ328" s="417"/>
      <c r="AK328" s="417"/>
      <c r="AL328" s="417"/>
      <c r="AM328" s="305"/>
    </row>
    <row r="329" spans="1:39" ht="15.5" hidden="1" outlineLevel="1">
      <c r="A329" s="512">
        <v>34</v>
      </c>
      <c r="B329" s="510" t="s">
        <v>126</v>
      </c>
      <c r="C329" s="290" t="s">
        <v>25</v>
      </c>
      <c r="D329" s="294">
        <v>160425.60097554341</v>
      </c>
      <c r="E329" s="294">
        <v>160024.5185555107</v>
      </c>
      <c r="F329" s="294">
        <v>160024.5185555107</v>
      </c>
      <c r="G329" s="294">
        <v>138828.02697156524</v>
      </c>
      <c r="H329" s="294">
        <v>123298.61035753973</v>
      </c>
      <c r="I329" s="294">
        <v>123298.61035753973</v>
      </c>
      <c r="J329" s="294">
        <v>123298.61035753973</v>
      </c>
      <c r="K329" s="294">
        <v>123298.61035753973</v>
      </c>
      <c r="L329" s="294">
        <v>123298.61035753973</v>
      </c>
      <c r="M329" s="294">
        <v>123298.61035753973</v>
      </c>
      <c r="N329" s="294">
        <v>0</v>
      </c>
      <c r="O329" s="294">
        <v>22.108945842697246</v>
      </c>
      <c r="P329" s="294">
        <v>22.003026268235267</v>
      </c>
      <c r="Q329" s="294">
        <v>22.003026268235267</v>
      </c>
      <c r="R329" s="294">
        <v>18.360034843558086</v>
      </c>
      <c r="S329" s="294">
        <v>15.776239163500703</v>
      </c>
      <c r="T329" s="294">
        <v>15.776239163500703</v>
      </c>
      <c r="U329" s="294">
        <v>15.776239163500703</v>
      </c>
      <c r="V329" s="294">
        <v>15.776239163500703</v>
      </c>
      <c r="W329" s="294">
        <v>15.776239163500703</v>
      </c>
      <c r="X329" s="294">
        <v>15.776239163500703</v>
      </c>
      <c r="Y329" s="402">
        <v>0</v>
      </c>
      <c r="Z329" s="402">
        <v>1</v>
      </c>
      <c r="AA329" s="402">
        <v>0</v>
      </c>
      <c r="AB329" s="402"/>
      <c r="AC329" s="402"/>
      <c r="AD329" s="402"/>
      <c r="AE329" s="402"/>
      <c r="AF329" s="402"/>
      <c r="AG329" s="407"/>
      <c r="AH329" s="407"/>
      <c r="AI329" s="407"/>
      <c r="AJ329" s="407"/>
      <c r="AK329" s="407"/>
      <c r="AL329" s="407"/>
      <c r="AM329" s="295">
        <f>SUM(Y329:AL329)</f>
        <v>1</v>
      </c>
    </row>
    <row r="330" spans="1:39" ht="15.5" hidden="1" outlineLevel="1">
      <c r="B330" s="293" t="s">
        <v>289</v>
      </c>
      <c r="C330" s="290" t="s">
        <v>163</v>
      </c>
      <c r="D330" s="294" t="s">
        <v>736</v>
      </c>
      <c r="E330" s="294" t="s">
        <v>736</v>
      </c>
      <c r="F330" s="294" t="s">
        <v>736</v>
      </c>
      <c r="G330" s="294" t="s">
        <v>736</v>
      </c>
      <c r="H330" s="294" t="s">
        <v>736</v>
      </c>
      <c r="I330" s="294" t="s">
        <v>736</v>
      </c>
      <c r="J330" s="294" t="s">
        <v>736</v>
      </c>
      <c r="K330" s="294" t="s">
        <v>736</v>
      </c>
      <c r="L330" s="294" t="s">
        <v>736</v>
      </c>
      <c r="M330" s="294" t="s">
        <v>736</v>
      </c>
      <c r="N330" s="294">
        <f>N329</f>
        <v>0</v>
      </c>
      <c r="O330" s="294">
        <v>0</v>
      </c>
      <c r="P330" s="294">
        <v>0</v>
      </c>
      <c r="Q330" s="294">
        <v>0</v>
      </c>
      <c r="R330" s="294">
        <v>0</v>
      </c>
      <c r="S330" s="294">
        <v>0</v>
      </c>
      <c r="T330" s="294">
        <v>0</v>
      </c>
      <c r="U330" s="294">
        <v>0</v>
      </c>
      <c r="V330" s="294">
        <v>0</v>
      </c>
      <c r="W330" s="294">
        <v>0</v>
      </c>
      <c r="X330" s="294">
        <v>0</v>
      </c>
      <c r="Y330" s="403">
        <f>Y329</f>
        <v>0</v>
      </c>
      <c r="Z330" s="403">
        <f t="shared" ref="Z330:AL330" si="90">Z329</f>
        <v>1</v>
      </c>
      <c r="AA330" s="403">
        <f t="shared" si="90"/>
        <v>0</v>
      </c>
      <c r="AB330" s="403">
        <f t="shared" si="90"/>
        <v>0</v>
      </c>
      <c r="AC330" s="403">
        <f t="shared" si="90"/>
        <v>0</v>
      </c>
      <c r="AD330" s="403">
        <f t="shared" si="90"/>
        <v>0</v>
      </c>
      <c r="AE330" s="403">
        <f t="shared" si="90"/>
        <v>0</v>
      </c>
      <c r="AF330" s="403">
        <f t="shared" si="90"/>
        <v>0</v>
      </c>
      <c r="AG330" s="403">
        <f t="shared" si="90"/>
        <v>0</v>
      </c>
      <c r="AH330" s="403">
        <f t="shared" si="90"/>
        <v>0</v>
      </c>
      <c r="AI330" s="403">
        <f t="shared" si="90"/>
        <v>0</v>
      </c>
      <c r="AJ330" s="403">
        <f t="shared" si="90"/>
        <v>0</v>
      </c>
      <c r="AK330" s="403">
        <f t="shared" si="90"/>
        <v>0</v>
      </c>
      <c r="AL330" s="403">
        <f t="shared" si="90"/>
        <v>0</v>
      </c>
      <c r="AM330" s="305"/>
    </row>
    <row r="331" spans="1:39" ht="15.5" hidden="1" outlineLevel="1">
      <c r="B331" s="510"/>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4"/>
      <c r="Z331" s="417"/>
      <c r="AA331" s="417"/>
      <c r="AB331" s="417"/>
      <c r="AC331" s="417"/>
      <c r="AD331" s="417"/>
      <c r="AE331" s="417"/>
      <c r="AF331" s="417"/>
      <c r="AG331" s="417"/>
      <c r="AH331" s="417"/>
      <c r="AI331" s="417"/>
      <c r="AJ331" s="417"/>
      <c r="AK331" s="417"/>
      <c r="AL331" s="417"/>
      <c r="AM331" s="305"/>
    </row>
    <row r="332" spans="1:39" ht="15.5" hidden="1" outlineLevel="1">
      <c r="A332" s="512">
        <v>35</v>
      </c>
      <c r="B332" s="510"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18"/>
      <c r="Z332" s="402"/>
      <c r="AA332" s="402"/>
      <c r="AB332" s="402"/>
      <c r="AC332" s="402"/>
      <c r="AD332" s="402"/>
      <c r="AE332" s="402"/>
      <c r="AF332" s="402"/>
      <c r="AG332" s="407"/>
      <c r="AH332" s="407"/>
      <c r="AI332" s="407"/>
      <c r="AJ332" s="407"/>
      <c r="AK332" s="407"/>
      <c r="AL332" s="407"/>
      <c r="AM332" s="295">
        <f>SUM(Y332:AL332)</f>
        <v>0</v>
      </c>
    </row>
    <row r="333" spans="1:39" ht="15.5"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3">
        <f>Y332</f>
        <v>0</v>
      </c>
      <c r="Z333" s="403">
        <f t="shared" ref="Z333:AL333" si="91">Z332</f>
        <v>0</v>
      </c>
      <c r="AA333" s="403">
        <f t="shared" si="91"/>
        <v>0</v>
      </c>
      <c r="AB333" s="403">
        <f t="shared" si="91"/>
        <v>0</v>
      </c>
      <c r="AC333" s="403">
        <f t="shared" si="91"/>
        <v>0</v>
      </c>
      <c r="AD333" s="403">
        <f t="shared" si="91"/>
        <v>0</v>
      </c>
      <c r="AE333" s="403">
        <f t="shared" si="91"/>
        <v>0</v>
      </c>
      <c r="AF333" s="403">
        <f t="shared" si="91"/>
        <v>0</v>
      </c>
      <c r="AG333" s="403">
        <f t="shared" si="91"/>
        <v>0</v>
      </c>
      <c r="AH333" s="403">
        <f t="shared" si="91"/>
        <v>0</v>
      </c>
      <c r="AI333" s="403">
        <f t="shared" si="91"/>
        <v>0</v>
      </c>
      <c r="AJ333" s="403">
        <f t="shared" si="91"/>
        <v>0</v>
      </c>
      <c r="AK333" s="403">
        <f t="shared" si="91"/>
        <v>0</v>
      </c>
      <c r="AL333" s="403">
        <f t="shared" si="91"/>
        <v>0</v>
      </c>
      <c r="AM333" s="305"/>
    </row>
    <row r="334" spans="1:39" ht="15.5"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7"/>
      <c r="AA334" s="417"/>
      <c r="AB334" s="417"/>
      <c r="AC334" s="417"/>
      <c r="AD334" s="417"/>
      <c r="AE334" s="417"/>
      <c r="AF334" s="417"/>
      <c r="AG334" s="417"/>
      <c r="AH334" s="417"/>
      <c r="AI334" s="417"/>
      <c r="AJ334" s="417"/>
      <c r="AK334" s="417"/>
      <c r="AL334" s="417"/>
      <c r="AM334" s="305"/>
    </row>
    <row r="335" spans="1:39" ht="15.5" hidden="1" outlineLevel="1">
      <c r="B335" s="287" t="s">
        <v>502</v>
      </c>
      <c r="C335" s="290"/>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18">
        <v>1</v>
      </c>
      <c r="Z335" s="402"/>
      <c r="AA335" s="402"/>
      <c r="AB335" s="402"/>
      <c r="AC335" s="402"/>
      <c r="AD335" s="402"/>
      <c r="AE335" s="402"/>
      <c r="AF335" s="402"/>
      <c r="AG335" s="407"/>
      <c r="AH335" s="407"/>
      <c r="AI335" s="407"/>
      <c r="AJ335" s="407"/>
      <c r="AK335" s="407"/>
      <c r="AL335" s="407"/>
      <c r="AM335" s="295">
        <f>SUM(Y335:AL335)</f>
        <v>1</v>
      </c>
    </row>
    <row r="336" spans="1:39" ht="46.5" hidden="1" outlineLevel="1">
      <c r="A336" s="512">
        <v>36</v>
      </c>
      <c r="B336" s="510" t="s">
        <v>128</v>
      </c>
      <c r="C336" s="290" t="s">
        <v>25</v>
      </c>
      <c r="D336" s="294">
        <v>317142</v>
      </c>
      <c r="E336" s="294">
        <v>0</v>
      </c>
      <c r="F336" s="294">
        <v>0</v>
      </c>
      <c r="G336" s="294">
        <v>0</v>
      </c>
      <c r="H336" s="294">
        <v>0</v>
      </c>
      <c r="I336" s="294">
        <v>0</v>
      </c>
      <c r="J336" s="294">
        <v>0</v>
      </c>
      <c r="K336" s="294">
        <v>0</v>
      </c>
      <c r="L336" s="294">
        <v>0</v>
      </c>
      <c r="M336" s="294">
        <v>0</v>
      </c>
      <c r="N336" s="294">
        <f>N335</f>
        <v>0</v>
      </c>
      <c r="O336" s="294">
        <v>0</v>
      </c>
      <c r="P336" s="294">
        <v>0</v>
      </c>
      <c r="Q336" s="294">
        <v>0</v>
      </c>
      <c r="R336" s="294">
        <v>0</v>
      </c>
      <c r="S336" s="294">
        <v>0</v>
      </c>
      <c r="T336" s="294">
        <v>0</v>
      </c>
      <c r="U336" s="294">
        <v>0</v>
      </c>
      <c r="V336" s="294">
        <v>0</v>
      </c>
      <c r="W336" s="294">
        <v>0</v>
      </c>
      <c r="X336" s="294">
        <v>0</v>
      </c>
      <c r="Y336" s="403">
        <f>Y335</f>
        <v>1</v>
      </c>
      <c r="Z336" s="403">
        <f t="shared" ref="Z336:AL336" si="92">Z335</f>
        <v>0</v>
      </c>
      <c r="AA336" s="403">
        <f t="shared" si="92"/>
        <v>0</v>
      </c>
      <c r="AB336" s="403">
        <f t="shared" si="92"/>
        <v>0</v>
      </c>
      <c r="AC336" s="403">
        <f t="shared" si="92"/>
        <v>0</v>
      </c>
      <c r="AD336" s="403">
        <f t="shared" si="92"/>
        <v>0</v>
      </c>
      <c r="AE336" s="403">
        <f t="shared" si="92"/>
        <v>0</v>
      </c>
      <c r="AF336" s="403">
        <f t="shared" si="92"/>
        <v>0</v>
      </c>
      <c r="AG336" s="403">
        <f t="shared" si="92"/>
        <v>0</v>
      </c>
      <c r="AH336" s="403">
        <f t="shared" si="92"/>
        <v>0</v>
      </c>
      <c r="AI336" s="403">
        <f t="shared" si="92"/>
        <v>0</v>
      </c>
      <c r="AJ336" s="403">
        <f t="shared" si="92"/>
        <v>0</v>
      </c>
      <c r="AK336" s="403">
        <f t="shared" si="92"/>
        <v>0</v>
      </c>
      <c r="AL336" s="403">
        <f t="shared" si="92"/>
        <v>0</v>
      </c>
      <c r="AM336" s="305"/>
    </row>
    <row r="337" spans="1:39" ht="15.5" hidden="1" outlineLevel="1">
      <c r="B337" s="293" t="s">
        <v>289</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3">
        <f>Y336</f>
        <v>1</v>
      </c>
      <c r="Z337" s="403">
        <f t="shared" ref="Z337" si="93">Z336</f>
        <v>0</v>
      </c>
      <c r="AA337" s="403">
        <f t="shared" ref="AA337" si="94">AA336</f>
        <v>0</v>
      </c>
      <c r="AB337" s="403">
        <f t="shared" ref="AB337" si="95">AB336</f>
        <v>0</v>
      </c>
      <c r="AC337" s="403">
        <f t="shared" ref="AC337" si="96">AC336</f>
        <v>0</v>
      </c>
      <c r="AD337" s="403">
        <f t="shared" ref="AD337" si="97">AD336</f>
        <v>0</v>
      </c>
      <c r="AE337" s="403">
        <f t="shared" ref="AE337" si="98">AE336</f>
        <v>0</v>
      </c>
      <c r="AF337" s="403">
        <f t="shared" ref="AF337" si="99">AF336</f>
        <v>0</v>
      </c>
      <c r="AG337" s="403">
        <f t="shared" ref="AG337" si="100">AG336</f>
        <v>0</v>
      </c>
      <c r="AH337" s="403">
        <f t="shared" ref="AH337" si="101">AH336</f>
        <v>0</v>
      </c>
      <c r="AI337" s="403">
        <f t="shared" ref="AI337" si="102">AI336</f>
        <v>0</v>
      </c>
      <c r="AJ337" s="403">
        <f t="shared" ref="AJ337" si="103">AJ336</f>
        <v>0</v>
      </c>
      <c r="AK337" s="403">
        <f t="shared" ref="AK337" si="104">AK336</f>
        <v>0</v>
      </c>
      <c r="AL337" s="403">
        <f t="shared" ref="AL337" si="105">AL336</f>
        <v>0</v>
      </c>
      <c r="AM337" s="305"/>
    </row>
    <row r="338" spans="1:39" ht="15.5" hidden="1" outlineLevel="1">
      <c r="B338" s="510"/>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4"/>
      <c r="Z338" s="417"/>
      <c r="AA338" s="417"/>
      <c r="AB338" s="417"/>
      <c r="AC338" s="417"/>
      <c r="AD338" s="417"/>
      <c r="AE338" s="417"/>
      <c r="AF338" s="417"/>
      <c r="AG338" s="417"/>
      <c r="AH338" s="417"/>
      <c r="AI338" s="417"/>
      <c r="AJ338" s="417"/>
      <c r="AK338" s="417"/>
      <c r="AL338" s="417"/>
      <c r="AM338" s="305"/>
    </row>
    <row r="339" spans="1:39" ht="31" hidden="1" outlineLevel="1">
      <c r="A339" s="512">
        <v>37</v>
      </c>
      <c r="B339" s="510"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18"/>
      <c r="Z339" s="402"/>
      <c r="AA339" s="402"/>
      <c r="AB339" s="402"/>
      <c r="AC339" s="402"/>
      <c r="AD339" s="402"/>
      <c r="AE339" s="402"/>
      <c r="AF339" s="402"/>
      <c r="AG339" s="407"/>
      <c r="AH339" s="407"/>
      <c r="AI339" s="407"/>
      <c r="AJ339" s="407"/>
      <c r="AK339" s="407"/>
      <c r="AL339" s="407"/>
      <c r="AM339" s="295">
        <f>SUM(Y339:AL339)</f>
        <v>0</v>
      </c>
    </row>
    <row r="340" spans="1:39" ht="15.5"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03">
        <f>Y339</f>
        <v>0</v>
      </c>
      <c r="Z340" s="403">
        <f t="shared" ref="Z340" si="106">Z339</f>
        <v>0</v>
      </c>
      <c r="AA340" s="403">
        <f t="shared" ref="AA340" si="107">AA339</f>
        <v>0</v>
      </c>
      <c r="AB340" s="403">
        <f t="shared" ref="AB340" si="108">AB339</f>
        <v>0</v>
      </c>
      <c r="AC340" s="403">
        <f t="shared" ref="AC340" si="109">AC339</f>
        <v>0</v>
      </c>
      <c r="AD340" s="403">
        <f t="shared" ref="AD340" si="110">AD339</f>
        <v>0</v>
      </c>
      <c r="AE340" s="403">
        <f t="shared" ref="AE340" si="111">AE339</f>
        <v>0</v>
      </c>
      <c r="AF340" s="403">
        <f t="shared" ref="AF340" si="112">AF339</f>
        <v>0</v>
      </c>
      <c r="AG340" s="403">
        <f t="shared" ref="AG340" si="113">AG339</f>
        <v>0</v>
      </c>
      <c r="AH340" s="403">
        <f t="shared" ref="AH340" si="114">AH339</f>
        <v>0</v>
      </c>
      <c r="AI340" s="403">
        <f t="shared" ref="AI340" si="115">AI339</f>
        <v>0</v>
      </c>
      <c r="AJ340" s="403">
        <f t="shared" ref="AJ340" si="116">AJ339</f>
        <v>0</v>
      </c>
      <c r="AK340" s="403">
        <f t="shared" ref="AK340" si="117">AK339</f>
        <v>0</v>
      </c>
      <c r="AL340" s="403">
        <f t="shared" ref="AL340" si="118">AL339</f>
        <v>0</v>
      </c>
      <c r="AM340" s="305"/>
    </row>
    <row r="341" spans="1:39" ht="15.5" hidden="1" outlineLevel="1">
      <c r="B341" s="510"/>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4"/>
      <c r="Z341" s="417"/>
      <c r="AA341" s="417"/>
      <c r="AB341" s="417"/>
      <c r="AC341" s="417"/>
      <c r="AD341" s="417"/>
      <c r="AE341" s="417"/>
      <c r="AF341" s="417"/>
      <c r="AG341" s="417"/>
      <c r="AH341" s="417"/>
      <c r="AI341" s="417"/>
      <c r="AJ341" s="417"/>
      <c r="AK341" s="417"/>
      <c r="AL341" s="417"/>
      <c r="AM341" s="305"/>
    </row>
    <row r="342" spans="1:39" ht="15.5" hidden="1" outlineLevel="1">
      <c r="A342" s="512">
        <v>38</v>
      </c>
      <c r="B342" s="510"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18"/>
      <c r="Z342" s="402"/>
      <c r="AA342" s="402"/>
      <c r="AB342" s="402"/>
      <c r="AC342" s="402"/>
      <c r="AD342" s="402"/>
      <c r="AE342" s="402"/>
      <c r="AF342" s="402"/>
      <c r="AG342" s="407"/>
      <c r="AH342" s="407"/>
      <c r="AI342" s="407"/>
      <c r="AJ342" s="407"/>
      <c r="AK342" s="407"/>
      <c r="AL342" s="407"/>
      <c r="AM342" s="295">
        <f>SUM(Y342:AL342)</f>
        <v>0</v>
      </c>
    </row>
    <row r="343" spans="1:39" ht="15.5"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03">
        <f>Y342</f>
        <v>0</v>
      </c>
      <c r="Z343" s="403">
        <f t="shared" ref="Z343" si="119">Z342</f>
        <v>0</v>
      </c>
      <c r="AA343" s="403">
        <f t="shared" ref="AA343" si="120">AA342</f>
        <v>0</v>
      </c>
      <c r="AB343" s="403">
        <f t="shared" ref="AB343" si="121">AB342</f>
        <v>0</v>
      </c>
      <c r="AC343" s="403">
        <f t="shared" ref="AC343" si="122">AC342</f>
        <v>0</v>
      </c>
      <c r="AD343" s="403">
        <f t="shared" ref="AD343" si="123">AD342</f>
        <v>0</v>
      </c>
      <c r="AE343" s="403">
        <f t="shared" ref="AE343" si="124">AE342</f>
        <v>0</v>
      </c>
      <c r="AF343" s="403">
        <f t="shared" ref="AF343" si="125">AF342</f>
        <v>0</v>
      </c>
      <c r="AG343" s="403">
        <f t="shared" ref="AG343" si="126">AG342</f>
        <v>0</v>
      </c>
      <c r="AH343" s="403">
        <f t="shared" ref="AH343" si="127">AH342</f>
        <v>0</v>
      </c>
      <c r="AI343" s="403">
        <f t="shared" ref="AI343" si="128">AI342</f>
        <v>0</v>
      </c>
      <c r="AJ343" s="403">
        <f t="shared" ref="AJ343" si="129">AJ342</f>
        <v>0</v>
      </c>
      <c r="AK343" s="403">
        <f t="shared" ref="AK343" si="130">AK342</f>
        <v>0</v>
      </c>
      <c r="AL343" s="403">
        <f t="shared" ref="AL343" si="131">AL342</f>
        <v>0</v>
      </c>
      <c r="AM343" s="305"/>
    </row>
    <row r="344" spans="1:39" ht="15.5" hidden="1" outlineLevel="1">
      <c r="B344" s="510"/>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4"/>
      <c r="Z344" s="417"/>
      <c r="AA344" s="417"/>
      <c r="AB344" s="417"/>
      <c r="AC344" s="417"/>
      <c r="AD344" s="417"/>
      <c r="AE344" s="417"/>
      <c r="AF344" s="417"/>
      <c r="AG344" s="417"/>
      <c r="AH344" s="417"/>
      <c r="AI344" s="417"/>
      <c r="AJ344" s="417"/>
      <c r="AK344" s="417"/>
      <c r="AL344" s="417"/>
      <c r="AM344" s="305"/>
    </row>
    <row r="345" spans="1:39" ht="31" hidden="1" outlineLevel="1">
      <c r="A345" s="512">
        <v>39</v>
      </c>
      <c r="B345" s="510"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18"/>
      <c r="Z345" s="402"/>
      <c r="AA345" s="402"/>
      <c r="AB345" s="402"/>
      <c r="AC345" s="402"/>
      <c r="AD345" s="402"/>
      <c r="AE345" s="402"/>
      <c r="AF345" s="402"/>
      <c r="AG345" s="407"/>
      <c r="AH345" s="407"/>
      <c r="AI345" s="407"/>
      <c r="AJ345" s="407"/>
      <c r="AK345" s="407"/>
      <c r="AL345" s="407"/>
      <c r="AM345" s="295">
        <f>SUM(Y345:AL345)</f>
        <v>0</v>
      </c>
    </row>
    <row r="346" spans="1:39" ht="15.5"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03">
        <f>Y345</f>
        <v>0</v>
      </c>
      <c r="Z346" s="403">
        <f t="shared" ref="Z346" si="132">Z345</f>
        <v>0</v>
      </c>
      <c r="AA346" s="403">
        <f t="shared" ref="AA346" si="133">AA345</f>
        <v>0</v>
      </c>
      <c r="AB346" s="403">
        <f t="shared" ref="AB346" si="134">AB345</f>
        <v>0</v>
      </c>
      <c r="AC346" s="403">
        <f t="shared" ref="AC346" si="135">AC345</f>
        <v>0</v>
      </c>
      <c r="AD346" s="403">
        <f t="shared" ref="AD346" si="136">AD345</f>
        <v>0</v>
      </c>
      <c r="AE346" s="403">
        <f t="shared" ref="AE346" si="137">AE345</f>
        <v>0</v>
      </c>
      <c r="AF346" s="403">
        <f t="shared" ref="AF346" si="138">AF345</f>
        <v>0</v>
      </c>
      <c r="AG346" s="403">
        <f t="shared" ref="AG346" si="139">AG345</f>
        <v>0</v>
      </c>
      <c r="AH346" s="403">
        <f t="shared" ref="AH346" si="140">AH345</f>
        <v>0</v>
      </c>
      <c r="AI346" s="403">
        <f t="shared" ref="AI346" si="141">AI345</f>
        <v>0</v>
      </c>
      <c r="AJ346" s="403">
        <f t="shared" ref="AJ346" si="142">AJ345</f>
        <v>0</v>
      </c>
      <c r="AK346" s="403">
        <f t="shared" ref="AK346" si="143">AK345</f>
        <v>0</v>
      </c>
      <c r="AL346" s="403">
        <f t="shared" ref="AL346" si="144">AL345</f>
        <v>0</v>
      </c>
      <c r="AM346" s="305"/>
    </row>
    <row r="347" spans="1:39" ht="15.5" hidden="1" outlineLevel="1">
      <c r="B347" s="51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4"/>
      <c r="Z347" s="417"/>
      <c r="AA347" s="417"/>
      <c r="AB347" s="417"/>
      <c r="AC347" s="417"/>
      <c r="AD347" s="417"/>
      <c r="AE347" s="417"/>
      <c r="AF347" s="417"/>
      <c r="AG347" s="417"/>
      <c r="AH347" s="417"/>
      <c r="AI347" s="417"/>
      <c r="AJ347" s="417"/>
      <c r="AK347" s="417"/>
      <c r="AL347" s="417"/>
      <c r="AM347" s="305"/>
    </row>
    <row r="348" spans="1:39" ht="31" hidden="1" outlineLevel="1">
      <c r="A348" s="512">
        <v>40</v>
      </c>
      <c r="B348" s="510"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18"/>
      <c r="Z348" s="402"/>
      <c r="AA348" s="402"/>
      <c r="AB348" s="402"/>
      <c r="AC348" s="402"/>
      <c r="AD348" s="402"/>
      <c r="AE348" s="402"/>
      <c r="AF348" s="402"/>
      <c r="AG348" s="407"/>
      <c r="AH348" s="407"/>
      <c r="AI348" s="407"/>
      <c r="AJ348" s="407"/>
      <c r="AK348" s="407"/>
      <c r="AL348" s="407"/>
      <c r="AM348" s="295">
        <f>SUM(Y348:AL348)</f>
        <v>0</v>
      </c>
    </row>
    <row r="349" spans="1:39" ht="15.5"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03">
        <f>Y348</f>
        <v>0</v>
      </c>
      <c r="Z349" s="403">
        <f t="shared" ref="Z349" si="145">Z348</f>
        <v>0</v>
      </c>
      <c r="AA349" s="403">
        <f t="shared" ref="AA349" si="146">AA348</f>
        <v>0</v>
      </c>
      <c r="AB349" s="403">
        <f t="shared" ref="AB349" si="147">AB348</f>
        <v>0</v>
      </c>
      <c r="AC349" s="403">
        <f t="shared" ref="AC349" si="148">AC348</f>
        <v>0</v>
      </c>
      <c r="AD349" s="403">
        <f t="shared" ref="AD349" si="149">AD348</f>
        <v>0</v>
      </c>
      <c r="AE349" s="403">
        <f t="shared" ref="AE349" si="150">AE348</f>
        <v>0</v>
      </c>
      <c r="AF349" s="403">
        <f t="shared" ref="AF349" si="151">AF348</f>
        <v>0</v>
      </c>
      <c r="AG349" s="403">
        <f t="shared" ref="AG349" si="152">AG348</f>
        <v>0</v>
      </c>
      <c r="AH349" s="403">
        <f t="shared" ref="AH349" si="153">AH348</f>
        <v>0</v>
      </c>
      <c r="AI349" s="403">
        <f t="shared" ref="AI349" si="154">AI348</f>
        <v>0</v>
      </c>
      <c r="AJ349" s="403">
        <f t="shared" ref="AJ349" si="155">AJ348</f>
        <v>0</v>
      </c>
      <c r="AK349" s="403">
        <f t="shared" ref="AK349" si="156">AK348</f>
        <v>0</v>
      </c>
      <c r="AL349" s="403">
        <f t="shared" ref="AL349" si="157">AL348</f>
        <v>0</v>
      </c>
      <c r="AM349" s="305"/>
    </row>
    <row r="350" spans="1:39" ht="15.5" hidden="1" outlineLevel="1">
      <c r="B350" s="510"/>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17"/>
      <c r="AA350" s="417"/>
      <c r="AB350" s="417"/>
      <c r="AC350" s="417"/>
      <c r="AD350" s="417"/>
      <c r="AE350" s="417"/>
      <c r="AF350" s="417"/>
      <c r="AG350" s="417"/>
      <c r="AH350" s="417"/>
      <c r="AI350" s="417"/>
      <c r="AJ350" s="417"/>
      <c r="AK350" s="417"/>
      <c r="AL350" s="417"/>
      <c r="AM350" s="305"/>
    </row>
    <row r="351" spans="1:39" ht="46.5" hidden="1" outlineLevel="1">
      <c r="A351" s="512">
        <v>41</v>
      </c>
      <c r="B351" s="510"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18"/>
      <c r="Z351" s="402"/>
      <c r="AA351" s="402"/>
      <c r="AB351" s="402"/>
      <c r="AC351" s="402"/>
      <c r="AD351" s="402"/>
      <c r="AE351" s="402"/>
      <c r="AF351" s="402"/>
      <c r="AG351" s="407"/>
      <c r="AH351" s="407"/>
      <c r="AI351" s="407"/>
      <c r="AJ351" s="407"/>
      <c r="AK351" s="407"/>
      <c r="AL351" s="407"/>
      <c r="AM351" s="295">
        <f>SUM(Y351:AL351)</f>
        <v>0</v>
      </c>
    </row>
    <row r="352" spans="1:39" ht="15.5"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03">
        <f>Y351</f>
        <v>0</v>
      </c>
      <c r="Z352" s="403">
        <f t="shared" ref="Z352" si="158">Z351</f>
        <v>0</v>
      </c>
      <c r="AA352" s="403">
        <f t="shared" ref="AA352" si="159">AA351</f>
        <v>0</v>
      </c>
      <c r="AB352" s="403">
        <f t="shared" ref="AB352" si="160">AB351</f>
        <v>0</v>
      </c>
      <c r="AC352" s="403">
        <f t="shared" ref="AC352" si="161">AC351</f>
        <v>0</v>
      </c>
      <c r="AD352" s="403">
        <f t="shared" ref="AD352" si="162">AD351</f>
        <v>0</v>
      </c>
      <c r="AE352" s="403">
        <f t="shared" ref="AE352" si="163">AE351</f>
        <v>0</v>
      </c>
      <c r="AF352" s="403">
        <f t="shared" ref="AF352" si="164">AF351</f>
        <v>0</v>
      </c>
      <c r="AG352" s="403">
        <f t="shared" ref="AG352" si="165">AG351</f>
        <v>0</v>
      </c>
      <c r="AH352" s="403">
        <f t="shared" ref="AH352" si="166">AH351</f>
        <v>0</v>
      </c>
      <c r="AI352" s="403">
        <f t="shared" ref="AI352" si="167">AI351</f>
        <v>0</v>
      </c>
      <c r="AJ352" s="403">
        <f t="shared" ref="AJ352" si="168">AJ351</f>
        <v>0</v>
      </c>
      <c r="AK352" s="403">
        <f t="shared" ref="AK352" si="169">AK351</f>
        <v>0</v>
      </c>
      <c r="AL352" s="403">
        <f t="shared" ref="AL352" si="170">AL351</f>
        <v>0</v>
      </c>
      <c r="AM352" s="305"/>
    </row>
    <row r="353" spans="1:39" ht="15.5" hidden="1" outlineLevel="1">
      <c r="B353" s="510"/>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4"/>
      <c r="Z353" s="417"/>
      <c r="AA353" s="417"/>
      <c r="AB353" s="417"/>
      <c r="AC353" s="417"/>
      <c r="AD353" s="417"/>
      <c r="AE353" s="417"/>
      <c r="AF353" s="417"/>
      <c r="AG353" s="417"/>
      <c r="AH353" s="417"/>
      <c r="AI353" s="417"/>
      <c r="AJ353" s="417"/>
      <c r="AK353" s="417"/>
      <c r="AL353" s="417"/>
      <c r="AM353" s="305"/>
    </row>
    <row r="354" spans="1:39" ht="31" hidden="1" outlineLevel="1">
      <c r="A354" s="512">
        <v>42</v>
      </c>
      <c r="B354" s="510"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18"/>
      <c r="Z354" s="402"/>
      <c r="AA354" s="402"/>
      <c r="AB354" s="402"/>
      <c r="AC354" s="402"/>
      <c r="AD354" s="402"/>
      <c r="AE354" s="402"/>
      <c r="AF354" s="402"/>
      <c r="AG354" s="407"/>
      <c r="AH354" s="407"/>
      <c r="AI354" s="407"/>
      <c r="AJ354" s="407"/>
      <c r="AK354" s="407"/>
      <c r="AL354" s="407"/>
      <c r="AM354" s="295">
        <f>SUM(Y354:AL354)</f>
        <v>0</v>
      </c>
    </row>
    <row r="355" spans="1:39" ht="15.5" hidden="1" outlineLevel="1">
      <c r="B355" s="293" t="s">
        <v>289</v>
      </c>
      <c r="C355" s="290" t="s">
        <v>163</v>
      </c>
      <c r="D355" s="294"/>
      <c r="E355" s="294"/>
      <c r="F355" s="294"/>
      <c r="G355" s="294"/>
      <c r="H355" s="294"/>
      <c r="I355" s="294"/>
      <c r="J355" s="294"/>
      <c r="K355" s="294"/>
      <c r="L355" s="294"/>
      <c r="M355" s="294"/>
      <c r="N355" s="459"/>
      <c r="O355" s="294"/>
      <c r="P355" s="294"/>
      <c r="Q355" s="294"/>
      <c r="R355" s="294"/>
      <c r="S355" s="294"/>
      <c r="T355" s="294"/>
      <c r="U355" s="294"/>
      <c r="V355" s="294"/>
      <c r="W355" s="294"/>
      <c r="X355" s="294"/>
      <c r="Y355" s="403">
        <f>Y354</f>
        <v>0</v>
      </c>
      <c r="Z355" s="403">
        <f t="shared" ref="Z355" si="171">Z354</f>
        <v>0</v>
      </c>
      <c r="AA355" s="403">
        <f t="shared" ref="AA355" si="172">AA354</f>
        <v>0</v>
      </c>
      <c r="AB355" s="403">
        <f t="shared" ref="AB355" si="173">AB354</f>
        <v>0</v>
      </c>
      <c r="AC355" s="403">
        <f t="shared" ref="AC355" si="174">AC354</f>
        <v>0</v>
      </c>
      <c r="AD355" s="403">
        <f t="shared" ref="AD355" si="175">AD354</f>
        <v>0</v>
      </c>
      <c r="AE355" s="403">
        <f t="shared" ref="AE355" si="176">AE354</f>
        <v>0</v>
      </c>
      <c r="AF355" s="403">
        <f t="shared" ref="AF355" si="177">AF354</f>
        <v>0</v>
      </c>
      <c r="AG355" s="403">
        <f t="shared" ref="AG355" si="178">AG354</f>
        <v>0</v>
      </c>
      <c r="AH355" s="403">
        <f t="shared" ref="AH355" si="179">AH354</f>
        <v>0</v>
      </c>
      <c r="AI355" s="403">
        <f t="shared" ref="AI355" si="180">AI354</f>
        <v>0</v>
      </c>
      <c r="AJ355" s="403">
        <f t="shared" ref="AJ355" si="181">AJ354</f>
        <v>0</v>
      </c>
      <c r="AK355" s="403">
        <f t="shared" ref="AK355" si="182">AK354</f>
        <v>0</v>
      </c>
      <c r="AL355" s="403">
        <f t="shared" ref="AL355" si="183">AL354</f>
        <v>0</v>
      </c>
      <c r="AM355" s="305"/>
    </row>
    <row r="356" spans="1:39" ht="15.5" hidden="1" outlineLevel="1">
      <c r="B356" s="510"/>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4"/>
      <c r="Z356" s="417"/>
      <c r="AA356" s="417"/>
      <c r="AB356" s="417"/>
      <c r="AC356" s="417"/>
      <c r="AD356" s="417"/>
      <c r="AE356" s="417"/>
      <c r="AF356" s="417"/>
      <c r="AG356" s="417"/>
      <c r="AH356" s="417"/>
      <c r="AI356" s="417"/>
      <c r="AJ356" s="417"/>
      <c r="AK356" s="417"/>
      <c r="AL356" s="417"/>
      <c r="AM356" s="305"/>
    </row>
    <row r="357" spans="1:39" ht="15.5" hidden="1" outlineLevel="1">
      <c r="A357" s="512">
        <v>43</v>
      </c>
      <c r="B357" s="510"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18"/>
      <c r="Z357" s="402"/>
      <c r="AA357" s="402"/>
      <c r="AB357" s="402"/>
      <c r="AC357" s="402"/>
      <c r="AD357" s="402"/>
      <c r="AE357" s="402"/>
      <c r="AF357" s="402"/>
      <c r="AG357" s="407"/>
      <c r="AH357" s="407"/>
      <c r="AI357" s="407"/>
      <c r="AJ357" s="407"/>
      <c r="AK357" s="407"/>
      <c r="AL357" s="407"/>
      <c r="AM357" s="295">
        <f>SUM(Y357:AL357)</f>
        <v>0</v>
      </c>
    </row>
    <row r="358" spans="1:39" ht="15.5"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03">
        <f>Y357</f>
        <v>0</v>
      </c>
      <c r="Z358" s="403">
        <f t="shared" ref="Z358" si="184">Z357</f>
        <v>0</v>
      </c>
      <c r="AA358" s="403">
        <f t="shared" ref="AA358" si="185">AA357</f>
        <v>0</v>
      </c>
      <c r="AB358" s="403">
        <f t="shared" ref="AB358" si="186">AB357</f>
        <v>0</v>
      </c>
      <c r="AC358" s="403">
        <f t="shared" ref="AC358" si="187">AC357</f>
        <v>0</v>
      </c>
      <c r="AD358" s="403">
        <f t="shared" ref="AD358" si="188">AD357</f>
        <v>0</v>
      </c>
      <c r="AE358" s="403">
        <f t="shared" ref="AE358" si="189">AE357</f>
        <v>0</v>
      </c>
      <c r="AF358" s="403">
        <f t="shared" ref="AF358" si="190">AF357</f>
        <v>0</v>
      </c>
      <c r="AG358" s="403">
        <f t="shared" ref="AG358" si="191">AG357</f>
        <v>0</v>
      </c>
      <c r="AH358" s="403">
        <f t="shared" ref="AH358" si="192">AH357</f>
        <v>0</v>
      </c>
      <c r="AI358" s="403">
        <f t="shared" ref="AI358" si="193">AI357</f>
        <v>0</v>
      </c>
      <c r="AJ358" s="403">
        <f t="shared" ref="AJ358" si="194">AJ357</f>
        <v>0</v>
      </c>
      <c r="AK358" s="403">
        <f t="shared" ref="AK358" si="195">AK357</f>
        <v>0</v>
      </c>
      <c r="AL358" s="403">
        <f t="shared" ref="AL358" si="196">AL357</f>
        <v>0</v>
      </c>
      <c r="AM358" s="305"/>
    </row>
    <row r="359" spans="1:39" ht="15.5" hidden="1" outlineLevel="1">
      <c r="B359" s="510"/>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4"/>
      <c r="Z359" s="417"/>
      <c r="AA359" s="417"/>
      <c r="AB359" s="417"/>
      <c r="AC359" s="417"/>
      <c r="AD359" s="417"/>
      <c r="AE359" s="417"/>
      <c r="AF359" s="417"/>
      <c r="AG359" s="417"/>
      <c r="AH359" s="417"/>
      <c r="AI359" s="417"/>
      <c r="AJ359" s="417"/>
      <c r="AK359" s="417"/>
      <c r="AL359" s="417"/>
      <c r="AM359" s="305"/>
    </row>
    <row r="360" spans="1:39" ht="46.5" hidden="1" outlineLevel="1">
      <c r="A360" s="512">
        <v>44</v>
      </c>
      <c r="B360" s="510"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18"/>
      <c r="Z360" s="402"/>
      <c r="AA360" s="402"/>
      <c r="AB360" s="402"/>
      <c r="AC360" s="402"/>
      <c r="AD360" s="402"/>
      <c r="AE360" s="402"/>
      <c r="AF360" s="402"/>
      <c r="AG360" s="407"/>
      <c r="AH360" s="407"/>
      <c r="AI360" s="407"/>
      <c r="AJ360" s="407"/>
      <c r="AK360" s="407"/>
      <c r="AL360" s="407"/>
      <c r="AM360" s="295">
        <f>SUM(Y360:AL360)</f>
        <v>0</v>
      </c>
    </row>
    <row r="361" spans="1:39" ht="15.5"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03">
        <f>Y360</f>
        <v>0</v>
      </c>
      <c r="Z361" s="403">
        <f t="shared" ref="Z361" si="197">Z360</f>
        <v>0</v>
      </c>
      <c r="AA361" s="403">
        <f t="shared" ref="AA361" si="198">AA360</f>
        <v>0</v>
      </c>
      <c r="AB361" s="403">
        <f t="shared" ref="AB361" si="199">AB360</f>
        <v>0</v>
      </c>
      <c r="AC361" s="403">
        <f t="shared" ref="AC361" si="200">AC360</f>
        <v>0</v>
      </c>
      <c r="AD361" s="403">
        <f t="shared" ref="AD361" si="201">AD360</f>
        <v>0</v>
      </c>
      <c r="AE361" s="403">
        <f t="shared" ref="AE361" si="202">AE360</f>
        <v>0</v>
      </c>
      <c r="AF361" s="403">
        <f t="shared" ref="AF361" si="203">AF360</f>
        <v>0</v>
      </c>
      <c r="AG361" s="403">
        <f t="shared" ref="AG361" si="204">AG360</f>
        <v>0</v>
      </c>
      <c r="AH361" s="403">
        <f t="shared" ref="AH361" si="205">AH360</f>
        <v>0</v>
      </c>
      <c r="AI361" s="403">
        <f t="shared" ref="AI361" si="206">AI360</f>
        <v>0</v>
      </c>
      <c r="AJ361" s="403">
        <f t="shared" ref="AJ361" si="207">AJ360</f>
        <v>0</v>
      </c>
      <c r="AK361" s="403">
        <f t="shared" ref="AK361" si="208">AK360</f>
        <v>0</v>
      </c>
      <c r="AL361" s="403">
        <f t="shared" ref="AL361" si="209">AL360</f>
        <v>0</v>
      </c>
      <c r="AM361" s="305"/>
    </row>
    <row r="362" spans="1:39" ht="15.5" hidden="1" outlineLevel="1">
      <c r="B362" s="510"/>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4"/>
      <c r="Z362" s="417"/>
      <c r="AA362" s="417"/>
      <c r="AB362" s="417"/>
      <c r="AC362" s="417"/>
      <c r="AD362" s="417"/>
      <c r="AE362" s="417"/>
      <c r="AF362" s="417"/>
      <c r="AG362" s="417"/>
      <c r="AH362" s="417"/>
      <c r="AI362" s="417"/>
      <c r="AJ362" s="417"/>
      <c r="AK362" s="417"/>
      <c r="AL362" s="417"/>
      <c r="AM362" s="305"/>
    </row>
    <row r="363" spans="1:39" ht="31" hidden="1" outlineLevel="1">
      <c r="A363" s="512">
        <v>45</v>
      </c>
      <c r="B363" s="510"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18"/>
      <c r="Z363" s="402"/>
      <c r="AA363" s="402"/>
      <c r="AB363" s="402"/>
      <c r="AC363" s="402"/>
      <c r="AD363" s="402"/>
      <c r="AE363" s="402"/>
      <c r="AF363" s="402"/>
      <c r="AG363" s="407"/>
      <c r="AH363" s="407"/>
      <c r="AI363" s="407"/>
      <c r="AJ363" s="407"/>
      <c r="AK363" s="407"/>
      <c r="AL363" s="407"/>
      <c r="AM363" s="295">
        <f>SUM(Y363:AL363)</f>
        <v>0</v>
      </c>
    </row>
    <row r="364" spans="1:39" ht="15.5"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03">
        <f>Y363</f>
        <v>0</v>
      </c>
      <c r="Z364" s="403">
        <f t="shared" ref="Z364" si="210">Z363</f>
        <v>0</v>
      </c>
      <c r="AA364" s="403">
        <f t="shared" ref="AA364" si="211">AA363</f>
        <v>0</v>
      </c>
      <c r="AB364" s="403">
        <f t="shared" ref="AB364" si="212">AB363</f>
        <v>0</v>
      </c>
      <c r="AC364" s="403">
        <f t="shared" ref="AC364" si="213">AC363</f>
        <v>0</v>
      </c>
      <c r="AD364" s="403">
        <f t="shared" ref="AD364" si="214">AD363</f>
        <v>0</v>
      </c>
      <c r="AE364" s="403">
        <f t="shared" ref="AE364" si="215">AE363</f>
        <v>0</v>
      </c>
      <c r="AF364" s="403">
        <f t="shared" ref="AF364" si="216">AF363</f>
        <v>0</v>
      </c>
      <c r="AG364" s="403">
        <f t="shared" ref="AG364" si="217">AG363</f>
        <v>0</v>
      </c>
      <c r="AH364" s="403">
        <f t="shared" ref="AH364" si="218">AH363</f>
        <v>0</v>
      </c>
      <c r="AI364" s="403">
        <f t="shared" ref="AI364" si="219">AI363</f>
        <v>0</v>
      </c>
      <c r="AJ364" s="403">
        <f t="shared" ref="AJ364" si="220">AJ363</f>
        <v>0</v>
      </c>
      <c r="AK364" s="403">
        <f t="shared" ref="AK364" si="221">AK363</f>
        <v>0</v>
      </c>
      <c r="AL364" s="403">
        <f t="shared" ref="AL364" si="222">AL363</f>
        <v>0</v>
      </c>
      <c r="AM364" s="305"/>
    </row>
    <row r="365" spans="1:39" ht="15.5" hidden="1" outlineLevel="1">
      <c r="B365" s="510"/>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4"/>
      <c r="Z365" s="417"/>
      <c r="AA365" s="417"/>
      <c r="AB365" s="417"/>
      <c r="AC365" s="417"/>
      <c r="AD365" s="417"/>
      <c r="AE365" s="417"/>
      <c r="AF365" s="417"/>
      <c r="AG365" s="417"/>
      <c r="AH365" s="417"/>
      <c r="AI365" s="417"/>
      <c r="AJ365" s="417"/>
      <c r="AK365" s="417"/>
      <c r="AL365" s="417"/>
      <c r="AM365" s="305"/>
    </row>
    <row r="366" spans="1:39" ht="31" hidden="1" outlineLevel="1">
      <c r="A366" s="512">
        <v>46</v>
      </c>
      <c r="B366" s="510"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18"/>
      <c r="Z366" s="402"/>
      <c r="AA366" s="402"/>
      <c r="AB366" s="402"/>
      <c r="AC366" s="402"/>
      <c r="AD366" s="402"/>
      <c r="AE366" s="402"/>
      <c r="AF366" s="402"/>
      <c r="AG366" s="407"/>
      <c r="AH366" s="407"/>
      <c r="AI366" s="407"/>
      <c r="AJ366" s="407"/>
      <c r="AK366" s="407"/>
      <c r="AL366" s="407"/>
      <c r="AM366" s="295">
        <f>SUM(Y366:AL366)</f>
        <v>0</v>
      </c>
    </row>
    <row r="367" spans="1:39" ht="15.5"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03">
        <f>Y366</f>
        <v>0</v>
      </c>
      <c r="Z367" s="403">
        <f t="shared" ref="Z367" si="223">Z366</f>
        <v>0</v>
      </c>
      <c r="AA367" s="403">
        <f t="shared" ref="AA367" si="224">AA366</f>
        <v>0</v>
      </c>
      <c r="AB367" s="403">
        <f t="shared" ref="AB367" si="225">AB366</f>
        <v>0</v>
      </c>
      <c r="AC367" s="403">
        <f t="shared" ref="AC367" si="226">AC366</f>
        <v>0</v>
      </c>
      <c r="AD367" s="403">
        <f t="shared" ref="AD367" si="227">AD366</f>
        <v>0</v>
      </c>
      <c r="AE367" s="403">
        <f t="shared" ref="AE367" si="228">AE366</f>
        <v>0</v>
      </c>
      <c r="AF367" s="403">
        <f t="shared" ref="AF367" si="229">AF366</f>
        <v>0</v>
      </c>
      <c r="AG367" s="403">
        <f t="shared" ref="AG367" si="230">AG366</f>
        <v>0</v>
      </c>
      <c r="AH367" s="403">
        <f t="shared" ref="AH367" si="231">AH366</f>
        <v>0</v>
      </c>
      <c r="AI367" s="403">
        <f t="shared" ref="AI367" si="232">AI366</f>
        <v>0</v>
      </c>
      <c r="AJ367" s="403">
        <f t="shared" ref="AJ367" si="233">AJ366</f>
        <v>0</v>
      </c>
      <c r="AK367" s="403">
        <f t="shared" ref="AK367" si="234">AK366</f>
        <v>0</v>
      </c>
      <c r="AL367" s="403">
        <f t="shared" ref="AL367" si="235">AL366</f>
        <v>0</v>
      </c>
      <c r="AM367" s="305"/>
    </row>
    <row r="368" spans="1:39" ht="15.5" hidden="1" outlineLevel="1">
      <c r="B368" s="510"/>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4"/>
      <c r="Z368" s="417"/>
      <c r="AA368" s="417"/>
      <c r="AB368" s="417"/>
      <c r="AC368" s="417"/>
      <c r="AD368" s="417"/>
      <c r="AE368" s="417"/>
      <c r="AF368" s="417"/>
      <c r="AG368" s="417"/>
      <c r="AH368" s="417"/>
      <c r="AI368" s="417"/>
      <c r="AJ368" s="417"/>
      <c r="AK368" s="417"/>
      <c r="AL368" s="417"/>
      <c r="AM368" s="305"/>
    </row>
    <row r="369" spans="1:42" ht="31" hidden="1" outlineLevel="1">
      <c r="A369" s="512">
        <v>47</v>
      </c>
      <c r="B369" s="510"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18"/>
      <c r="Z369" s="402"/>
      <c r="AA369" s="402"/>
      <c r="AB369" s="402"/>
      <c r="AC369" s="402"/>
      <c r="AD369" s="402"/>
      <c r="AE369" s="402"/>
      <c r="AF369" s="402"/>
      <c r="AG369" s="407"/>
      <c r="AH369" s="407"/>
      <c r="AI369" s="407"/>
      <c r="AJ369" s="407"/>
      <c r="AK369" s="407"/>
      <c r="AL369" s="407"/>
      <c r="AM369" s="295">
        <f>SUM(Y369:AL369)</f>
        <v>0</v>
      </c>
    </row>
    <row r="370" spans="1:42" ht="15.5"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03">
        <f>Y369</f>
        <v>0</v>
      </c>
      <c r="Z370" s="403">
        <f t="shared" ref="Z370" si="236">Z369</f>
        <v>0</v>
      </c>
      <c r="AA370" s="403">
        <f t="shared" ref="AA370" si="237">AA369</f>
        <v>0</v>
      </c>
      <c r="AB370" s="403">
        <f t="shared" ref="AB370" si="238">AB369</f>
        <v>0</v>
      </c>
      <c r="AC370" s="403">
        <f t="shared" ref="AC370" si="239">AC369</f>
        <v>0</v>
      </c>
      <c r="AD370" s="403">
        <f t="shared" ref="AD370" si="240">AD369</f>
        <v>0</v>
      </c>
      <c r="AE370" s="403">
        <f t="shared" ref="AE370" si="241">AE369</f>
        <v>0</v>
      </c>
      <c r="AF370" s="403">
        <f t="shared" ref="AF370" si="242">AF369</f>
        <v>0</v>
      </c>
      <c r="AG370" s="403">
        <f t="shared" ref="AG370" si="243">AG369</f>
        <v>0</v>
      </c>
      <c r="AH370" s="403">
        <f t="shared" ref="AH370" si="244">AH369</f>
        <v>0</v>
      </c>
      <c r="AI370" s="403">
        <f t="shared" ref="AI370" si="245">AI369</f>
        <v>0</v>
      </c>
      <c r="AJ370" s="403">
        <f t="shared" ref="AJ370" si="246">AJ369</f>
        <v>0</v>
      </c>
      <c r="AK370" s="403">
        <f t="shared" ref="AK370" si="247">AK369</f>
        <v>0</v>
      </c>
      <c r="AL370" s="403">
        <f t="shared" ref="AL370" si="248">AL369</f>
        <v>0</v>
      </c>
      <c r="AM370" s="305"/>
    </row>
    <row r="371" spans="1:42" ht="15.5" hidden="1" outlineLevel="1">
      <c r="B371" s="510"/>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4"/>
      <c r="Z371" s="417"/>
      <c r="AA371" s="417"/>
      <c r="AB371" s="417"/>
      <c r="AC371" s="417"/>
      <c r="AD371" s="417"/>
      <c r="AE371" s="417"/>
      <c r="AF371" s="417"/>
      <c r="AG371" s="417"/>
      <c r="AH371" s="417"/>
      <c r="AI371" s="417"/>
      <c r="AJ371" s="417"/>
      <c r="AK371" s="417"/>
      <c r="AL371" s="417"/>
      <c r="AM371" s="305"/>
    </row>
    <row r="372" spans="1:42" ht="31" hidden="1" outlineLevel="1">
      <c r="A372" s="512">
        <v>48</v>
      </c>
      <c r="B372" s="510"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18"/>
      <c r="Z372" s="402"/>
      <c r="AA372" s="402"/>
      <c r="AB372" s="402"/>
      <c r="AC372" s="402"/>
      <c r="AD372" s="402"/>
      <c r="AE372" s="402"/>
      <c r="AF372" s="402"/>
      <c r="AG372" s="407"/>
      <c r="AH372" s="407"/>
      <c r="AI372" s="407"/>
      <c r="AJ372" s="407"/>
      <c r="AK372" s="407"/>
      <c r="AL372" s="407"/>
      <c r="AM372" s="295">
        <f>SUM(Y372:AL372)</f>
        <v>0</v>
      </c>
    </row>
    <row r="373" spans="1:42" ht="15.5"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03">
        <f>Y372</f>
        <v>0</v>
      </c>
      <c r="Z373" s="403">
        <f t="shared" ref="Z373" si="249">Z372</f>
        <v>0</v>
      </c>
      <c r="AA373" s="403">
        <f t="shared" ref="AA373" si="250">AA372</f>
        <v>0</v>
      </c>
      <c r="AB373" s="403">
        <f t="shared" ref="AB373" si="251">AB372</f>
        <v>0</v>
      </c>
      <c r="AC373" s="403">
        <f t="shared" ref="AC373" si="252">AC372</f>
        <v>0</v>
      </c>
      <c r="AD373" s="403">
        <f t="shared" ref="AD373" si="253">AD372</f>
        <v>0</v>
      </c>
      <c r="AE373" s="403">
        <f t="shared" ref="AE373" si="254">AE372</f>
        <v>0</v>
      </c>
      <c r="AF373" s="403">
        <f t="shared" ref="AF373" si="255">AF372</f>
        <v>0</v>
      </c>
      <c r="AG373" s="403">
        <f t="shared" ref="AG373" si="256">AG372</f>
        <v>0</v>
      </c>
      <c r="AH373" s="403">
        <f t="shared" ref="AH373" si="257">AH372</f>
        <v>0</v>
      </c>
      <c r="AI373" s="403">
        <f t="shared" ref="AI373" si="258">AI372</f>
        <v>0</v>
      </c>
      <c r="AJ373" s="403">
        <f t="shared" ref="AJ373" si="259">AJ372</f>
        <v>0</v>
      </c>
      <c r="AK373" s="403">
        <f t="shared" ref="AK373" si="260">AK372</f>
        <v>0</v>
      </c>
      <c r="AL373" s="403">
        <f t="shared" ref="AL373" si="261">AL372</f>
        <v>0</v>
      </c>
      <c r="AM373" s="305"/>
    </row>
    <row r="374" spans="1:42" ht="15.5" hidden="1" outlineLevel="1">
      <c r="B374" s="510"/>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17"/>
      <c r="AA374" s="417"/>
      <c r="AB374" s="417"/>
      <c r="AC374" s="417"/>
      <c r="AD374" s="417"/>
      <c r="AE374" s="417"/>
      <c r="AF374" s="417"/>
      <c r="AG374" s="417"/>
      <c r="AH374" s="417"/>
      <c r="AI374" s="417"/>
      <c r="AJ374" s="417"/>
      <c r="AK374" s="417"/>
      <c r="AL374" s="417"/>
      <c r="AM374" s="305"/>
    </row>
    <row r="375" spans="1:42" ht="31" hidden="1" outlineLevel="1">
      <c r="A375" s="512">
        <v>49</v>
      </c>
      <c r="B375" s="510"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18"/>
      <c r="Z375" s="402"/>
      <c r="AA375" s="402"/>
      <c r="AB375" s="402"/>
      <c r="AC375" s="402"/>
      <c r="AD375" s="402"/>
      <c r="AE375" s="402"/>
      <c r="AF375" s="402"/>
      <c r="AG375" s="407"/>
      <c r="AH375" s="407"/>
      <c r="AI375" s="407"/>
      <c r="AJ375" s="407"/>
      <c r="AK375" s="407"/>
      <c r="AL375" s="407"/>
      <c r="AM375" s="295">
        <f>SUM(Y375:AL375)</f>
        <v>0</v>
      </c>
    </row>
    <row r="376" spans="1:42" ht="15.5"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03">
        <f>Y375</f>
        <v>0</v>
      </c>
      <c r="Z376" s="403">
        <f t="shared" ref="Z376" si="262">Z375</f>
        <v>0</v>
      </c>
      <c r="AA376" s="403">
        <f t="shared" ref="AA376" si="263">AA375</f>
        <v>0</v>
      </c>
      <c r="AB376" s="403">
        <f t="shared" ref="AB376" si="264">AB375</f>
        <v>0</v>
      </c>
      <c r="AC376" s="403">
        <f t="shared" ref="AC376" si="265">AC375</f>
        <v>0</v>
      </c>
      <c r="AD376" s="403">
        <f t="shared" ref="AD376" si="266">AD375</f>
        <v>0</v>
      </c>
      <c r="AE376" s="403">
        <f t="shared" ref="AE376" si="267">AE375</f>
        <v>0</v>
      </c>
      <c r="AF376" s="403">
        <f t="shared" ref="AF376" si="268">AF375</f>
        <v>0</v>
      </c>
      <c r="AG376" s="403">
        <f t="shared" ref="AG376" si="269">AG375</f>
        <v>0</v>
      </c>
      <c r="AH376" s="403">
        <f t="shared" ref="AH376" si="270">AH375</f>
        <v>0</v>
      </c>
      <c r="AI376" s="403">
        <f t="shared" ref="AI376" si="271">AI375</f>
        <v>0</v>
      </c>
      <c r="AJ376" s="403">
        <f t="shared" ref="AJ376" si="272">AJ375</f>
        <v>0</v>
      </c>
      <c r="AK376" s="403">
        <f t="shared" ref="AK376" si="273">AK375</f>
        <v>0</v>
      </c>
      <c r="AL376" s="403">
        <f t="shared" ref="AL376" si="274">AL375</f>
        <v>0</v>
      </c>
      <c r="AM376" s="305"/>
    </row>
    <row r="377" spans="1:42" ht="15.5" hidden="1" outlineLevel="1">
      <c r="B377" s="429"/>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5" collapsed="1">
      <c r="B378" s="326" t="s">
        <v>274</v>
      </c>
      <c r="C378" s="328"/>
      <c r="D378" s="328">
        <f>SUM(D221:D376)</f>
        <v>2882871.4056254858</v>
      </c>
      <c r="E378" s="328"/>
      <c r="F378" s="328"/>
      <c r="G378" s="328"/>
      <c r="H378" s="328"/>
      <c r="I378" s="328"/>
      <c r="J378" s="328"/>
      <c r="K378" s="328"/>
      <c r="L378" s="328"/>
      <c r="M378" s="328"/>
      <c r="N378" s="328"/>
      <c r="O378" s="328">
        <f>SUM(O221:O376)</f>
        <v>286.73837396498118</v>
      </c>
      <c r="P378" s="328"/>
      <c r="Q378" s="328"/>
      <c r="R378" s="328"/>
      <c r="S378" s="328"/>
      <c r="T378" s="328"/>
      <c r="U378" s="328"/>
      <c r="V378" s="328"/>
      <c r="W378" s="328"/>
      <c r="X378" s="328"/>
      <c r="Y378" s="328">
        <f>IF(Y219="kWh",SUMPRODUCT(D221:D376,Y221:Y376))</f>
        <v>1844336.790936538</v>
      </c>
      <c r="Z378" s="328">
        <f>IF(Z219="kWh",SUMPRODUCT(D221:D376,Z221:Z376))</f>
        <v>504700.57807419926</v>
      </c>
      <c r="AA378" s="328">
        <f>IF(AA219="kw",SUMPRODUCT(N221:N376,O221:O376,AA221:AA376),SUMPRODUCT(D221:D376,AA221:AA376))</f>
        <v>935.76241447752466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1345003</v>
      </c>
      <c r="Z379" s="389">
        <f>HLOOKUP(Z218,'2. LRAMVA Threshold'!$B$42:$Q$53,8,FALSE)</f>
        <v>543085</v>
      </c>
      <c r="AA379" s="389">
        <f>HLOOKUP(AA218,'2. LRAMVA Threshold'!$B$42:$Q$53,8,FALSE)</f>
        <v>10671</v>
      </c>
      <c r="AB379" s="389">
        <f>HLOOKUP(AB218,'2. LRAMVA Threshold'!$B$42:$Q$53,8,FALSE)</f>
        <v>196</v>
      </c>
      <c r="AC379" s="389">
        <f>HLOOKUP(AC218,'2. LRAMVA Threshold'!$B$42:$Q$53,8,FALSE)</f>
        <v>4684</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ht="15.5">
      <c r="B380" s="391"/>
      <c r="C380" s="424"/>
      <c r="D380" s="425"/>
      <c r="E380" s="425"/>
      <c r="F380" s="425"/>
      <c r="G380" s="425"/>
      <c r="H380" s="425"/>
      <c r="I380" s="425"/>
      <c r="J380" s="425"/>
      <c r="K380" s="425"/>
      <c r="L380" s="425"/>
      <c r="M380" s="425"/>
      <c r="N380" s="425"/>
      <c r="O380" s="426"/>
      <c r="P380" s="425"/>
      <c r="Q380" s="425"/>
      <c r="R380" s="425"/>
      <c r="S380" s="427"/>
      <c r="T380" s="427"/>
      <c r="U380" s="427"/>
      <c r="V380" s="427"/>
      <c r="W380" s="425"/>
      <c r="X380" s="425"/>
      <c r="Y380" s="428"/>
      <c r="Z380" s="428"/>
      <c r="AA380" s="428"/>
      <c r="AB380" s="428"/>
      <c r="AC380" s="428"/>
      <c r="AD380" s="428"/>
      <c r="AE380" s="428"/>
      <c r="AF380" s="396"/>
      <c r="AG380" s="396"/>
      <c r="AH380" s="396"/>
      <c r="AI380" s="396"/>
      <c r="AJ380" s="396"/>
      <c r="AK380" s="396"/>
      <c r="AL380" s="396"/>
      <c r="AM380" s="397"/>
    </row>
    <row r="381" spans="1:42" ht="15.5">
      <c r="B381" s="323" t="s">
        <v>276</v>
      </c>
      <c r="C381" s="337"/>
      <c r="D381" s="337"/>
      <c r="E381" s="373"/>
      <c r="F381" s="373"/>
      <c r="G381" s="373"/>
      <c r="H381" s="373"/>
      <c r="I381" s="373"/>
      <c r="J381" s="373"/>
      <c r="K381" s="373"/>
      <c r="L381" s="373"/>
      <c r="M381" s="373"/>
      <c r="N381" s="373"/>
      <c r="O381" s="290"/>
      <c r="P381" s="339"/>
      <c r="Q381" s="339"/>
      <c r="R381" s="339"/>
      <c r="S381" s="338"/>
      <c r="T381" s="338"/>
      <c r="U381" s="338"/>
      <c r="V381" s="338"/>
      <c r="W381" s="339"/>
      <c r="X381" s="339"/>
      <c r="Y381" s="340">
        <f>HLOOKUP(Y$35,'3.  Distribution Rates'!$C$122:$P$133,8,FALSE)</f>
        <v>1.6799999999999999E-2</v>
      </c>
      <c r="Z381" s="340">
        <f>HLOOKUP(Z$35,'3.  Distribution Rates'!$C$122:$P$133,8,FALSE)</f>
        <v>1.37E-2</v>
      </c>
      <c r="AA381" s="340">
        <f>HLOOKUP(AA$35,'3.  Distribution Rates'!$C$122:$P$133,8,FALSE)</f>
        <v>3.2206000000000001</v>
      </c>
      <c r="AB381" s="340">
        <f>HLOOKUP(AB$35,'3.  Distribution Rates'!$C$122:$P$133,8,FALSE)</f>
        <v>15.076599999999999</v>
      </c>
      <c r="AC381" s="340">
        <f>HLOOKUP(AC$35,'3.  Distribution Rates'!$C$122:$P$133,8,FALSE)</f>
        <v>1.18E-2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4"/>
      <c r="AN381" s="340"/>
      <c r="AO381" s="340"/>
      <c r="AP381" s="340"/>
    </row>
    <row r="382" spans="1:42" ht="15.5">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5">
        <f>'4.  2011-2014 LRAM'!Y139*Y381</f>
        <v>3034.644379072527</v>
      </c>
      <c r="Z382" s="375">
        <f>'4.  2011-2014 LRAM'!Z139*Z381</f>
        <v>2513.5829028481926</v>
      </c>
      <c r="AA382" s="375">
        <f>'4.  2011-2014 LRAM'!AA139*AA381</f>
        <v>1943.5971970896501</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16">
        <f>SUM(Y382:AL382)</f>
        <v>7491.824479010369</v>
      </c>
    </row>
    <row r="383" spans="1:42" ht="15.5">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5">
        <f>'4.  2011-2014 LRAM'!Y268*Y381</f>
        <v>2714.9295021654511</v>
      </c>
      <c r="Z383" s="375">
        <f>'4.  2011-2014 LRAM'!Z268*Z381</f>
        <v>7576.4104656724239</v>
      </c>
      <c r="AA383" s="375">
        <f>'4.  2011-2014 LRAM'!AA268*AA381</f>
        <v>6179.8011443976557</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16">
        <f>SUM(Y383:AL383)</f>
        <v>16471.141112235531</v>
      </c>
    </row>
    <row r="384" spans="1:42" ht="15.5">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5">
        <f>'4.  2011-2014 LRAM'!Y397*Y381</f>
        <v>2866.5948425610545</v>
      </c>
      <c r="Z384" s="375">
        <f>'4.  2011-2014 LRAM'!Z397*Z381</f>
        <v>9597.4376490482209</v>
      </c>
      <c r="AA384" s="375">
        <f>'4.  2011-2014 LRAM'!AA397*AA381</f>
        <v>4181.4643080376145</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16">
        <f>SUM(Y384:AL384)</f>
        <v>16645.496799646891</v>
      </c>
    </row>
    <row r="385" spans="2:39" ht="15.5">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5">
        <f>'4.  2011-2014 LRAM'!Y527*Y381</f>
        <v>9190.4684390523107</v>
      </c>
      <c r="Z385" s="375">
        <f>'4.  2011-2014 LRAM'!Z527*Z381</f>
        <v>12144.010139017673</v>
      </c>
      <c r="AA385" s="375">
        <f>'4.  2011-2014 LRAM'!AA527*AA381</f>
        <v>3466.1874525406943</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16">
        <f t="shared" ref="AM385:AM387" si="275">SUM(Y385:AL385)</f>
        <v>24800.666030610675</v>
      </c>
    </row>
    <row r="386" spans="2:39" ht="15.5">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5">
        <f t="shared" ref="Y386:AL386" si="276">Y208*Y381</f>
        <v>9727.0289478191353</v>
      </c>
      <c r="Z386" s="375">
        <f t="shared" si="276"/>
        <v>7532.5167864929072</v>
      </c>
      <c r="AA386" s="375">
        <f t="shared" si="276"/>
        <v>4671.8151507896464</v>
      </c>
      <c r="AB386" s="375">
        <f t="shared" si="276"/>
        <v>0</v>
      </c>
      <c r="AC386" s="375">
        <f t="shared" si="276"/>
        <v>0</v>
      </c>
      <c r="AD386" s="375">
        <f t="shared" si="276"/>
        <v>0</v>
      </c>
      <c r="AE386" s="375">
        <f t="shared" si="276"/>
        <v>0</v>
      </c>
      <c r="AF386" s="375">
        <f t="shared" si="276"/>
        <v>0</v>
      </c>
      <c r="AG386" s="375">
        <f t="shared" si="276"/>
        <v>0</v>
      </c>
      <c r="AH386" s="375">
        <f t="shared" si="276"/>
        <v>0</v>
      </c>
      <c r="AI386" s="375">
        <f t="shared" si="276"/>
        <v>0</v>
      </c>
      <c r="AJ386" s="375">
        <f t="shared" si="276"/>
        <v>0</v>
      </c>
      <c r="AK386" s="375">
        <f t="shared" si="276"/>
        <v>0</v>
      </c>
      <c r="AL386" s="375">
        <f t="shared" si="276"/>
        <v>0</v>
      </c>
      <c r="AM386" s="616">
        <f t="shared" si="275"/>
        <v>21931.360885101691</v>
      </c>
    </row>
    <row r="387" spans="2:39" ht="15.5">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5">
        <f>Y378*Y381</f>
        <v>30984.858087733835</v>
      </c>
      <c r="Z387" s="375">
        <f t="shared" ref="Z387:AL387" si="277">Z378*Z381</f>
        <v>6914.3979196165301</v>
      </c>
      <c r="AA387" s="375">
        <f t="shared" si="277"/>
        <v>3013.716432066316</v>
      </c>
      <c r="AB387" s="375">
        <f t="shared" si="277"/>
        <v>0</v>
      </c>
      <c r="AC387" s="375">
        <f t="shared" si="277"/>
        <v>0</v>
      </c>
      <c r="AD387" s="375">
        <f t="shared" si="277"/>
        <v>0</v>
      </c>
      <c r="AE387" s="375">
        <f t="shared" si="277"/>
        <v>0</v>
      </c>
      <c r="AF387" s="375">
        <f t="shared" si="277"/>
        <v>0</v>
      </c>
      <c r="AG387" s="375">
        <f t="shared" si="277"/>
        <v>0</v>
      </c>
      <c r="AH387" s="375">
        <f t="shared" si="277"/>
        <v>0</v>
      </c>
      <c r="AI387" s="375">
        <f t="shared" si="277"/>
        <v>0</v>
      </c>
      <c r="AJ387" s="375">
        <f t="shared" si="277"/>
        <v>0</v>
      </c>
      <c r="AK387" s="375">
        <f t="shared" si="277"/>
        <v>0</v>
      </c>
      <c r="AL387" s="375">
        <f t="shared" si="277"/>
        <v>0</v>
      </c>
      <c r="AM387" s="616">
        <f t="shared" si="275"/>
        <v>40912.972439416677</v>
      </c>
    </row>
    <row r="388" spans="2:39" ht="15.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58518.52419840431</v>
      </c>
      <c r="Z388" s="345">
        <f t="shared" ref="Z388:AE388" si="278">SUM(Z382:Z387)</f>
        <v>46278.355862695949</v>
      </c>
      <c r="AA388" s="345">
        <f t="shared" si="278"/>
        <v>23456.581684921577</v>
      </c>
      <c r="AB388" s="345">
        <f t="shared" si="278"/>
        <v>0</v>
      </c>
      <c r="AC388" s="345">
        <f t="shared" si="278"/>
        <v>0</v>
      </c>
      <c r="AD388" s="345">
        <f t="shared" si="278"/>
        <v>0</v>
      </c>
      <c r="AE388" s="345">
        <f t="shared" si="278"/>
        <v>0</v>
      </c>
      <c r="AF388" s="345">
        <f>SUM(AF382:AF387)</f>
        <v>0</v>
      </c>
      <c r="AG388" s="345">
        <f t="shared" ref="AG388:AL388" si="279">SUM(AG382:AG387)</f>
        <v>0</v>
      </c>
      <c r="AH388" s="345">
        <f t="shared" si="279"/>
        <v>0</v>
      </c>
      <c r="AI388" s="345">
        <f t="shared" si="279"/>
        <v>0</v>
      </c>
      <c r="AJ388" s="345">
        <f t="shared" si="279"/>
        <v>0</v>
      </c>
      <c r="AK388" s="345">
        <f t="shared" si="279"/>
        <v>0</v>
      </c>
      <c r="AL388" s="345">
        <f t="shared" si="279"/>
        <v>0</v>
      </c>
      <c r="AM388" s="399">
        <f>SUM(AM382:AM387)</f>
        <v>128253.46174602184</v>
      </c>
    </row>
    <row r="389" spans="2:39" ht="15.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22596.0504</v>
      </c>
      <c r="Z389" s="346">
        <f t="shared" ref="Z389:AE389" si="280">Z379*Z381</f>
        <v>7440.2645000000002</v>
      </c>
      <c r="AA389" s="346">
        <f t="shared" si="280"/>
        <v>34367.022600000004</v>
      </c>
      <c r="AB389" s="346">
        <f t="shared" si="280"/>
        <v>2955.0135999999998</v>
      </c>
      <c r="AC389" s="346">
        <f t="shared" si="280"/>
        <v>55.2712</v>
      </c>
      <c r="AD389" s="346">
        <f t="shared" si="280"/>
        <v>0</v>
      </c>
      <c r="AE389" s="346">
        <f t="shared" si="280"/>
        <v>0</v>
      </c>
      <c r="AF389" s="346">
        <f>AF379*AF381</f>
        <v>0</v>
      </c>
      <c r="AG389" s="346">
        <f t="shared" ref="AG389:AL389" si="281">AG379*AG381</f>
        <v>0</v>
      </c>
      <c r="AH389" s="346">
        <f t="shared" si="281"/>
        <v>0</v>
      </c>
      <c r="AI389" s="346">
        <f t="shared" si="281"/>
        <v>0</v>
      </c>
      <c r="AJ389" s="346">
        <f t="shared" si="281"/>
        <v>0</v>
      </c>
      <c r="AK389" s="346">
        <f t="shared" si="281"/>
        <v>0</v>
      </c>
      <c r="AL389" s="346">
        <f t="shared" si="281"/>
        <v>0</v>
      </c>
      <c r="AM389" s="399">
        <f>SUM(Y389:AL389)</f>
        <v>67413.622300000017</v>
      </c>
    </row>
    <row r="390" spans="2:39" ht="15.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399">
        <f>AM388-AM389</f>
        <v>60839.839446021826</v>
      </c>
    </row>
    <row r="391" spans="2:39" ht="15.5">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ht="15.5">
      <c r="B392" s="431"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1527194.790936538</v>
      </c>
      <c r="Z392" s="290">
        <f>SUMPRODUCT(E221:E376,Z221:Z376)</f>
        <v>504299.53375670407</v>
      </c>
      <c r="AA392" s="290">
        <f t="shared" ref="AA392:AL392" si="282">IF(AA219="kw",SUMPRODUCT($N$221:$N$376,$P$221:$P$376,AA221:AA376),SUMPRODUCT($E$221:$E$376,AA221:AA376))</f>
        <v>935.76241447752454</v>
      </c>
      <c r="AB392" s="290">
        <f t="shared" si="282"/>
        <v>0</v>
      </c>
      <c r="AC392" s="290">
        <f t="shared" si="282"/>
        <v>0</v>
      </c>
      <c r="AD392" s="290">
        <f t="shared" si="282"/>
        <v>0</v>
      </c>
      <c r="AE392" s="290">
        <f t="shared" si="282"/>
        <v>0</v>
      </c>
      <c r="AF392" s="290">
        <f t="shared" si="282"/>
        <v>0</v>
      </c>
      <c r="AG392" s="290">
        <f t="shared" si="282"/>
        <v>0</v>
      </c>
      <c r="AH392" s="290">
        <f t="shared" si="282"/>
        <v>0</v>
      </c>
      <c r="AI392" s="290">
        <f t="shared" si="282"/>
        <v>0</v>
      </c>
      <c r="AJ392" s="290">
        <f t="shared" si="282"/>
        <v>0</v>
      </c>
      <c r="AK392" s="290">
        <f t="shared" si="282"/>
        <v>0</v>
      </c>
      <c r="AL392" s="290">
        <f t="shared" si="282"/>
        <v>0</v>
      </c>
      <c r="AM392" s="347"/>
    </row>
    <row r="393" spans="2:39" ht="15.5">
      <c r="B393" s="431"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1527194.790936538</v>
      </c>
      <c r="Z393" s="290">
        <f>SUMPRODUCT(F221:F376,Z221:Z376)</f>
        <v>504299.53375670407</v>
      </c>
      <c r="AA393" s="290">
        <f t="shared" ref="AA393:AL393" si="283">IF(AA219="kw",SUMPRODUCT($N$221:$N$376,$Q$221:$Q$376,AA221:AA376),SUMPRODUCT($F$221:$F$376,AA221:AA376))</f>
        <v>935.76241447752454</v>
      </c>
      <c r="AB393" s="290">
        <f t="shared" si="283"/>
        <v>0</v>
      </c>
      <c r="AC393" s="290">
        <f t="shared" si="283"/>
        <v>0</v>
      </c>
      <c r="AD393" s="290">
        <f t="shared" si="283"/>
        <v>0</v>
      </c>
      <c r="AE393" s="290">
        <f t="shared" si="283"/>
        <v>0</v>
      </c>
      <c r="AF393" s="290">
        <f t="shared" si="283"/>
        <v>0</v>
      </c>
      <c r="AG393" s="290">
        <f t="shared" si="283"/>
        <v>0</v>
      </c>
      <c r="AH393" s="290">
        <f t="shared" si="283"/>
        <v>0</v>
      </c>
      <c r="AI393" s="290">
        <f t="shared" si="283"/>
        <v>0</v>
      </c>
      <c r="AJ393" s="290">
        <f t="shared" si="283"/>
        <v>0</v>
      </c>
      <c r="AK393" s="290">
        <f t="shared" si="283"/>
        <v>0</v>
      </c>
      <c r="AL393" s="290">
        <f t="shared" si="283"/>
        <v>0</v>
      </c>
      <c r="AM393" s="336"/>
    </row>
    <row r="394" spans="2:39" ht="15.5">
      <c r="B394" s="431"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1527194.790936538</v>
      </c>
      <c r="Z394" s="290">
        <f>SUMPRODUCT(G221:G376,Z221:Z376)</f>
        <v>483103.04217275861</v>
      </c>
      <c r="AA394" s="290">
        <f t="shared" ref="AA394:AL394" si="284">IF(AA219="kw",SUMPRODUCT($N$221:$N$376,$R$221:$R$376,AA221:AA376),SUMPRODUCT($G$221:$G$376,AA221:AA376))</f>
        <v>935.76241447752454</v>
      </c>
      <c r="AB394" s="290">
        <f t="shared" si="284"/>
        <v>0</v>
      </c>
      <c r="AC394" s="290">
        <f t="shared" si="284"/>
        <v>0</v>
      </c>
      <c r="AD394" s="290">
        <f t="shared" si="284"/>
        <v>0</v>
      </c>
      <c r="AE394" s="290">
        <f t="shared" si="284"/>
        <v>0</v>
      </c>
      <c r="AF394" s="290">
        <f t="shared" si="284"/>
        <v>0</v>
      </c>
      <c r="AG394" s="290">
        <f t="shared" si="284"/>
        <v>0</v>
      </c>
      <c r="AH394" s="290">
        <f t="shared" si="284"/>
        <v>0</v>
      </c>
      <c r="AI394" s="290">
        <f t="shared" si="284"/>
        <v>0</v>
      </c>
      <c r="AJ394" s="290">
        <f t="shared" si="284"/>
        <v>0</v>
      </c>
      <c r="AK394" s="290">
        <f t="shared" si="284"/>
        <v>0</v>
      </c>
      <c r="AL394" s="290">
        <f t="shared" si="284"/>
        <v>0</v>
      </c>
      <c r="AM394" s="336"/>
    </row>
    <row r="395" spans="2:39" ht="15.5">
      <c r="B395" s="432" t="s">
        <v>288</v>
      </c>
      <c r="C395" s="362"/>
      <c r="D395" s="381"/>
      <c r="E395" s="381"/>
      <c r="F395" s="381"/>
      <c r="G395" s="381"/>
      <c r="H395" s="381"/>
      <c r="I395" s="381"/>
      <c r="J395" s="381"/>
      <c r="K395" s="381"/>
      <c r="L395" s="381"/>
      <c r="M395" s="381"/>
      <c r="N395" s="381"/>
      <c r="O395" s="380"/>
      <c r="P395" s="381"/>
      <c r="Q395" s="381"/>
      <c r="R395" s="381"/>
      <c r="S395" s="362"/>
      <c r="T395" s="382"/>
      <c r="U395" s="382"/>
      <c r="V395" s="381"/>
      <c r="W395" s="381"/>
      <c r="X395" s="382"/>
      <c r="Y395" s="325">
        <f>SUMPRODUCT(H221:H376,Y221:Y376)</f>
        <v>1527194.790936538</v>
      </c>
      <c r="Z395" s="325">
        <f>SUMPRODUCT(H221:H376,Z221:Z376)</f>
        <v>467573.62555873307</v>
      </c>
      <c r="AA395" s="325">
        <f t="shared" ref="AA395:AL395" si="285">IF(AA219="kw",SUMPRODUCT($N$221:$N$376,$S$221:$S$376,AA221:AA376),SUMPRODUCT($H$221:$H$376,AA221:AA376))</f>
        <v>935.76241447752454</v>
      </c>
      <c r="AB395" s="325">
        <f t="shared" si="285"/>
        <v>0</v>
      </c>
      <c r="AC395" s="325">
        <f t="shared" si="285"/>
        <v>0</v>
      </c>
      <c r="AD395" s="325">
        <f t="shared" si="285"/>
        <v>0</v>
      </c>
      <c r="AE395" s="325">
        <f t="shared" si="285"/>
        <v>0</v>
      </c>
      <c r="AF395" s="325">
        <f t="shared" si="285"/>
        <v>0</v>
      </c>
      <c r="AG395" s="325">
        <f t="shared" si="285"/>
        <v>0</v>
      </c>
      <c r="AH395" s="325">
        <f t="shared" si="285"/>
        <v>0</v>
      </c>
      <c r="AI395" s="325">
        <f t="shared" si="285"/>
        <v>0</v>
      </c>
      <c r="AJ395" s="325">
        <f t="shared" si="285"/>
        <v>0</v>
      </c>
      <c r="AK395" s="325">
        <f t="shared" si="285"/>
        <v>0</v>
      </c>
      <c r="AL395" s="325">
        <f t="shared" si="285"/>
        <v>0</v>
      </c>
      <c r="AM395" s="383"/>
    </row>
    <row r="396" spans="2:39" ht="21" customHeight="1">
      <c r="B396" s="365" t="s">
        <v>586</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1"/>
      <c r="Z396" s="401"/>
      <c r="AA396" s="401"/>
      <c r="AB396" s="401"/>
      <c r="AC396" s="401"/>
      <c r="AD396" s="401"/>
      <c r="AE396" s="401"/>
      <c r="AF396" s="401"/>
      <c r="AG396" s="401"/>
      <c r="AH396" s="401"/>
      <c r="AI396" s="401"/>
      <c r="AJ396" s="401"/>
      <c r="AK396" s="401"/>
      <c r="AL396" s="401"/>
      <c r="AM396" s="386"/>
    </row>
    <row r="399" spans="2:39" ht="15.5">
      <c r="B399" s="279" t="s">
        <v>291</v>
      </c>
      <c r="C399" s="280"/>
      <c r="D399" s="577" t="s">
        <v>526</v>
      </c>
      <c r="E399" s="253"/>
      <c r="F399" s="579"/>
      <c r="G399" s="253"/>
      <c r="H399" s="253"/>
      <c r="I399" s="253"/>
      <c r="J399" s="253"/>
      <c r="K399" s="253"/>
      <c r="L399" s="253"/>
      <c r="M399" s="253"/>
      <c r="N399" s="253"/>
      <c r="O399" s="280"/>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1"/>
    </row>
    <row r="400" spans="2:39" ht="33.75" customHeight="1">
      <c r="B400" s="835" t="s">
        <v>211</v>
      </c>
      <c r="C400" s="847" t="s">
        <v>33</v>
      </c>
      <c r="D400" s="283" t="s">
        <v>422</v>
      </c>
      <c r="E400" s="839" t="s">
        <v>209</v>
      </c>
      <c r="F400" s="840"/>
      <c r="G400" s="840"/>
      <c r="H400" s="840"/>
      <c r="I400" s="840"/>
      <c r="J400" s="840"/>
      <c r="K400" s="840"/>
      <c r="L400" s="840"/>
      <c r="M400" s="841"/>
      <c r="N400" s="845" t="s">
        <v>213</v>
      </c>
      <c r="O400" s="283" t="s">
        <v>423</v>
      </c>
      <c r="P400" s="839" t="s">
        <v>212</v>
      </c>
      <c r="Q400" s="840"/>
      <c r="R400" s="840"/>
      <c r="S400" s="840"/>
      <c r="T400" s="840"/>
      <c r="U400" s="840"/>
      <c r="V400" s="840"/>
      <c r="W400" s="840"/>
      <c r="X400" s="841"/>
      <c r="Y400" s="842" t="s">
        <v>243</v>
      </c>
      <c r="Z400" s="843"/>
      <c r="AA400" s="843"/>
      <c r="AB400" s="843"/>
      <c r="AC400" s="843"/>
      <c r="AD400" s="843"/>
      <c r="AE400" s="843"/>
      <c r="AF400" s="843"/>
      <c r="AG400" s="843"/>
      <c r="AH400" s="843"/>
      <c r="AI400" s="843"/>
      <c r="AJ400" s="843"/>
      <c r="AK400" s="843"/>
      <c r="AL400" s="843"/>
      <c r="AM400" s="844"/>
    </row>
    <row r="401" spans="1:39" ht="61.5" customHeight="1">
      <c r="B401" s="836"/>
      <c r="C401" s="838"/>
      <c r="D401" s="284">
        <v>2017</v>
      </c>
      <c r="E401" s="284">
        <v>2018</v>
      </c>
      <c r="F401" s="284">
        <v>2019</v>
      </c>
      <c r="G401" s="284">
        <v>2020</v>
      </c>
      <c r="H401" s="284">
        <v>2021</v>
      </c>
      <c r="I401" s="284">
        <v>2022</v>
      </c>
      <c r="J401" s="284">
        <v>2023</v>
      </c>
      <c r="K401" s="284">
        <v>2024</v>
      </c>
      <c r="L401" s="284">
        <v>2025</v>
      </c>
      <c r="M401" s="284">
        <v>2026</v>
      </c>
      <c r="N401" s="846"/>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Streetlights</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22"/>
      <c r="B402" s="514"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5" hidden="1" outlineLevel="1">
      <c r="A403" s="522"/>
      <c r="B403" s="494"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t="15.5" hidden="1" outlineLevel="1">
      <c r="A404" s="522">
        <v>1</v>
      </c>
      <c r="B404" s="420"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2"/>
      <c r="Z404" s="402"/>
      <c r="AA404" s="402"/>
      <c r="AB404" s="402"/>
      <c r="AC404" s="402"/>
      <c r="AD404" s="402"/>
      <c r="AE404" s="402"/>
      <c r="AF404" s="402"/>
      <c r="AG404" s="402"/>
      <c r="AH404" s="402"/>
      <c r="AI404" s="402"/>
      <c r="AJ404" s="402"/>
      <c r="AK404" s="402"/>
      <c r="AL404" s="402"/>
      <c r="AM404" s="295">
        <f>SUM(Y404:AL404)</f>
        <v>0</v>
      </c>
    </row>
    <row r="405" spans="1:39" ht="15.5" hidden="1" outlineLevel="1">
      <c r="A405" s="522"/>
      <c r="B405" s="423" t="s">
        <v>308</v>
      </c>
      <c r="C405" s="290" t="s">
        <v>163</v>
      </c>
      <c r="D405" s="294"/>
      <c r="E405" s="294"/>
      <c r="F405" s="294"/>
      <c r="G405" s="294"/>
      <c r="H405" s="294"/>
      <c r="I405" s="294"/>
      <c r="J405" s="294"/>
      <c r="K405" s="294"/>
      <c r="L405" s="294"/>
      <c r="M405" s="294"/>
      <c r="N405" s="459"/>
      <c r="O405" s="294"/>
      <c r="P405" s="294"/>
      <c r="Q405" s="294"/>
      <c r="R405" s="294"/>
      <c r="S405" s="294"/>
      <c r="T405" s="294"/>
      <c r="U405" s="294"/>
      <c r="V405" s="294"/>
      <c r="W405" s="294"/>
      <c r="X405" s="294"/>
      <c r="Y405" s="403">
        <v>0</v>
      </c>
      <c r="Z405" s="403">
        <v>0</v>
      </c>
      <c r="AA405" s="403">
        <v>0</v>
      </c>
      <c r="AB405" s="403">
        <v>0</v>
      </c>
      <c r="AC405" s="403">
        <v>0</v>
      </c>
      <c r="AD405" s="403">
        <v>0</v>
      </c>
      <c r="AE405" s="403">
        <v>0</v>
      </c>
      <c r="AF405" s="403">
        <v>0</v>
      </c>
      <c r="AG405" s="403">
        <v>0</v>
      </c>
      <c r="AH405" s="403">
        <v>0</v>
      </c>
      <c r="AI405" s="403">
        <v>0</v>
      </c>
      <c r="AJ405" s="403">
        <v>0</v>
      </c>
      <c r="AK405" s="403">
        <v>0</v>
      </c>
      <c r="AL405" s="403">
        <v>0</v>
      </c>
      <c r="AM405" s="296"/>
    </row>
    <row r="406" spans="1:39" ht="15.5" hidden="1" outlineLevel="1">
      <c r="A406" s="522"/>
      <c r="B406" s="515"/>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4"/>
      <c r="Z406" s="405"/>
      <c r="AA406" s="405"/>
      <c r="AB406" s="405"/>
      <c r="AC406" s="405"/>
      <c r="AD406" s="405"/>
      <c r="AE406" s="405"/>
      <c r="AF406" s="405"/>
      <c r="AG406" s="405"/>
      <c r="AH406" s="405"/>
      <c r="AI406" s="405"/>
      <c r="AJ406" s="405"/>
      <c r="AK406" s="405"/>
      <c r="AL406" s="405"/>
      <c r="AM406" s="301"/>
    </row>
    <row r="407" spans="1:39" ht="15.5" hidden="1" outlineLevel="1">
      <c r="A407" s="522">
        <v>2</v>
      </c>
      <c r="B407" s="420"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2"/>
      <c r="Z407" s="402"/>
      <c r="AA407" s="402"/>
      <c r="AB407" s="402"/>
      <c r="AC407" s="402"/>
      <c r="AD407" s="402"/>
      <c r="AE407" s="402"/>
      <c r="AF407" s="402"/>
      <c r="AG407" s="402"/>
      <c r="AH407" s="402"/>
      <c r="AI407" s="402"/>
      <c r="AJ407" s="402"/>
      <c r="AK407" s="402"/>
      <c r="AL407" s="402"/>
      <c r="AM407" s="295">
        <f>SUM(Y407:AL407)</f>
        <v>0</v>
      </c>
    </row>
    <row r="408" spans="1:39" ht="15.5" hidden="1" outlineLevel="1">
      <c r="A408" s="522"/>
      <c r="B408" s="423" t="s">
        <v>308</v>
      </c>
      <c r="C408" s="290" t="s">
        <v>163</v>
      </c>
      <c r="D408" s="294"/>
      <c r="E408" s="294"/>
      <c r="F408" s="294"/>
      <c r="G408" s="294"/>
      <c r="H408" s="294"/>
      <c r="I408" s="294"/>
      <c r="J408" s="294"/>
      <c r="K408" s="294"/>
      <c r="L408" s="294"/>
      <c r="M408" s="294"/>
      <c r="N408" s="459"/>
      <c r="O408" s="294"/>
      <c r="P408" s="294"/>
      <c r="Q408" s="294"/>
      <c r="R408" s="294"/>
      <c r="S408" s="294"/>
      <c r="T408" s="294"/>
      <c r="U408" s="294"/>
      <c r="V408" s="294"/>
      <c r="W408" s="294"/>
      <c r="X408" s="294"/>
      <c r="Y408" s="403">
        <v>0</v>
      </c>
      <c r="Z408" s="403">
        <v>0</v>
      </c>
      <c r="AA408" s="403">
        <v>0</v>
      </c>
      <c r="AB408" s="403">
        <v>0</v>
      </c>
      <c r="AC408" s="403">
        <v>0</v>
      </c>
      <c r="AD408" s="403">
        <v>0</v>
      </c>
      <c r="AE408" s="403">
        <v>0</v>
      </c>
      <c r="AF408" s="403">
        <v>0</v>
      </c>
      <c r="AG408" s="403">
        <v>0</v>
      </c>
      <c r="AH408" s="403">
        <v>0</v>
      </c>
      <c r="AI408" s="403">
        <v>0</v>
      </c>
      <c r="AJ408" s="403">
        <v>0</v>
      </c>
      <c r="AK408" s="403">
        <v>0</v>
      </c>
      <c r="AL408" s="403">
        <v>0</v>
      </c>
      <c r="AM408" s="296"/>
    </row>
    <row r="409" spans="1:39" ht="15.5" hidden="1" outlineLevel="1">
      <c r="A409" s="522"/>
      <c r="B409" s="515"/>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4"/>
      <c r="Z409" s="405"/>
      <c r="AA409" s="405"/>
      <c r="AB409" s="405"/>
      <c r="AC409" s="405"/>
      <c r="AD409" s="405"/>
      <c r="AE409" s="405"/>
      <c r="AF409" s="405"/>
      <c r="AG409" s="405"/>
      <c r="AH409" s="405"/>
      <c r="AI409" s="405"/>
      <c r="AJ409" s="405"/>
      <c r="AK409" s="405"/>
      <c r="AL409" s="405"/>
      <c r="AM409" s="301"/>
    </row>
    <row r="410" spans="1:39" ht="15.5" hidden="1" outlineLevel="1">
      <c r="A410" s="522">
        <v>3</v>
      </c>
      <c r="B410" s="420"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2"/>
      <c r="Z410" s="402"/>
      <c r="AA410" s="402"/>
      <c r="AB410" s="402"/>
      <c r="AC410" s="402"/>
      <c r="AD410" s="402"/>
      <c r="AE410" s="402"/>
      <c r="AF410" s="402"/>
      <c r="AG410" s="402"/>
      <c r="AH410" s="402"/>
      <c r="AI410" s="402"/>
      <c r="AJ410" s="402"/>
      <c r="AK410" s="402"/>
      <c r="AL410" s="402"/>
      <c r="AM410" s="295">
        <f>SUM(Y410:AL410)</f>
        <v>0</v>
      </c>
    </row>
    <row r="411" spans="1:39" ht="15.5" hidden="1" outlineLevel="1">
      <c r="A411" s="522"/>
      <c r="B411" s="423" t="s">
        <v>308</v>
      </c>
      <c r="C411" s="290" t="s">
        <v>163</v>
      </c>
      <c r="D411" s="294"/>
      <c r="E411" s="294"/>
      <c r="F411" s="294"/>
      <c r="G411" s="294"/>
      <c r="H411" s="294"/>
      <c r="I411" s="294"/>
      <c r="J411" s="294"/>
      <c r="K411" s="294"/>
      <c r="L411" s="294"/>
      <c r="M411" s="294"/>
      <c r="N411" s="459"/>
      <c r="O411" s="294"/>
      <c r="P411" s="294"/>
      <c r="Q411" s="294"/>
      <c r="R411" s="294"/>
      <c r="S411" s="294"/>
      <c r="T411" s="294"/>
      <c r="U411" s="294"/>
      <c r="V411" s="294"/>
      <c r="W411" s="294"/>
      <c r="X411" s="294"/>
      <c r="Y411" s="403">
        <v>0</v>
      </c>
      <c r="Z411" s="403">
        <v>0</v>
      </c>
      <c r="AA411" s="403">
        <v>0</v>
      </c>
      <c r="AB411" s="403">
        <v>0</v>
      </c>
      <c r="AC411" s="403">
        <v>0</v>
      </c>
      <c r="AD411" s="403">
        <v>0</v>
      </c>
      <c r="AE411" s="403">
        <v>0</v>
      </c>
      <c r="AF411" s="403">
        <v>0</v>
      </c>
      <c r="AG411" s="403">
        <v>0</v>
      </c>
      <c r="AH411" s="403">
        <v>0</v>
      </c>
      <c r="AI411" s="403">
        <v>0</v>
      </c>
      <c r="AJ411" s="403">
        <v>0</v>
      </c>
      <c r="AK411" s="403">
        <v>0</v>
      </c>
      <c r="AL411" s="403">
        <v>0</v>
      </c>
      <c r="AM411" s="296"/>
    </row>
    <row r="412" spans="1:39" ht="15.5" hidden="1" outlineLevel="1">
      <c r="A412" s="522"/>
      <c r="B412" s="423"/>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4"/>
      <c r="Z412" s="404"/>
      <c r="AA412" s="404"/>
      <c r="AB412" s="404"/>
      <c r="AC412" s="404"/>
      <c r="AD412" s="404"/>
      <c r="AE412" s="404"/>
      <c r="AF412" s="404"/>
      <c r="AG412" s="404"/>
      <c r="AH412" s="404"/>
      <c r="AI412" s="404"/>
      <c r="AJ412" s="404"/>
      <c r="AK412" s="404"/>
      <c r="AL412" s="404"/>
      <c r="AM412" s="305"/>
    </row>
    <row r="413" spans="1:39" ht="15.5" hidden="1" outlineLevel="1">
      <c r="A413" s="522">
        <v>4</v>
      </c>
      <c r="B413" s="510" t="s">
        <v>676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2"/>
      <c r="Z413" s="402"/>
      <c r="AA413" s="402"/>
      <c r="AB413" s="402"/>
      <c r="AC413" s="402"/>
      <c r="AD413" s="402"/>
      <c r="AE413" s="402"/>
      <c r="AF413" s="402"/>
      <c r="AG413" s="402"/>
      <c r="AH413" s="402"/>
      <c r="AI413" s="402"/>
      <c r="AJ413" s="402"/>
      <c r="AK413" s="402"/>
      <c r="AL413" s="402"/>
      <c r="AM413" s="295">
        <f>SUM(Y413:AL413)</f>
        <v>0</v>
      </c>
    </row>
    <row r="414" spans="1:39" ht="15.5" hidden="1" outlineLevel="1">
      <c r="A414" s="522"/>
      <c r="B414" s="423" t="s">
        <v>308</v>
      </c>
      <c r="C414" s="290" t="s">
        <v>163</v>
      </c>
      <c r="D414" s="294"/>
      <c r="E414" s="294"/>
      <c r="F414" s="294"/>
      <c r="G414" s="294"/>
      <c r="H414" s="294"/>
      <c r="I414" s="294"/>
      <c r="J414" s="294"/>
      <c r="K414" s="294"/>
      <c r="L414" s="294"/>
      <c r="M414" s="294"/>
      <c r="N414" s="459"/>
      <c r="O414" s="294"/>
      <c r="P414" s="294"/>
      <c r="Q414" s="294"/>
      <c r="R414" s="294"/>
      <c r="S414" s="294"/>
      <c r="T414" s="294"/>
      <c r="U414" s="294"/>
      <c r="V414" s="294"/>
      <c r="W414" s="294"/>
      <c r="X414" s="294"/>
      <c r="Y414" s="403">
        <v>0</v>
      </c>
      <c r="Z414" s="403">
        <v>0</v>
      </c>
      <c r="AA414" s="403">
        <v>0</v>
      </c>
      <c r="AB414" s="403">
        <v>0</v>
      </c>
      <c r="AC414" s="403">
        <v>0</v>
      </c>
      <c r="AD414" s="403">
        <v>0</v>
      </c>
      <c r="AE414" s="403">
        <v>0</v>
      </c>
      <c r="AF414" s="403">
        <v>0</v>
      </c>
      <c r="AG414" s="403">
        <v>0</v>
      </c>
      <c r="AH414" s="403">
        <v>0</v>
      </c>
      <c r="AI414" s="403">
        <v>0</v>
      </c>
      <c r="AJ414" s="403">
        <v>0</v>
      </c>
      <c r="AK414" s="403">
        <v>0</v>
      </c>
      <c r="AL414" s="403">
        <v>0</v>
      </c>
      <c r="AM414" s="296"/>
    </row>
    <row r="415" spans="1:39" ht="15.5" hidden="1" outlineLevel="1">
      <c r="A415" s="522"/>
      <c r="B415" s="423"/>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4"/>
      <c r="Z415" s="404"/>
      <c r="AA415" s="404"/>
      <c r="AB415" s="404"/>
      <c r="AC415" s="404"/>
      <c r="AD415" s="404"/>
      <c r="AE415" s="404"/>
      <c r="AF415" s="404"/>
      <c r="AG415" s="404"/>
      <c r="AH415" s="404"/>
      <c r="AI415" s="404"/>
      <c r="AJ415" s="404"/>
      <c r="AK415" s="404"/>
      <c r="AL415" s="404"/>
      <c r="AM415" s="305"/>
    </row>
    <row r="416" spans="1:39" ht="31" hidden="1" outlineLevel="1">
      <c r="A416" s="522">
        <v>5</v>
      </c>
      <c r="B416" s="420"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2"/>
      <c r="Z416" s="402"/>
      <c r="AA416" s="402"/>
      <c r="AB416" s="402"/>
      <c r="AC416" s="402"/>
      <c r="AD416" s="402"/>
      <c r="AE416" s="402"/>
      <c r="AF416" s="402"/>
      <c r="AG416" s="402"/>
      <c r="AH416" s="402"/>
      <c r="AI416" s="402"/>
      <c r="AJ416" s="402"/>
      <c r="AK416" s="402"/>
      <c r="AL416" s="402"/>
      <c r="AM416" s="295">
        <f>SUM(Y416:AL416)</f>
        <v>0</v>
      </c>
    </row>
    <row r="417" spans="1:39" ht="15.5" hidden="1" outlineLevel="1">
      <c r="A417" s="522"/>
      <c r="B417" s="423" t="s">
        <v>308</v>
      </c>
      <c r="C417" s="290" t="s">
        <v>163</v>
      </c>
      <c r="D417" s="294"/>
      <c r="E417" s="294"/>
      <c r="F417" s="294"/>
      <c r="G417" s="294"/>
      <c r="H417" s="294"/>
      <c r="I417" s="294"/>
      <c r="J417" s="294"/>
      <c r="K417" s="294"/>
      <c r="L417" s="294"/>
      <c r="M417" s="294"/>
      <c r="N417" s="459"/>
      <c r="O417" s="294"/>
      <c r="P417" s="294"/>
      <c r="Q417" s="294"/>
      <c r="R417" s="294"/>
      <c r="S417" s="294"/>
      <c r="T417" s="294"/>
      <c r="U417" s="294"/>
      <c r="V417" s="294"/>
      <c r="W417" s="294"/>
      <c r="X417" s="294"/>
      <c r="Y417" s="403">
        <v>0</v>
      </c>
      <c r="Z417" s="403">
        <v>0</v>
      </c>
      <c r="AA417" s="403">
        <v>0</v>
      </c>
      <c r="AB417" s="403">
        <v>0</v>
      </c>
      <c r="AC417" s="403">
        <v>0</v>
      </c>
      <c r="AD417" s="403">
        <v>0</v>
      </c>
      <c r="AE417" s="403">
        <v>0</v>
      </c>
      <c r="AF417" s="403">
        <v>0</v>
      </c>
      <c r="AG417" s="403">
        <v>0</v>
      </c>
      <c r="AH417" s="403">
        <v>0</v>
      </c>
      <c r="AI417" s="403">
        <v>0</v>
      </c>
      <c r="AJ417" s="403">
        <v>0</v>
      </c>
      <c r="AK417" s="403">
        <v>0</v>
      </c>
      <c r="AL417" s="403">
        <v>0</v>
      </c>
      <c r="AM417" s="296"/>
    </row>
    <row r="418" spans="1:39" ht="15.5" hidden="1" outlineLevel="1">
      <c r="A418" s="522"/>
      <c r="B418" s="423"/>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4"/>
      <c r="Z418" s="415"/>
      <c r="AA418" s="415"/>
      <c r="AB418" s="415"/>
      <c r="AC418" s="415"/>
      <c r="AD418" s="415"/>
      <c r="AE418" s="415"/>
      <c r="AF418" s="415"/>
      <c r="AG418" s="415"/>
      <c r="AH418" s="415"/>
      <c r="AI418" s="415"/>
      <c r="AJ418" s="415"/>
      <c r="AK418" s="415"/>
      <c r="AL418" s="415"/>
      <c r="AM418" s="296"/>
    </row>
    <row r="419" spans="1:39" ht="15.5" hidden="1" outlineLevel="1">
      <c r="A419" s="522"/>
      <c r="B419" s="504"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6"/>
      <c r="Z419" s="406"/>
      <c r="AA419" s="406"/>
      <c r="AB419" s="406"/>
      <c r="AC419" s="406"/>
      <c r="AD419" s="406"/>
      <c r="AE419" s="406"/>
      <c r="AF419" s="406"/>
      <c r="AG419" s="406"/>
      <c r="AH419" s="406"/>
      <c r="AI419" s="406"/>
      <c r="AJ419" s="406"/>
      <c r="AK419" s="406"/>
      <c r="AL419" s="406"/>
      <c r="AM419" s="291"/>
    </row>
    <row r="420" spans="1:39" ht="15.5" hidden="1" outlineLevel="1">
      <c r="A420" s="522">
        <v>6</v>
      </c>
      <c r="B420" s="420"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07"/>
      <c r="Z420" s="402"/>
      <c r="AA420" s="402"/>
      <c r="AB420" s="402"/>
      <c r="AC420" s="402"/>
      <c r="AD420" s="402"/>
      <c r="AE420" s="402"/>
      <c r="AF420" s="407"/>
      <c r="AG420" s="407"/>
      <c r="AH420" s="407"/>
      <c r="AI420" s="407"/>
      <c r="AJ420" s="407"/>
      <c r="AK420" s="407"/>
      <c r="AL420" s="407"/>
      <c r="AM420" s="295">
        <f>SUM(Y420:AL420)</f>
        <v>0</v>
      </c>
    </row>
    <row r="421" spans="1:39" ht="15.5" hidden="1" outlineLevel="1">
      <c r="A421" s="522"/>
      <c r="B421" s="423" t="s">
        <v>308</v>
      </c>
      <c r="C421" s="290" t="s">
        <v>163</v>
      </c>
      <c r="D421" s="294"/>
      <c r="E421" s="294"/>
      <c r="F421" s="294"/>
      <c r="G421" s="294"/>
      <c r="H421" s="294"/>
      <c r="I421" s="294"/>
      <c r="J421" s="294"/>
      <c r="K421" s="294"/>
      <c r="L421" s="294"/>
      <c r="M421" s="294"/>
      <c r="N421" s="294">
        <v>12</v>
      </c>
      <c r="O421" s="294"/>
      <c r="P421" s="294"/>
      <c r="Q421" s="294"/>
      <c r="R421" s="294"/>
      <c r="S421" s="294"/>
      <c r="T421" s="294"/>
      <c r="U421" s="294"/>
      <c r="V421" s="294"/>
      <c r="W421" s="294"/>
      <c r="X421" s="294"/>
      <c r="Y421" s="403">
        <v>0</v>
      </c>
      <c r="Z421" s="403">
        <v>0</v>
      </c>
      <c r="AA421" s="403">
        <v>0</v>
      </c>
      <c r="AB421" s="403">
        <v>0</v>
      </c>
      <c r="AC421" s="403">
        <v>0</v>
      </c>
      <c r="AD421" s="403">
        <v>0</v>
      </c>
      <c r="AE421" s="403">
        <v>0</v>
      </c>
      <c r="AF421" s="403">
        <v>0</v>
      </c>
      <c r="AG421" s="403">
        <v>0</v>
      </c>
      <c r="AH421" s="403">
        <v>0</v>
      </c>
      <c r="AI421" s="403">
        <v>0</v>
      </c>
      <c r="AJ421" s="403">
        <v>0</v>
      </c>
      <c r="AK421" s="403">
        <v>0</v>
      </c>
      <c r="AL421" s="403">
        <v>0</v>
      </c>
      <c r="AM421" s="310"/>
    </row>
    <row r="422" spans="1:39" ht="15.5" hidden="1" outlineLevel="1">
      <c r="A422" s="522"/>
      <c r="B422" s="516"/>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08"/>
      <c r="Z422" s="408"/>
      <c r="AA422" s="408"/>
      <c r="AB422" s="408"/>
      <c r="AC422" s="408"/>
      <c r="AD422" s="408"/>
      <c r="AE422" s="408"/>
      <c r="AF422" s="408"/>
      <c r="AG422" s="408"/>
      <c r="AH422" s="408"/>
      <c r="AI422" s="408"/>
      <c r="AJ422" s="408"/>
      <c r="AK422" s="408"/>
      <c r="AL422" s="408"/>
      <c r="AM422" s="312"/>
    </row>
    <row r="423" spans="1:39" ht="31" hidden="1" outlineLevel="1">
      <c r="A423" s="522">
        <v>7</v>
      </c>
      <c r="B423" s="420"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07"/>
      <c r="Z423" s="402"/>
      <c r="AA423" s="402"/>
      <c r="AB423" s="402"/>
      <c r="AC423" s="402"/>
      <c r="AD423" s="402"/>
      <c r="AE423" s="402"/>
      <c r="AF423" s="407"/>
      <c r="AG423" s="407"/>
      <c r="AH423" s="407"/>
      <c r="AI423" s="407"/>
      <c r="AJ423" s="407"/>
      <c r="AK423" s="407"/>
      <c r="AL423" s="407"/>
      <c r="AM423" s="295">
        <f>SUM(Y423:AL423)</f>
        <v>0</v>
      </c>
    </row>
    <row r="424" spans="1:39" ht="15.5" hidden="1" outlineLevel="1">
      <c r="A424" s="522"/>
      <c r="B424" s="423" t="s">
        <v>308</v>
      </c>
      <c r="C424" s="290" t="s">
        <v>163</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310"/>
    </row>
    <row r="425" spans="1:39" ht="15.5" hidden="1" outlineLevel="1">
      <c r="A425" s="522"/>
      <c r="B425" s="517"/>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08"/>
      <c r="Z425" s="409"/>
      <c r="AA425" s="408"/>
      <c r="AB425" s="408"/>
      <c r="AC425" s="408"/>
      <c r="AD425" s="408"/>
      <c r="AE425" s="408"/>
      <c r="AF425" s="408"/>
      <c r="AG425" s="408"/>
      <c r="AH425" s="408"/>
      <c r="AI425" s="408"/>
      <c r="AJ425" s="408"/>
      <c r="AK425" s="408"/>
      <c r="AL425" s="408"/>
      <c r="AM425" s="312"/>
    </row>
    <row r="426" spans="1:39" ht="31" hidden="1" outlineLevel="1">
      <c r="A426" s="522">
        <v>8</v>
      </c>
      <c r="B426" s="420"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07"/>
      <c r="Z426" s="402"/>
      <c r="AA426" s="402"/>
      <c r="AB426" s="402"/>
      <c r="AC426" s="402"/>
      <c r="AD426" s="402"/>
      <c r="AE426" s="402"/>
      <c r="AF426" s="407"/>
      <c r="AG426" s="407"/>
      <c r="AH426" s="407"/>
      <c r="AI426" s="407"/>
      <c r="AJ426" s="407"/>
      <c r="AK426" s="407"/>
      <c r="AL426" s="407"/>
      <c r="AM426" s="295">
        <f>SUM(Y426:AL426)</f>
        <v>0</v>
      </c>
    </row>
    <row r="427" spans="1:39" ht="15.5" hidden="1" outlineLevel="1">
      <c r="A427" s="522"/>
      <c r="B427" s="423" t="s">
        <v>308</v>
      </c>
      <c r="C427" s="290" t="s">
        <v>163</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03">
        <v>0</v>
      </c>
      <c r="Z427" s="403">
        <v>0</v>
      </c>
      <c r="AA427" s="403">
        <v>0</v>
      </c>
      <c r="AB427" s="403">
        <v>0</v>
      </c>
      <c r="AC427" s="403">
        <v>0</v>
      </c>
      <c r="AD427" s="403">
        <v>0</v>
      </c>
      <c r="AE427" s="403">
        <v>0</v>
      </c>
      <c r="AF427" s="403">
        <v>0</v>
      </c>
      <c r="AG427" s="403">
        <v>0</v>
      </c>
      <c r="AH427" s="403">
        <v>0</v>
      </c>
      <c r="AI427" s="403">
        <v>0</v>
      </c>
      <c r="AJ427" s="403">
        <v>0</v>
      </c>
      <c r="AK427" s="403">
        <v>0</v>
      </c>
      <c r="AL427" s="403">
        <v>0</v>
      </c>
      <c r="AM427" s="310"/>
    </row>
    <row r="428" spans="1:39" ht="15.5" hidden="1" outlineLevel="1">
      <c r="A428" s="522"/>
      <c r="B428" s="517"/>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08"/>
      <c r="Z428" s="409"/>
      <c r="AA428" s="408"/>
      <c r="AB428" s="408"/>
      <c r="AC428" s="408"/>
      <c r="AD428" s="408"/>
      <c r="AE428" s="408"/>
      <c r="AF428" s="408"/>
      <c r="AG428" s="408"/>
      <c r="AH428" s="408"/>
      <c r="AI428" s="408"/>
      <c r="AJ428" s="408"/>
      <c r="AK428" s="408"/>
      <c r="AL428" s="408"/>
      <c r="AM428" s="312"/>
    </row>
    <row r="429" spans="1:39" ht="31" hidden="1" outlineLevel="1">
      <c r="A429" s="522">
        <v>9</v>
      </c>
      <c r="B429" s="420"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07"/>
      <c r="Z429" s="402"/>
      <c r="AA429" s="402"/>
      <c r="AB429" s="402"/>
      <c r="AC429" s="402"/>
      <c r="AD429" s="402"/>
      <c r="AE429" s="402"/>
      <c r="AF429" s="407"/>
      <c r="AG429" s="407"/>
      <c r="AH429" s="407"/>
      <c r="AI429" s="407"/>
      <c r="AJ429" s="407"/>
      <c r="AK429" s="407"/>
      <c r="AL429" s="407"/>
      <c r="AM429" s="295">
        <f>SUM(Y429:AL429)</f>
        <v>0</v>
      </c>
    </row>
    <row r="430" spans="1:39" ht="15.5" hidden="1" outlineLevel="1">
      <c r="A430" s="522"/>
      <c r="B430" s="423" t="s">
        <v>308</v>
      </c>
      <c r="C430" s="290" t="s">
        <v>163</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310"/>
    </row>
    <row r="431" spans="1:39" ht="15.5" hidden="1" outlineLevel="1">
      <c r="A431" s="522"/>
      <c r="B431" s="517"/>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08"/>
      <c r="Z431" s="408"/>
      <c r="AA431" s="408"/>
      <c r="AB431" s="408"/>
      <c r="AC431" s="408"/>
      <c r="AD431" s="408"/>
      <c r="AE431" s="408"/>
      <c r="AF431" s="408"/>
      <c r="AG431" s="408"/>
      <c r="AH431" s="408"/>
      <c r="AI431" s="408"/>
      <c r="AJ431" s="408"/>
      <c r="AK431" s="408"/>
      <c r="AL431" s="408"/>
      <c r="AM431" s="312"/>
    </row>
    <row r="432" spans="1:39" ht="31" hidden="1" outlineLevel="1">
      <c r="A432" s="522">
        <v>10</v>
      </c>
      <c r="B432" s="420"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07"/>
      <c r="Z432" s="402"/>
      <c r="AA432" s="402"/>
      <c r="AB432" s="402"/>
      <c r="AC432" s="402"/>
      <c r="AD432" s="402"/>
      <c r="AE432" s="402"/>
      <c r="AF432" s="407"/>
      <c r="AG432" s="407"/>
      <c r="AH432" s="407"/>
      <c r="AI432" s="407"/>
      <c r="AJ432" s="407"/>
      <c r="AK432" s="407"/>
      <c r="AL432" s="407"/>
      <c r="AM432" s="295">
        <f>SUM(Y432:AL432)</f>
        <v>0</v>
      </c>
    </row>
    <row r="433" spans="1:40" ht="15.5" hidden="1" outlineLevel="1">
      <c r="A433" s="522"/>
      <c r="B433" s="423" t="s">
        <v>308</v>
      </c>
      <c r="C433" s="290" t="s">
        <v>163</v>
      </c>
      <c r="D433" s="294"/>
      <c r="E433" s="294"/>
      <c r="F433" s="294"/>
      <c r="G433" s="294"/>
      <c r="H433" s="294"/>
      <c r="I433" s="294"/>
      <c r="J433" s="294"/>
      <c r="K433" s="294"/>
      <c r="L433" s="294"/>
      <c r="M433" s="294"/>
      <c r="N433" s="294">
        <v>3</v>
      </c>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310"/>
    </row>
    <row r="434" spans="1:40" ht="15.5" hidden="1" outlineLevel="1">
      <c r="A434" s="522"/>
      <c r="B434" s="517"/>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08"/>
      <c r="Z434" s="409"/>
      <c r="AA434" s="408"/>
      <c r="AB434" s="408"/>
      <c r="AC434" s="408"/>
      <c r="AD434" s="408"/>
      <c r="AE434" s="408"/>
      <c r="AF434" s="408"/>
      <c r="AG434" s="408"/>
      <c r="AH434" s="408"/>
      <c r="AI434" s="408"/>
      <c r="AJ434" s="408"/>
      <c r="AK434" s="408"/>
      <c r="AL434" s="408"/>
      <c r="AM434" s="312"/>
    </row>
    <row r="435" spans="1:40" ht="15.5" hidden="1" outlineLevel="1">
      <c r="A435" s="522"/>
      <c r="B435" s="494"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40" ht="31" hidden="1" outlineLevel="1">
      <c r="A436" s="522">
        <v>11</v>
      </c>
      <c r="B436" s="420"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8"/>
      <c r="Z436" s="402"/>
      <c r="AA436" s="402"/>
      <c r="AB436" s="402"/>
      <c r="AC436" s="402"/>
      <c r="AD436" s="402"/>
      <c r="AE436" s="402"/>
      <c r="AF436" s="407"/>
      <c r="AG436" s="407"/>
      <c r="AH436" s="407"/>
      <c r="AI436" s="407"/>
      <c r="AJ436" s="407"/>
      <c r="AK436" s="407"/>
      <c r="AL436" s="407"/>
      <c r="AM436" s="295">
        <f>SUM(Y436:AL436)</f>
        <v>0</v>
      </c>
    </row>
    <row r="437" spans="1:40" ht="15.5" hidden="1" outlineLevel="1">
      <c r="A437" s="522"/>
      <c r="B437" s="423" t="s">
        <v>308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v>
      </c>
      <c r="AA437" s="403">
        <v>0</v>
      </c>
      <c r="AB437" s="403">
        <v>0</v>
      </c>
      <c r="AC437" s="403">
        <v>0</v>
      </c>
      <c r="AD437" s="403">
        <v>0</v>
      </c>
      <c r="AE437" s="403">
        <v>0</v>
      </c>
      <c r="AF437" s="403">
        <v>0</v>
      </c>
      <c r="AG437" s="403">
        <v>0</v>
      </c>
      <c r="AH437" s="403">
        <v>0</v>
      </c>
      <c r="AI437" s="403">
        <v>0</v>
      </c>
      <c r="AJ437" s="403">
        <v>0</v>
      </c>
      <c r="AK437" s="403">
        <v>0</v>
      </c>
      <c r="AL437" s="403">
        <v>0</v>
      </c>
      <c r="AM437" s="296"/>
    </row>
    <row r="438" spans="1:40" ht="15.5" hidden="1" outlineLevel="1">
      <c r="A438" s="522"/>
      <c r="B438" s="518"/>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4"/>
      <c r="Z438" s="413"/>
      <c r="AA438" s="413"/>
      <c r="AB438" s="413"/>
      <c r="AC438" s="413"/>
      <c r="AD438" s="413"/>
      <c r="AE438" s="413"/>
      <c r="AF438" s="413"/>
      <c r="AG438" s="413"/>
      <c r="AH438" s="413"/>
      <c r="AI438" s="413"/>
      <c r="AJ438" s="413"/>
      <c r="AK438" s="413"/>
      <c r="AL438" s="413"/>
      <c r="AM438" s="305"/>
    </row>
    <row r="439" spans="1:40" ht="31" hidden="1" outlineLevel="1">
      <c r="A439" s="522">
        <v>12</v>
      </c>
      <c r="B439" s="420"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2"/>
      <c r="Z439" s="402"/>
      <c r="AA439" s="402"/>
      <c r="AB439" s="402"/>
      <c r="AC439" s="402"/>
      <c r="AD439" s="402"/>
      <c r="AE439" s="402"/>
      <c r="AF439" s="407"/>
      <c r="AG439" s="407"/>
      <c r="AH439" s="407"/>
      <c r="AI439" s="407"/>
      <c r="AJ439" s="407"/>
      <c r="AK439" s="407"/>
      <c r="AL439" s="407"/>
      <c r="AM439" s="295">
        <f>SUM(Y439:AL439)</f>
        <v>0</v>
      </c>
    </row>
    <row r="440" spans="1:40" ht="15.5" hidden="1" outlineLevel="1">
      <c r="A440" s="522"/>
      <c r="B440" s="423" t="s">
        <v>308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0</v>
      </c>
      <c r="AA440" s="403">
        <v>0</v>
      </c>
      <c r="AB440" s="403">
        <v>0</v>
      </c>
      <c r="AC440" s="403">
        <v>0</v>
      </c>
      <c r="AD440" s="403">
        <v>0</v>
      </c>
      <c r="AE440" s="403">
        <v>0</v>
      </c>
      <c r="AF440" s="403">
        <v>0</v>
      </c>
      <c r="AG440" s="403">
        <v>0</v>
      </c>
      <c r="AH440" s="403">
        <v>0</v>
      </c>
      <c r="AI440" s="403">
        <v>0</v>
      </c>
      <c r="AJ440" s="403">
        <v>0</v>
      </c>
      <c r="AK440" s="403">
        <v>0</v>
      </c>
      <c r="AL440" s="403">
        <v>0</v>
      </c>
      <c r="AM440" s="296"/>
    </row>
    <row r="441" spans="1:40" ht="15.5" hidden="1" outlineLevel="1">
      <c r="A441" s="522"/>
      <c r="B441" s="518"/>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4"/>
      <c r="AA441" s="404"/>
      <c r="AB441" s="404"/>
      <c r="AC441" s="404"/>
      <c r="AD441" s="404"/>
      <c r="AE441" s="404"/>
      <c r="AF441" s="404"/>
      <c r="AG441" s="404"/>
      <c r="AH441" s="404"/>
      <c r="AI441" s="404"/>
      <c r="AJ441" s="404"/>
      <c r="AK441" s="404"/>
      <c r="AL441" s="404"/>
      <c r="AM441" s="305"/>
    </row>
    <row r="442" spans="1:40" ht="31" hidden="1" outlineLevel="1">
      <c r="A442" s="522">
        <v>13</v>
      </c>
      <c r="B442" s="420"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2"/>
      <c r="Z442" s="402"/>
      <c r="AA442" s="402"/>
      <c r="AB442" s="402"/>
      <c r="AC442" s="402"/>
      <c r="AD442" s="402"/>
      <c r="AE442" s="402"/>
      <c r="AF442" s="407"/>
      <c r="AG442" s="407"/>
      <c r="AH442" s="407"/>
      <c r="AI442" s="407"/>
      <c r="AJ442" s="407"/>
      <c r="AK442" s="407"/>
      <c r="AL442" s="407"/>
      <c r="AM442" s="295">
        <f>SUM(Y442:AL442)</f>
        <v>0</v>
      </c>
    </row>
    <row r="443" spans="1:40" ht="15.5" hidden="1" outlineLevel="1">
      <c r="A443" s="522"/>
      <c r="B443" s="423" t="s">
        <v>308</v>
      </c>
      <c r="C443" s="290" t="s">
        <v>163</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05"/>
    </row>
    <row r="444" spans="1:40" ht="15.5" hidden="1" outlineLevel="1">
      <c r="A444" s="522"/>
      <c r="B444" s="518"/>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4"/>
      <c r="Z444" s="404"/>
      <c r="AA444" s="404"/>
      <c r="AB444" s="404"/>
      <c r="AC444" s="404"/>
      <c r="AD444" s="404"/>
      <c r="AE444" s="404"/>
      <c r="AF444" s="404"/>
      <c r="AG444" s="404"/>
      <c r="AH444" s="404"/>
      <c r="AI444" s="404"/>
      <c r="AJ444" s="404"/>
      <c r="AK444" s="404"/>
      <c r="AL444" s="404"/>
      <c r="AM444" s="305"/>
    </row>
    <row r="445" spans="1:40" ht="15.5" hidden="1" outlineLevel="1">
      <c r="A445" s="522"/>
      <c r="B445" s="494"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6"/>
      <c r="Z445" s="406"/>
      <c r="AA445" s="406"/>
      <c r="AB445" s="406"/>
      <c r="AC445" s="406"/>
      <c r="AD445" s="406"/>
      <c r="AE445" s="406"/>
      <c r="AF445" s="406"/>
      <c r="AG445" s="406"/>
      <c r="AH445" s="406"/>
      <c r="AI445" s="406"/>
      <c r="AJ445" s="406"/>
      <c r="AK445" s="406"/>
      <c r="AL445" s="406"/>
      <c r="AM445" s="291"/>
    </row>
    <row r="446" spans="1:40" ht="15.5" hidden="1" outlineLevel="1">
      <c r="A446" s="522">
        <v>14</v>
      </c>
      <c r="B446" s="518"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2"/>
      <c r="Z446" s="402"/>
      <c r="AA446" s="402"/>
      <c r="AB446" s="402"/>
      <c r="AC446" s="402"/>
      <c r="AD446" s="402"/>
      <c r="AE446" s="402"/>
      <c r="AF446" s="402"/>
      <c r="AG446" s="402"/>
      <c r="AH446" s="402"/>
      <c r="AI446" s="402"/>
      <c r="AJ446" s="402"/>
      <c r="AK446" s="402"/>
      <c r="AL446" s="402"/>
      <c r="AM446" s="295">
        <f>SUM(Y446:AL446)</f>
        <v>0</v>
      </c>
    </row>
    <row r="447" spans="1:40" ht="15.5" hidden="1" outlineLevel="1">
      <c r="A447" s="522"/>
      <c r="B447" s="423" t="s">
        <v>308</v>
      </c>
      <c r="C447" s="290" t="s">
        <v>163</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403">
        <v>0</v>
      </c>
      <c r="Z447" s="403">
        <v>0</v>
      </c>
      <c r="AA447" s="403">
        <v>0</v>
      </c>
      <c r="AB447" s="403">
        <v>0</v>
      </c>
      <c r="AC447" s="403">
        <v>0</v>
      </c>
      <c r="AD447" s="403">
        <v>0</v>
      </c>
      <c r="AE447" s="403">
        <v>0</v>
      </c>
      <c r="AF447" s="403">
        <v>0</v>
      </c>
      <c r="AG447" s="403">
        <v>0</v>
      </c>
      <c r="AH447" s="403">
        <v>0</v>
      </c>
      <c r="AI447" s="403">
        <v>0</v>
      </c>
      <c r="AJ447" s="403">
        <v>0</v>
      </c>
      <c r="AK447" s="403">
        <v>0</v>
      </c>
      <c r="AL447" s="403">
        <v>0</v>
      </c>
      <c r="AM447" s="296"/>
    </row>
    <row r="448" spans="1:40" ht="15.5" hidden="1" outlineLevel="1">
      <c r="A448" s="522"/>
      <c r="B448" s="518"/>
      <c r="C448" s="304"/>
      <c r="D448" s="290"/>
      <c r="E448" s="290"/>
      <c r="F448" s="290"/>
      <c r="G448" s="290"/>
      <c r="H448" s="290"/>
      <c r="I448" s="290"/>
      <c r="J448" s="290"/>
      <c r="K448" s="290"/>
      <c r="L448" s="290"/>
      <c r="M448" s="290"/>
      <c r="N448" s="459"/>
      <c r="O448" s="290"/>
      <c r="P448" s="290"/>
      <c r="Q448" s="290"/>
      <c r="R448" s="290"/>
      <c r="S448" s="290"/>
      <c r="T448" s="290"/>
      <c r="U448" s="290"/>
      <c r="V448" s="290"/>
      <c r="W448" s="290"/>
      <c r="X448" s="290"/>
      <c r="Y448" s="404"/>
      <c r="Z448" s="404"/>
      <c r="AA448" s="404"/>
      <c r="AB448" s="404"/>
      <c r="AC448" s="404"/>
      <c r="AD448" s="404"/>
      <c r="AE448" s="404"/>
      <c r="AF448" s="404"/>
      <c r="AG448" s="404"/>
      <c r="AH448" s="404"/>
      <c r="AI448" s="404"/>
      <c r="AJ448" s="404"/>
      <c r="AK448" s="404"/>
      <c r="AL448" s="404"/>
      <c r="AM448" s="300"/>
      <c r="AN448" s="617"/>
    </row>
    <row r="449" spans="1:40" s="308" customFormat="1" ht="15.5" hidden="1" outlineLevel="1">
      <c r="A449" s="522"/>
      <c r="B449" s="494"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4"/>
      <c r="Z449" s="404"/>
      <c r="AA449" s="404"/>
      <c r="AB449" s="404"/>
      <c r="AC449" s="404"/>
      <c r="AD449" s="404"/>
      <c r="AE449" s="408"/>
      <c r="AF449" s="408"/>
      <c r="AG449" s="408"/>
      <c r="AH449" s="408"/>
      <c r="AI449" s="408"/>
      <c r="AJ449" s="408"/>
      <c r="AK449" s="408"/>
      <c r="AL449" s="408"/>
      <c r="AM449" s="507"/>
      <c r="AN449" s="618"/>
    </row>
    <row r="450" spans="1:40" ht="15.5" hidden="1" outlineLevel="1">
      <c r="A450" s="522">
        <v>15</v>
      </c>
      <c r="B450" s="423"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2"/>
      <c r="Z450" s="402"/>
      <c r="AA450" s="402"/>
      <c r="AB450" s="402"/>
      <c r="AC450" s="402"/>
      <c r="AD450" s="402"/>
      <c r="AE450" s="402"/>
      <c r="AF450" s="402"/>
      <c r="AG450" s="402"/>
      <c r="AH450" s="402"/>
      <c r="AI450" s="402"/>
      <c r="AJ450" s="402"/>
      <c r="AK450" s="402"/>
      <c r="AL450" s="402"/>
      <c r="AM450" s="295">
        <f>SUM(Y450:AL450)</f>
        <v>0</v>
      </c>
    </row>
    <row r="451" spans="1:40" ht="15.5" hidden="1" outlineLevel="1">
      <c r="A451" s="522"/>
      <c r="B451" s="423" t="s">
        <v>308</v>
      </c>
      <c r="C451" s="290" t="s">
        <v>163</v>
      </c>
      <c r="D451" s="294"/>
      <c r="E451" s="294"/>
      <c r="F451" s="294"/>
      <c r="G451" s="294"/>
      <c r="H451" s="294"/>
      <c r="I451" s="294"/>
      <c r="J451" s="294"/>
      <c r="K451" s="294"/>
      <c r="L451" s="294"/>
      <c r="M451" s="294"/>
      <c r="N451" s="294">
        <v>0</v>
      </c>
      <c r="O451" s="294"/>
      <c r="P451" s="294"/>
      <c r="Q451" s="294"/>
      <c r="R451" s="294"/>
      <c r="S451" s="294"/>
      <c r="T451" s="294"/>
      <c r="U451" s="294"/>
      <c r="V451" s="294"/>
      <c r="W451" s="294"/>
      <c r="X451" s="294"/>
      <c r="Y451" s="403">
        <v>0</v>
      </c>
      <c r="Z451" s="403">
        <v>0</v>
      </c>
      <c r="AA451" s="403">
        <v>0</v>
      </c>
      <c r="AB451" s="403">
        <v>0</v>
      </c>
      <c r="AC451" s="403">
        <v>0</v>
      </c>
      <c r="AD451" s="403">
        <v>0</v>
      </c>
      <c r="AE451" s="403">
        <v>0</v>
      </c>
      <c r="AF451" s="403">
        <v>0</v>
      </c>
      <c r="AG451" s="403">
        <v>0</v>
      </c>
      <c r="AH451" s="403">
        <v>0</v>
      </c>
      <c r="AI451" s="403">
        <v>0</v>
      </c>
      <c r="AJ451" s="403">
        <v>0</v>
      </c>
      <c r="AK451" s="403">
        <v>0</v>
      </c>
      <c r="AL451" s="403">
        <v>0</v>
      </c>
      <c r="AM451" s="296"/>
    </row>
    <row r="452" spans="1:40" ht="15.5" hidden="1" outlineLevel="1">
      <c r="A452" s="522"/>
      <c r="B452" s="518"/>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4"/>
      <c r="Z452" s="404"/>
      <c r="AA452" s="404"/>
      <c r="AB452" s="404"/>
      <c r="AC452" s="404"/>
      <c r="AD452" s="404"/>
      <c r="AE452" s="404"/>
      <c r="AF452" s="404"/>
      <c r="AG452" s="404"/>
      <c r="AH452" s="404"/>
      <c r="AI452" s="404"/>
      <c r="AJ452" s="404"/>
      <c r="AK452" s="404"/>
      <c r="AL452" s="404"/>
      <c r="AM452" s="305"/>
    </row>
    <row r="453" spans="1:40" s="282" customFormat="1" ht="15.5" hidden="1" outlineLevel="1">
      <c r="A453" s="522">
        <v>16</v>
      </c>
      <c r="B453" s="519"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2"/>
      <c r="Z453" s="402"/>
      <c r="AA453" s="402"/>
      <c r="AB453" s="402"/>
      <c r="AC453" s="402"/>
      <c r="AD453" s="402"/>
      <c r="AE453" s="402"/>
      <c r="AF453" s="402"/>
      <c r="AG453" s="402"/>
      <c r="AH453" s="402"/>
      <c r="AI453" s="402"/>
      <c r="AJ453" s="402"/>
      <c r="AK453" s="402"/>
      <c r="AL453" s="402"/>
      <c r="AM453" s="295">
        <f>SUM(Y453:AL453)</f>
        <v>0</v>
      </c>
    </row>
    <row r="454" spans="1:40" s="282" customFormat="1" ht="15.5" hidden="1" outlineLevel="1">
      <c r="A454" s="522"/>
      <c r="B454" s="519" t="s">
        <v>308</v>
      </c>
      <c r="C454" s="290" t="s">
        <v>163</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3">
        <v>0</v>
      </c>
      <c r="Z454" s="403">
        <v>0</v>
      </c>
      <c r="AA454" s="403">
        <v>0</v>
      </c>
      <c r="AB454" s="403">
        <v>0</v>
      </c>
      <c r="AC454" s="403">
        <v>0</v>
      </c>
      <c r="AD454" s="403">
        <v>0</v>
      </c>
      <c r="AE454" s="403">
        <v>0</v>
      </c>
      <c r="AF454" s="403">
        <v>0</v>
      </c>
      <c r="AG454" s="403">
        <v>0</v>
      </c>
      <c r="AH454" s="403">
        <v>0</v>
      </c>
      <c r="AI454" s="403">
        <v>0</v>
      </c>
      <c r="AJ454" s="403">
        <v>0</v>
      </c>
      <c r="AK454" s="403">
        <v>0</v>
      </c>
      <c r="AL454" s="403">
        <v>0</v>
      </c>
      <c r="AM454" s="296"/>
    </row>
    <row r="455" spans="1:40" s="282" customFormat="1" ht="15.5" hidden="1" outlineLevel="1">
      <c r="A455" s="522"/>
      <c r="B455" s="519"/>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4"/>
      <c r="Z455" s="404"/>
      <c r="AA455" s="404"/>
      <c r="AB455" s="404"/>
      <c r="AC455" s="404"/>
      <c r="AD455" s="404"/>
      <c r="AE455" s="408"/>
      <c r="AF455" s="408"/>
      <c r="AG455" s="408"/>
      <c r="AH455" s="408"/>
      <c r="AI455" s="408"/>
      <c r="AJ455" s="408"/>
      <c r="AK455" s="408"/>
      <c r="AL455" s="408"/>
      <c r="AM455" s="312"/>
    </row>
    <row r="456" spans="1:40" ht="15.5" hidden="1" outlineLevel="1">
      <c r="A456" s="522"/>
      <c r="B456" s="520"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6"/>
      <c r="Z456" s="406"/>
      <c r="AA456" s="406"/>
      <c r="AB456" s="406"/>
      <c r="AC456" s="406"/>
      <c r="AD456" s="406"/>
      <c r="AE456" s="406"/>
      <c r="AF456" s="406"/>
      <c r="AG456" s="406"/>
      <c r="AH456" s="406"/>
      <c r="AI456" s="406"/>
      <c r="AJ456" s="406"/>
      <c r="AK456" s="406"/>
      <c r="AL456" s="406"/>
      <c r="AM456" s="291"/>
    </row>
    <row r="457" spans="1:40" ht="15.5" hidden="1" outlineLevel="1">
      <c r="A457" s="522">
        <v>17</v>
      </c>
      <c r="B457" s="420"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18"/>
      <c r="Z457" s="402"/>
      <c r="AA457" s="402"/>
      <c r="AB457" s="402"/>
      <c r="AC457" s="402"/>
      <c r="AD457" s="402"/>
      <c r="AE457" s="402"/>
      <c r="AF457" s="407"/>
      <c r="AG457" s="407"/>
      <c r="AH457" s="407"/>
      <c r="AI457" s="407"/>
      <c r="AJ457" s="407"/>
      <c r="AK457" s="407"/>
      <c r="AL457" s="407"/>
      <c r="AM457" s="295">
        <f>SUM(Y457:AL457)</f>
        <v>0</v>
      </c>
    </row>
    <row r="458" spans="1:40" ht="15.5" hidden="1" outlineLevel="1">
      <c r="A458" s="522"/>
      <c r="B458" s="423" t="s">
        <v>308</v>
      </c>
      <c r="C458" s="290" t="s">
        <v>163</v>
      </c>
      <c r="D458" s="294"/>
      <c r="E458" s="294"/>
      <c r="F458" s="294"/>
      <c r="G458" s="294"/>
      <c r="H458" s="294"/>
      <c r="I458" s="294"/>
      <c r="J458" s="294"/>
      <c r="K458" s="294"/>
      <c r="L458" s="294"/>
      <c r="M458" s="294"/>
      <c r="N458" s="294">
        <v>0</v>
      </c>
      <c r="O458" s="294"/>
      <c r="P458" s="294"/>
      <c r="Q458" s="294"/>
      <c r="R458" s="294"/>
      <c r="S458" s="294"/>
      <c r="T458" s="294"/>
      <c r="U458" s="294"/>
      <c r="V458" s="294"/>
      <c r="W458" s="294"/>
      <c r="X458" s="294"/>
      <c r="Y458" s="403">
        <v>0</v>
      </c>
      <c r="Z458" s="403">
        <v>0</v>
      </c>
      <c r="AA458" s="403">
        <v>0</v>
      </c>
      <c r="AB458" s="403">
        <v>0</v>
      </c>
      <c r="AC458" s="403">
        <v>0</v>
      </c>
      <c r="AD458" s="403">
        <v>0</v>
      </c>
      <c r="AE458" s="403">
        <v>0</v>
      </c>
      <c r="AF458" s="403">
        <v>0</v>
      </c>
      <c r="AG458" s="403">
        <v>0</v>
      </c>
      <c r="AH458" s="403">
        <v>0</v>
      </c>
      <c r="AI458" s="403">
        <v>0</v>
      </c>
      <c r="AJ458" s="403">
        <v>0</v>
      </c>
      <c r="AK458" s="403">
        <v>0</v>
      </c>
      <c r="AL458" s="403">
        <v>0</v>
      </c>
      <c r="AM458" s="305"/>
    </row>
    <row r="459" spans="1:40" ht="15.5" hidden="1" outlineLevel="1">
      <c r="A459" s="522"/>
      <c r="B459" s="423"/>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7"/>
      <c r="AA459" s="417"/>
      <c r="AB459" s="417"/>
      <c r="AC459" s="417"/>
      <c r="AD459" s="417"/>
      <c r="AE459" s="417"/>
      <c r="AF459" s="417"/>
      <c r="AG459" s="417"/>
      <c r="AH459" s="417"/>
      <c r="AI459" s="417"/>
      <c r="AJ459" s="417"/>
      <c r="AK459" s="417"/>
      <c r="AL459" s="417"/>
      <c r="AM459" s="305"/>
    </row>
    <row r="460" spans="1:40" ht="15.5" hidden="1" outlineLevel="1">
      <c r="A460" s="522">
        <v>18</v>
      </c>
      <c r="B460" s="420"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18"/>
      <c r="Z460" s="402"/>
      <c r="AA460" s="402"/>
      <c r="AB460" s="402"/>
      <c r="AC460" s="402"/>
      <c r="AD460" s="402"/>
      <c r="AE460" s="402"/>
      <c r="AF460" s="407"/>
      <c r="AG460" s="407"/>
      <c r="AH460" s="407"/>
      <c r="AI460" s="407"/>
      <c r="AJ460" s="407"/>
      <c r="AK460" s="407"/>
      <c r="AL460" s="407"/>
      <c r="AM460" s="295">
        <f>SUM(Y460:AL460)</f>
        <v>0</v>
      </c>
    </row>
    <row r="461" spans="1:40" ht="15.5" hidden="1" outlineLevel="1">
      <c r="A461" s="522"/>
      <c r="B461" s="423" t="s">
        <v>308</v>
      </c>
      <c r="C461" s="290" t="s">
        <v>163</v>
      </c>
      <c r="D461" s="294"/>
      <c r="E461" s="294"/>
      <c r="F461" s="294"/>
      <c r="G461" s="294"/>
      <c r="H461" s="294"/>
      <c r="I461" s="294"/>
      <c r="J461" s="294"/>
      <c r="K461" s="294"/>
      <c r="L461" s="294"/>
      <c r="M461" s="294"/>
      <c r="N461" s="294">
        <v>0</v>
      </c>
      <c r="O461" s="294"/>
      <c r="P461" s="294"/>
      <c r="Q461" s="294"/>
      <c r="R461" s="294"/>
      <c r="S461" s="294"/>
      <c r="T461" s="294"/>
      <c r="U461" s="294"/>
      <c r="V461" s="294"/>
      <c r="W461" s="294"/>
      <c r="X461" s="294"/>
      <c r="Y461" s="403">
        <v>0</v>
      </c>
      <c r="Z461" s="403">
        <v>0</v>
      </c>
      <c r="AA461" s="403">
        <v>0</v>
      </c>
      <c r="AB461" s="403">
        <v>0</v>
      </c>
      <c r="AC461" s="403">
        <v>0</v>
      </c>
      <c r="AD461" s="403">
        <v>0</v>
      </c>
      <c r="AE461" s="403">
        <v>0</v>
      </c>
      <c r="AF461" s="403">
        <v>0</v>
      </c>
      <c r="AG461" s="403">
        <v>0</v>
      </c>
      <c r="AH461" s="403">
        <v>0</v>
      </c>
      <c r="AI461" s="403">
        <v>0</v>
      </c>
      <c r="AJ461" s="403">
        <v>0</v>
      </c>
      <c r="AK461" s="403">
        <v>0</v>
      </c>
      <c r="AL461" s="403">
        <v>0</v>
      </c>
      <c r="AM461" s="305"/>
    </row>
    <row r="462" spans="1:40" ht="15.5" hidden="1" outlineLevel="1">
      <c r="A462" s="522"/>
      <c r="B462" s="42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5"/>
      <c r="Z462" s="416"/>
      <c r="AA462" s="416"/>
      <c r="AB462" s="416"/>
      <c r="AC462" s="416"/>
      <c r="AD462" s="416"/>
      <c r="AE462" s="416"/>
      <c r="AF462" s="416"/>
      <c r="AG462" s="416"/>
      <c r="AH462" s="416"/>
      <c r="AI462" s="416"/>
      <c r="AJ462" s="416"/>
      <c r="AK462" s="416"/>
      <c r="AL462" s="416"/>
      <c r="AM462" s="296"/>
    </row>
    <row r="463" spans="1:40" ht="15.5" hidden="1" outlineLevel="1">
      <c r="A463" s="522">
        <v>19</v>
      </c>
      <c r="B463" s="420"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18"/>
      <c r="Z463" s="402"/>
      <c r="AA463" s="402"/>
      <c r="AB463" s="402"/>
      <c r="AC463" s="402"/>
      <c r="AD463" s="402"/>
      <c r="AE463" s="402"/>
      <c r="AF463" s="407"/>
      <c r="AG463" s="407"/>
      <c r="AH463" s="407"/>
      <c r="AI463" s="407"/>
      <c r="AJ463" s="407"/>
      <c r="AK463" s="407"/>
      <c r="AL463" s="407"/>
      <c r="AM463" s="295">
        <f>SUM(Y463:AL463)</f>
        <v>0</v>
      </c>
    </row>
    <row r="464" spans="1:40" ht="15.5" hidden="1" outlineLevel="1">
      <c r="A464" s="522"/>
      <c r="B464" s="423" t="s">
        <v>308</v>
      </c>
      <c r="C464" s="290" t="s">
        <v>163</v>
      </c>
      <c r="D464" s="294"/>
      <c r="E464" s="294"/>
      <c r="F464" s="294"/>
      <c r="G464" s="294"/>
      <c r="H464" s="294"/>
      <c r="I464" s="294"/>
      <c r="J464" s="294"/>
      <c r="K464" s="294"/>
      <c r="L464" s="294"/>
      <c r="M464" s="294"/>
      <c r="N464" s="294">
        <v>0</v>
      </c>
      <c r="O464" s="294"/>
      <c r="P464" s="294"/>
      <c r="Q464" s="294"/>
      <c r="R464" s="294"/>
      <c r="S464" s="294"/>
      <c r="T464" s="294"/>
      <c r="U464" s="294"/>
      <c r="V464" s="294"/>
      <c r="W464" s="294"/>
      <c r="X464" s="294"/>
      <c r="Y464" s="403">
        <v>0</v>
      </c>
      <c r="Z464" s="403">
        <v>0</v>
      </c>
      <c r="AA464" s="403">
        <v>0</v>
      </c>
      <c r="AB464" s="403">
        <v>0</v>
      </c>
      <c r="AC464" s="403">
        <v>0</v>
      </c>
      <c r="AD464" s="403">
        <v>0</v>
      </c>
      <c r="AE464" s="403">
        <v>0</v>
      </c>
      <c r="AF464" s="403">
        <v>0</v>
      </c>
      <c r="AG464" s="403">
        <v>0</v>
      </c>
      <c r="AH464" s="403">
        <v>0</v>
      </c>
      <c r="AI464" s="403">
        <v>0</v>
      </c>
      <c r="AJ464" s="403">
        <v>0</v>
      </c>
      <c r="AK464" s="403">
        <v>0</v>
      </c>
      <c r="AL464" s="403">
        <v>0</v>
      </c>
      <c r="AM464" s="296"/>
    </row>
    <row r="465" spans="1:39" ht="15.5" hidden="1" outlineLevel="1">
      <c r="A465" s="522"/>
      <c r="B465" s="42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4"/>
      <c r="Z465" s="404"/>
      <c r="AA465" s="404"/>
      <c r="AB465" s="404"/>
      <c r="AC465" s="404"/>
      <c r="AD465" s="404"/>
      <c r="AE465" s="404"/>
      <c r="AF465" s="404"/>
      <c r="AG465" s="404"/>
      <c r="AH465" s="404"/>
      <c r="AI465" s="404"/>
      <c r="AJ465" s="404"/>
      <c r="AK465" s="404"/>
      <c r="AL465" s="404"/>
      <c r="AM465" s="305"/>
    </row>
    <row r="466" spans="1:39" ht="15.5" hidden="1" outlineLevel="1">
      <c r="A466" s="522">
        <v>20</v>
      </c>
      <c r="B466" s="420"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18"/>
      <c r="Z466" s="402"/>
      <c r="AA466" s="402"/>
      <c r="AB466" s="402"/>
      <c r="AC466" s="402"/>
      <c r="AD466" s="402"/>
      <c r="AE466" s="402"/>
      <c r="AF466" s="407"/>
      <c r="AG466" s="407"/>
      <c r="AH466" s="407"/>
      <c r="AI466" s="407"/>
      <c r="AJ466" s="407"/>
      <c r="AK466" s="407"/>
      <c r="AL466" s="407"/>
      <c r="AM466" s="295">
        <f>SUM(Y466:AL466)</f>
        <v>0</v>
      </c>
    </row>
    <row r="467" spans="1:39" ht="15.5" hidden="1" outlineLevel="1">
      <c r="A467" s="522"/>
      <c r="B467" s="423" t="s">
        <v>308</v>
      </c>
      <c r="C467" s="290" t="s">
        <v>163</v>
      </c>
      <c r="D467" s="294"/>
      <c r="E467" s="294"/>
      <c r="F467" s="294"/>
      <c r="G467" s="294"/>
      <c r="H467" s="294"/>
      <c r="I467" s="294"/>
      <c r="J467" s="294"/>
      <c r="K467" s="294"/>
      <c r="L467" s="294"/>
      <c r="M467" s="294"/>
      <c r="N467" s="294">
        <v>0</v>
      </c>
      <c r="O467" s="294"/>
      <c r="P467" s="294"/>
      <c r="Q467" s="294"/>
      <c r="R467" s="294"/>
      <c r="S467" s="294"/>
      <c r="T467" s="294"/>
      <c r="U467" s="294"/>
      <c r="V467" s="294"/>
      <c r="W467" s="294"/>
      <c r="X467" s="294"/>
      <c r="Y467" s="403">
        <v>0</v>
      </c>
      <c r="Z467" s="403">
        <v>0</v>
      </c>
      <c r="AA467" s="403">
        <v>0</v>
      </c>
      <c r="AB467" s="403">
        <v>0</v>
      </c>
      <c r="AC467" s="403">
        <v>0</v>
      </c>
      <c r="AD467" s="403">
        <v>0</v>
      </c>
      <c r="AE467" s="403">
        <v>0</v>
      </c>
      <c r="AF467" s="403">
        <v>0</v>
      </c>
      <c r="AG467" s="403">
        <v>0</v>
      </c>
      <c r="AH467" s="403">
        <v>0</v>
      </c>
      <c r="AI467" s="403">
        <v>0</v>
      </c>
      <c r="AJ467" s="403">
        <v>0</v>
      </c>
      <c r="AK467" s="403">
        <v>0</v>
      </c>
      <c r="AL467" s="403">
        <v>0</v>
      </c>
      <c r="AM467" s="305"/>
    </row>
    <row r="468" spans="1:39" ht="15.5" hidden="1" outlineLevel="1">
      <c r="A468" s="522"/>
      <c r="B468" s="521"/>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4"/>
      <c r="Z468" s="404"/>
      <c r="AA468" s="404"/>
      <c r="AB468" s="404"/>
      <c r="AC468" s="404"/>
      <c r="AD468" s="404"/>
      <c r="AE468" s="404"/>
      <c r="AF468" s="404"/>
      <c r="AG468" s="404"/>
      <c r="AH468" s="404"/>
      <c r="AI468" s="404"/>
      <c r="AJ468" s="404"/>
      <c r="AK468" s="404"/>
      <c r="AL468" s="404"/>
      <c r="AM468" s="305"/>
    </row>
    <row r="469" spans="1:39" ht="15.5" hidden="1" outlineLevel="1">
      <c r="A469" s="522"/>
      <c r="B469" s="514"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4"/>
      <c r="Z469" s="417"/>
      <c r="AA469" s="417"/>
      <c r="AB469" s="417"/>
      <c r="AC469" s="417"/>
      <c r="AD469" s="417"/>
      <c r="AE469" s="417"/>
      <c r="AF469" s="417"/>
      <c r="AG469" s="417"/>
      <c r="AH469" s="417"/>
      <c r="AI469" s="417"/>
      <c r="AJ469" s="417"/>
      <c r="AK469" s="417"/>
      <c r="AL469" s="417"/>
      <c r="AM469" s="305"/>
    </row>
    <row r="470" spans="1:39" ht="15.5" hidden="1" outlineLevel="1">
      <c r="A470" s="522"/>
      <c r="B470" s="494"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4"/>
      <c r="Z470" s="417"/>
      <c r="AA470" s="417"/>
      <c r="AB470" s="417"/>
      <c r="AC470" s="417"/>
      <c r="AD470" s="417"/>
      <c r="AE470" s="417"/>
      <c r="AF470" s="417"/>
      <c r="AG470" s="417"/>
      <c r="AH470" s="417"/>
      <c r="AI470" s="417"/>
      <c r="AJ470" s="417"/>
      <c r="AK470" s="417"/>
      <c r="AL470" s="417"/>
      <c r="AM470" s="305"/>
    </row>
    <row r="471" spans="1:39" ht="15.5" hidden="1" outlineLevel="1">
      <c r="A471" s="522">
        <v>21</v>
      </c>
      <c r="B471" s="420" t="s">
        <v>113</v>
      </c>
      <c r="C471" s="290" t="s">
        <v>25</v>
      </c>
      <c r="D471" s="774">
        <v>3037051</v>
      </c>
      <c r="E471" s="294">
        <v>2344528</v>
      </c>
      <c r="F471" s="294">
        <v>2344528</v>
      </c>
      <c r="G471" s="294">
        <v>2344528</v>
      </c>
      <c r="H471" s="294">
        <v>2344528</v>
      </c>
      <c r="I471" s="294">
        <v>2344529.2589537292</v>
      </c>
      <c r="J471" s="294">
        <v>2344529.2589537287</v>
      </c>
      <c r="K471" s="294">
        <v>2344460.2459069318</v>
      </c>
      <c r="L471" s="294">
        <v>2344460.2459069318</v>
      </c>
      <c r="M471" s="294">
        <v>2342042.1014651028</v>
      </c>
      <c r="N471" s="290"/>
      <c r="O471" s="294">
        <v>209.93872372563288</v>
      </c>
      <c r="P471" s="294">
        <v>163.50914392030768</v>
      </c>
      <c r="Q471" s="294">
        <v>163.50914392030768</v>
      </c>
      <c r="R471" s="294">
        <v>163.50914392030768</v>
      </c>
      <c r="S471" s="294">
        <v>163.50914392030768</v>
      </c>
      <c r="T471" s="294">
        <v>163.50914392030768</v>
      </c>
      <c r="U471" s="294">
        <v>163.50914392030768</v>
      </c>
      <c r="V471" s="294">
        <v>163.50224261562798</v>
      </c>
      <c r="W471" s="294">
        <v>163.50224261562798</v>
      </c>
      <c r="X471" s="294">
        <v>4</v>
      </c>
      <c r="Y471" s="402">
        <v>1</v>
      </c>
      <c r="Z471" s="402"/>
      <c r="AA471" s="402"/>
      <c r="AB471" s="402"/>
      <c r="AC471" s="402"/>
      <c r="AD471" s="402"/>
      <c r="AE471" s="402"/>
      <c r="AF471" s="402"/>
      <c r="AG471" s="402"/>
      <c r="AH471" s="402"/>
      <c r="AI471" s="402"/>
      <c r="AJ471" s="402"/>
      <c r="AK471" s="402"/>
      <c r="AL471" s="402"/>
      <c r="AM471" s="295">
        <f>SUM(Y471:AL471)</f>
        <v>1</v>
      </c>
    </row>
    <row r="472" spans="1:39" ht="15.5" hidden="1" outlineLevel="1">
      <c r="A472" s="522"/>
      <c r="B472" s="423" t="s">
        <v>308</v>
      </c>
      <c r="C472" s="290" t="s">
        <v>163</v>
      </c>
      <c r="D472" s="294">
        <v>1679</v>
      </c>
      <c r="E472" s="294">
        <f>E471/D471*D472</f>
        <v>1296.1463314247933</v>
      </c>
      <c r="F472" s="294">
        <f t="shared" ref="F472:M472" si="286">F471/E471*E472</f>
        <v>1296.1463314247933</v>
      </c>
      <c r="G472" s="294">
        <f t="shared" si="286"/>
        <v>1296.1463314247933</v>
      </c>
      <c r="H472" s="294">
        <f t="shared" si="286"/>
        <v>1296.1463314247933</v>
      </c>
      <c r="I472" s="294">
        <f t="shared" si="286"/>
        <v>1296.1470274234155</v>
      </c>
      <c r="J472" s="294">
        <f t="shared" si="286"/>
        <v>1296.1470274234152</v>
      </c>
      <c r="K472" s="294">
        <f t="shared" si="286"/>
        <v>1296.1088743250407</v>
      </c>
      <c r="L472" s="294">
        <f t="shared" si="286"/>
        <v>1296.1088743250407</v>
      </c>
      <c r="M472" s="294">
        <f t="shared" si="286"/>
        <v>1294.7720299592954</v>
      </c>
      <c r="N472" s="290"/>
      <c r="O472" s="294"/>
      <c r="P472" s="294"/>
      <c r="Q472" s="294"/>
      <c r="R472" s="294"/>
      <c r="S472" s="294"/>
      <c r="T472" s="294"/>
      <c r="U472" s="294"/>
      <c r="V472" s="294"/>
      <c r="W472" s="294"/>
      <c r="X472" s="294"/>
      <c r="Y472" s="403">
        <v>1</v>
      </c>
      <c r="Z472" s="403">
        <v>0</v>
      </c>
      <c r="AA472" s="403">
        <v>0</v>
      </c>
      <c r="AB472" s="403">
        <v>0</v>
      </c>
      <c r="AC472" s="403">
        <v>0</v>
      </c>
      <c r="AD472" s="403">
        <v>0</v>
      </c>
      <c r="AE472" s="403">
        <v>0</v>
      </c>
      <c r="AF472" s="403">
        <v>0</v>
      </c>
      <c r="AG472" s="403">
        <v>0</v>
      </c>
      <c r="AH472" s="403">
        <v>0</v>
      </c>
      <c r="AI472" s="403">
        <v>0</v>
      </c>
      <c r="AJ472" s="403">
        <v>0</v>
      </c>
      <c r="AK472" s="403">
        <v>0</v>
      </c>
      <c r="AL472" s="403">
        <v>0</v>
      </c>
      <c r="AM472" s="305"/>
    </row>
    <row r="473" spans="1:39" ht="15.5" hidden="1" outlineLevel="1">
      <c r="A473" s="522"/>
      <c r="B473" s="423"/>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4"/>
      <c r="Z473" s="417"/>
      <c r="AA473" s="417"/>
      <c r="AB473" s="417"/>
      <c r="AC473" s="417"/>
      <c r="AD473" s="417"/>
      <c r="AE473" s="417"/>
      <c r="AF473" s="417"/>
      <c r="AG473" s="417"/>
      <c r="AH473" s="417"/>
      <c r="AI473" s="417"/>
      <c r="AJ473" s="417"/>
      <c r="AK473" s="417"/>
      <c r="AL473" s="417"/>
      <c r="AM473" s="305"/>
    </row>
    <row r="474" spans="1:39" ht="31" hidden="1" outlineLevel="1">
      <c r="A474" s="522">
        <v>22</v>
      </c>
      <c r="B474" s="420" t="s">
        <v>114</v>
      </c>
      <c r="C474" s="290" t="s">
        <v>25</v>
      </c>
      <c r="D474" s="294">
        <v>129528.21700000022</v>
      </c>
      <c r="E474" s="294">
        <v>129501</v>
      </c>
      <c r="F474" s="294">
        <v>129501</v>
      </c>
      <c r="G474" s="294">
        <v>129501</v>
      </c>
      <c r="H474" s="294">
        <v>129501</v>
      </c>
      <c r="I474" s="294">
        <v>129528.21700000022</v>
      </c>
      <c r="J474" s="294">
        <v>129528.21700000022</v>
      </c>
      <c r="K474" s="294">
        <v>129528.21700000022</v>
      </c>
      <c r="L474" s="294">
        <v>129528.21700000022</v>
      </c>
      <c r="M474" s="294">
        <v>129528.21700000022</v>
      </c>
      <c r="N474" s="290"/>
      <c r="O474" s="294">
        <v>34.60799999999999</v>
      </c>
      <c r="P474" s="294">
        <v>34.60799999999999</v>
      </c>
      <c r="Q474" s="294">
        <v>34.60799999999999</v>
      </c>
      <c r="R474" s="294">
        <v>34.60799999999999</v>
      </c>
      <c r="S474" s="294">
        <v>34.60799999999999</v>
      </c>
      <c r="T474" s="294">
        <v>34.60799999999999</v>
      </c>
      <c r="U474" s="294">
        <v>34.60799999999999</v>
      </c>
      <c r="V474" s="294">
        <v>34.60799999999999</v>
      </c>
      <c r="W474" s="294">
        <v>34.60799999999999</v>
      </c>
      <c r="X474" s="294">
        <v>140</v>
      </c>
      <c r="Y474" s="402">
        <v>1</v>
      </c>
      <c r="Z474" s="402"/>
      <c r="AA474" s="402"/>
      <c r="AB474" s="402"/>
      <c r="AC474" s="402"/>
      <c r="AD474" s="402"/>
      <c r="AE474" s="402"/>
      <c r="AF474" s="402"/>
      <c r="AG474" s="402"/>
      <c r="AH474" s="402"/>
      <c r="AI474" s="402"/>
      <c r="AJ474" s="402"/>
      <c r="AK474" s="402"/>
      <c r="AL474" s="402"/>
      <c r="AM474" s="295">
        <f>SUM(Y474:AL474)</f>
        <v>1</v>
      </c>
    </row>
    <row r="475" spans="1:39" ht="15.5" hidden="1" outlineLevel="1">
      <c r="A475" s="522"/>
      <c r="B475" s="423" t="s">
        <v>308</v>
      </c>
      <c r="C475" s="290" t="s">
        <v>163</v>
      </c>
      <c r="D475" s="294">
        <v>22688</v>
      </c>
      <c r="E475" s="294">
        <f>E474/D474*D475</f>
        <v>22683.232704422968</v>
      </c>
      <c r="F475" s="294">
        <f t="shared" ref="F475" si="287">F474/E474*E475</f>
        <v>22683.232704422968</v>
      </c>
      <c r="G475" s="294">
        <f t="shared" ref="G475" si="288">G474/F474*F475</f>
        <v>22683.232704422968</v>
      </c>
      <c r="H475" s="294">
        <f t="shared" ref="H475" si="289">H474/G474*G475</f>
        <v>22683.232704422968</v>
      </c>
      <c r="I475" s="294">
        <f t="shared" ref="I475" si="290">I474/H474*H475</f>
        <v>22688.000000000004</v>
      </c>
      <c r="J475" s="294">
        <f t="shared" ref="J475" si="291">J474/I474*I475</f>
        <v>22688.000000000004</v>
      </c>
      <c r="K475" s="294">
        <f t="shared" ref="K475" si="292">K474/J474*J475</f>
        <v>22688.000000000004</v>
      </c>
      <c r="L475" s="294">
        <f t="shared" ref="L475" si="293">L474/K474*K475</f>
        <v>22688.000000000004</v>
      </c>
      <c r="M475" s="294">
        <f t="shared" ref="M475" si="294">M474/L474*L475</f>
        <v>22688.000000000004</v>
      </c>
      <c r="N475" s="290"/>
      <c r="O475" s="294"/>
      <c r="P475" s="294"/>
      <c r="Q475" s="294"/>
      <c r="R475" s="294"/>
      <c r="S475" s="294"/>
      <c r="T475" s="294"/>
      <c r="U475" s="294"/>
      <c r="V475" s="294"/>
      <c r="W475" s="294"/>
      <c r="X475" s="294"/>
      <c r="Y475" s="403">
        <v>1</v>
      </c>
      <c r="Z475" s="403">
        <v>0</v>
      </c>
      <c r="AA475" s="403">
        <v>0</v>
      </c>
      <c r="AB475" s="403">
        <v>0</v>
      </c>
      <c r="AC475" s="403">
        <v>0</v>
      </c>
      <c r="AD475" s="403">
        <v>0</v>
      </c>
      <c r="AE475" s="403">
        <v>0</v>
      </c>
      <c r="AF475" s="403">
        <v>0</v>
      </c>
      <c r="AG475" s="403">
        <v>0</v>
      </c>
      <c r="AH475" s="403">
        <v>0</v>
      </c>
      <c r="AI475" s="403">
        <v>0</v>
      </c>
      <c r="AJ475" s="403">
        <v>0</v>
      </c>
      <c r="AK475" s="403">
        <v>0</v>
      </c>
      <c r="AL475" s="403">
        <v>0</v>
      </c>
      <c r="AM475" s="305"/>
    </row>
    <row r="476" spans="1:39" ht="15.5" hidden="1" outlineLevel="1">
      <c r="A476" s="522"/>
      <c r="B476" s="423"/>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7"/>
      <c r="AA476" s="417"/>
      <c r="AB476" s="417"/>
      <c r="AC476" s="417"/>
      <c r="AD476" s="417"/>
      <c r="AE476" s="417"/>
      <c r="AF476" s="417"/>
      <c r="AG476" s="417"/>
      <c r="AH476" s="417"/>
      <c r="AI476" s="417"/>
      <c r="AJ476" s="417"/>
      <c r="AK476" s="417"/>
      <c r="AL476" s="417"/>
      <c r="AM476" s="305"/>
    </row>
    <row r="477" spans="1:39" ht="15.5" hidden="1" outlineLevel="1">
      <c r="A477" s="522">
        <v>23</v>
      </c>
      <c r="B477" s="420"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2"/>
      <c r="Z477" s="402"/>
      <c r="AA477" s="402"/>
      <c r="AB477" s="402"/>
      <c r="AC477" s="402"/>
      <c r="AD477" s="402"/>
      <c r="AE477" s="402"/>
      <c r="AF477" s="402"/>
      <c r="AG477" s="402"/>
      <c r="AH477" s="402"/>
      <c r="AI477" s="402"/>
      <c r="AJ477" s="402"/>
      <c r="AK477" s="402"/>
      <c r="AL477" s="402"/>
      <c r="AM477" s="295">
        <f>SUM(Y477:AL477)</f>
        <v>0</v>
      </c>
    </row>
    <row r="478" spans="1:39" ht="15.5" hidden="1" outlineLevel="1">
      <c r="A478" s="522"/>
      <c r="B478" s="423"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3">
        <v>0</v>
      </c>
      <c r="Z478" s="403">
        <v>0</v>
      </c>
      <c r="AA478" s="403">
        <v>0</v>
      </c>
      <c r="AB478" s="403">
        <v>0</v>
      </c>
      <c r="AC478" s="403">
        <v>0</v>
      </c>
      <c r="AD478" s="403">
        <v>0</v>
      </c>
      <c r="AE478" s="403">
        <v>0</v>
      </c>
      <c r="AF478" s="403">
        <v>0</v>
      </c>
      <c r="AG478" s="403">
        <v>0</v>
      </c>
      <c r="AH478" s="403">
        <v>0</v>
      </c>
      <c r="AI478" s="403">
        <v>0</v>
      </c>
      <c r="AJ478" s="403">
        <v>0</v>
      </c>
      <c r="AK478" s="403">
        <v>0</v>
      </c>
      <c r="AL478" s="403">
        <v>0</v>
      </c>
      <c r="AM478" s="305"/>
    </row>
    <row r="479" spans="1:39" ht="15.5" hidden="1" outlineLevel="1">
      <c r="A479" s="522"/>
      <c r="B479" s="42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4"/>
      <c r="Z479" s="417"/>
      <c r="AA479" s="417"/>
      <c r="AB479" s="417"/>
      <c r="AC479" s="417"/>
      <c r="AD479" s="417"/>
      <c r="AE479" s="417"/>
      <c r="AF479" s="417"/>
      <c r="AG479" s="417"/>
      <c r="AH479" s="417"/>
      <c r="AI479" s="417"/>
      <c r="AJ479" s="417"/>
      <c r="AK479" s="417"/>
      <c r="AL479" s="417"/>
      <c r="AM479" s="305"/>
    </row>
    <row r="480" spans="1:39" ht="15.5" hidden="1" outlineLevel="1">
      <c r="A480" s="522">
        <v>24</v>
      </c>
      <c r="B480" s="420" t="s">
        <v>116</v>
      </c>
      <c r="C480" s="290" t="s">
        <v>25</v>
      </c>
      <c r="D480" s="294">
        <v>7430</v>
      </c>
      <c r="E480" s="294">
        <v>7430</v>
      </c>
      <c r="F480" s="294">
        <v>7430</v>
      </c>
      <c r="G480" s="294">
        <v>7430</v>
      </c>
      <c r="H480" s="294">
        <v>7430</v>
      </c>
      <c r="I480" s="294">
        <v>7431.1598491999994</v>
      </c>
      <c r="J480" s="294">
        <v>7431.1598491999994</v>
      </c>
      <c r="K480" s="294">
        <v>7431.1598491999994</v>
      </c>
      <c r="L480" s="294">
        <v>7431.1598491999994</v>
      </c>
      <c r="M480" s="294">
        <v>7431.1598491999994</v>
      </c>
      <c r="N480" s="290"/>
      <c r="O480" s="294">
        <v>1.3622098999999999</v>
      </c>
      <c r="P480" s="294">
        <v>1.3622098999999999</v>
      </c>
      <c r="Q480" s="294">
        <v>1.3622098999999999</v>
      </c>
      <c r="R480" s="294">
        <v>1.3622098999999999</v>
      </c>
      <c r="S480" s="294">
        <v>1.3622098999999999</v>
      </c>
      <c r="T480" s="294">
        <v>1.3622098999999999</v>
      </c>
      <c r="U480" s="294">
        <v>1.3622098999999999</v>
      </c>
      <c r="V480" s="294">
        <v>1.3622098999999999</v>
      </c>
      <c r="W480" s="294">
        <v>1.3622098999999999</v>
      </c>
      <c r="X480" s="294">
        <v>4</v>
      </c>
      <c r="Y480" s="402">
        <v>1</v>
      </c>
      <c r="Z480" s="402"/>
      <c r="AA480" s="402"/>
      <c r="AB480" s="402"/>
      <c r="AC480" s="402"/>
      <c r="AD480" s="402"/>
      <c r="AE480" s="402"/>
      <c r="AF480" s="402"/>
      <c r="AG480" s="402"/>
      <c r="AH480" s="402"/>
      <c r="AI480" s="402"/>
      <c r="AJ480" s="402"/>
      <c r="AK480" s="402"/>
      <c r="AL480" s="402"/>
      <c r="AM480" s="295">
        <f>SUM(Y480:AL480)</f>
        <v>1</v>
      </c>
    </row>
    <row r="481" spans="1:39" ht="15.5" hidden="1" outlineLevel="1">
      <c r="A481" s="522"/>
      <c r="B481" s="423"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3">
        <v>1</v>
      </c>
      <c r="Z481" s="403">
        <v>0</v>
      </c>
      <c r="AA481" s="403">
        <v>0</v>
      </c>
      <c r="AB481" s="403">
        <v>0</v>
      </c>
      <c r="AC481" s="403">
        <v>0</v>
      </c>
      <c r="AD481" s="403">
        <v>0</v>
      </c>
      <c r="AE481" s="403">
        <v>0</v>
      </c>
      <c r="AF481" s="403">
        <v>0</v>
      </c>
      <c r="AG481" s="403">
        <v>0</v>
      </c>
      <c r="AH481" s="403">
        <v>0</v>
      </c>
      <c r="AI481" s="403">
        <v>0</v>
      </c>
      <c r="AJ481" s="403">
        <v>0</v>
      </c>
      <c r="AK481" s="403">
        <v>0</v>
      </c>
      <c r="AL481" s="403">
        <v>0</v>
      </c>
      <c r="AM481" s="305"/>
    </row>
    <row r="482" spans="1:39" ht="15.5" hidden="1" outlineLevel="1">
      <c r="A482" s="522"/>
      <c r="B482" s="423"/>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4"/>
      <c r="Z482" s="417"/>
      <c r="AA482" s="417"/>
      <c r="AB482" s="417"/>
      <c r="AC482" s="417"/>
      <c r="AD482" s="417"/>
      <c r="AE482" s="417"/>
      <c r="AF482" s="417"/>
      <c r="AG482" s="417"/>
      <c r="AH482" s="417"/>
      <c r="AI482" s="417"/>
      <c r="AJ482" s="417"/>
      <c r="AK482" s="417"/>
      <c r="AL482" s="417"/>
      <c r="AM482" s="305"/>
    </row>
    <row r="483" spans="1:39" ht="15.5" hidden="1" outlineLevel="1">
      <c r="A483" s="522"/>
      <c r="B483" s="494"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17"/>
      <c r="AA483" s="417"/>
      <c r="AB483" s="417"/>
      <c r="AC483" s="417"/>
      <c r="AD483" s="417"/>
      <c r="AE483" s="417"/>
      <c r="AF483" s="417"/>
      <c r="AG483" s="417"/>
      <c r="AH483" s="417"/>
      <c r="AI483" s="417"/>
      <c r="AJ483" s="417"/>
      <c r="AK483" s="417"/>
      <c r="AL483" s="417"/>
      <c r="AM483" s="305"/>
    </row>
    <row r="484" spans="1:39" ht="15.5" hidden="1" outlineLevel="1">
      <c r="A484" s="522">
        <v>25</v>
      </c>
      <c r="B484" s="420"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18"/>
      <c r="Z484" s="402"/>
      <c r="AA484" s="402"/>
      <c r="AB484" s="402"/>
      <c r="AC484" s="402"/>
      <c r="AD484" s="402"/>
      <c r="AE484" s="402"/>
      <c r="AF484" s="407"/>
      <c r="AG484" s="407"/>
      <c r="AH484" s="407"/>
      <c r="AI484" s="407"/>
      <c r="AJ484" s="407"/>
      <c r="AK484" s="407"/>
      <c r="AL484" s="407"/>
      <c r="AM484" s="295">
        <f>SUM(Y484:AL484)</f>
        <v>0</v>
      </c>
    </row>
    <row r="485" spans="1:39" ht="15.5" hidden="1" outlineLevel="1">
      <c r="A485" s="522"/>
      <c r="B485" s="423"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05"/>
    </row>
    <row r="486" spans="1:39" ht="15.5" hidden="1" outlineLevel="1">
      <c r="A486" s="522"/>
      <c r="B486" s="423"/>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4"/>
      <c r="Z486" s="417"/>
      <c r="AA486" s="417"/>
      <c r="AB486" s="417"/>
      <c r="AC486" s="417"/>
      <c r="AD486" s="417"/>
      <c r="AE486" s="417"/>
      <c r="AF486" s="417"/>
      <c r="AG486" s="417"/>
      <c r="AH486" s="417"/>
      <c r="AI486" s="417"/>
      <c r="AJ486" s="417"/>
      <c r="AK486" s="417"/>
      <c r="AL486" s="417"/>
      <c r="AM486" s="305"/>
    </row>
    <row r="487" spans="1:39" ht="15.5" hidden="1" outlineLevel="1">
      <c r="A487" s="522">
        <v>26</v>
      </c>
      <c r="B487" s="420" t="s">
        <v>118</v>
      </c>
      <c r="C487" s="290" t="s">
        <v>25</v>
      </c>
      <c r="D487" s="294">
        <v>3389194</v>
      </c>
      <c r="E487" s="294">
        <v>3437086</v>
      </c>
      <c r="F487" s="294">
        <v>3437086</v>
      </c>
      <c r="G487" s="294">
        <v>3437086</v>
      </c>
      <c r="H487" s="294">
        <v>3437086</v>
      </c>
      <c r="I487" s="294">
        <v>3401919.0078805345</v>
      </c>
      <c r="J487" s="294">
        <v>3401919.0078805345</v>
      </c>
      <c r="K487" s="294">
        <v>3401919.0078805345</v>
      </c>
      <c r="L487" s="294">
        <v>3392188.170817954</v>
      </c>
      <c r="M487" s="294">
        <v>3392188.170817954</v>
      </c>
      <c r="N487" s="294">
        <v>12</v>
      </c>
      <c r="O487" s="294">
        <v>516.80782880764957</v>
      </c>
      <c r="P487" s="294">
        <v>533.90093469736792</v>
      </c>
      <c r="Q487" s="294">
        <v>533.90093469736792</v>
      </c>
      <c r="R487" s="294">
        <v>533.90093469736792</v>
      </c>
      <c r="S487" s="294">
        <v>533.90093469736792</v>
      </c>
      <c r="T487" s="294">
        <v>526.59582397609108</v>
      </c>
      <c r="U487" s="294">
        <v>526.59582397609108</v>
      </c>
      <c r="V487" s="294">
        <v>526.59582397609108</v>
      </c>
      <c r="W487" s="294">
        <v>526.59582397609108</v>
      </c>
      <c r="X487" s="294">
        <v>16</v>
      </c>
      <c r="Y487" s="418"/>
      <c r="Z487" s="402">
        <v>5.1195062896960165E-3</v>
      </c>
      <c r="AA487" s="402">
        <v>0.58674363285194064</v>
      </c>
      <c r="AB487" s="402">
        <v>0.40813686085836337</v>
      </c>
      <c r="AC487" s="402"/>
      <c r="AD487" s="402"/>
      <c r="AE487" s="402"/>
      <c r="AF487" s="407"/>
      <c r="AG487" s="407"/>
      <c r="AH487" s="407"/>
      <c r="AI487" s="407"/>
      <c r="AJ487" s="407"/>
      <c r="AK487" s="407"/>
      <c r="AL487" s="407"/>
      <c r="AM487" s="295">
        <f>SUM(Y487:AL487)</f>
        <v>1</v>
      </c>
    </row>
    <row r="488" spans="1:39" ht="15.5" hidden="1" outlineLevel="1">
      <c r="A488" s="522"/>
      <c r="B488" s="423" t="s">
        <v>308</v>
      </c>
      <c r="C488" s="290" t="s">
        <v>163</v>
      </c>
      <c r="D488" s="294">
        <v>65723.817198497462</v>
      </c>
      <c r="E488" s="294">
        <f>E487/D487*D488</f>
        <v>66652.546876783934</v>
      </c>
      <c r="F488" s="294">
        <f t="shared" ref="F488" si="295">F487/E487*E488</f>
        <v>66652.546876783934</v>
      </c>
      <c r="G488" s="294">
        <f t="shared" ref="G488" si="296">G487/F487*F488</f>
        <v>66652.546876783934</v>
      </c>
      <c r="H488" s="294">
        <f t="shared" ref="H488" si="297">H487/G487*G488</f>
        <v>66652.546876783934</v>
      </c>
      <c r="I488" s="294">
        <f t="shared" ref="I488" si="298">I487/H487*H488</f>
        <v>65970.582680730018</v>
      </c>
      <c r="J488" s="294">
        <f t="shared" ref="J488" si="299">J487/I487*I488</f>
        <v>65970.582680730018</v>
      </c>
      <c r="K488" s="294">
        <f t="shared" ref="K488" si="300">K487/J487*J488</f>
        <v>65970.582680730018</v>
      </c>
      <c r="L488" s="294">
        <f t="shared" ref="L488" si="301">L487/K487*K488</f>
        <v>65781.880660046212</v>
      </c>
      <c r="M488" s="294">
        <f t="shared" ref="M488" si="302">M487/L487*L488</f>
        <v>65781.880660046212</v>
      </c>
      <c r="N488" s="294">
        <v>12</v>
      </c>
      <c r="O488" s="294">
        <v>16.45</v>
      </c>
      <c r="P488" s="294">
        <f>O488*P487/O487</f>
        <v>16.994073785675024</v>
      </c>
      <c r="Q488" s="294">
        <f t="shared" ref="Q488:X488" si="303">P488*Q487/P487</f>
        <v>16.994073785675024</v>
      </c>
      <c r="R488" s="294">
        <f t="shared" si="303"/>
        <v>16.994073785675024</v>
      </c>
      <c r="S488" s="294">
        <f t="shared" si="303"/>
        <v>16.994073785675024</v>
      </c>
      <c r="T488" s="294">
        <f t="shared" si="303"/>
        <v>16.761552015170402</v>
      </c>
      <c r="U488" s="294">
        <f t="shared" si="303"/>
        <v>16.761552015170402</v>
      </c>
      <c r="V488" s="294">
        <f t="shared" si="303"/>
        <v>16.761552015170402</v>
      </c>
      <c r="W488" s="294">
        <f t="shared" si="303"/>
        <v>16.761552015170402</v>
      </c>
      <c r="X488" s="294">
        <f t="shared" si="303"/>
        <v>0.50928021080338604</v>
      </c>
      <c r="Y488" s="403">
        <v>0</v>
      </c>
      <c r="Z488" s="403">
        <v>0</v>
      </c>
      <c r="AA488" s="403">
        <v>1</v>
      </c>
      <c r="AB488" s="403"/>
      <c r="AC488" s="403">
        <v>0</v>
      </c>
      <c r="AD488" s="403">
        <v>0</v>
      </c>
      <c r="AE488" s="403">
        <v>0</v>
      </c>
      <c r="AF488" s="403">
        <v>0</v>
      </c>
      <c r="AG488" s="403">
        <v>0</v>
      </c>
      <c r="AH488" s="403">
        <v>0</v>
      </c>
      <c r="AI488" s="403">
        <v>0</v>
      </c>
      <c r="AJ488" s="403">
        <v>0</v>
      </c>
      <c r="AK488" s="403">
        <v>0</v>
      </c>
      <c r="AL488" s="403">
        <v>0</v>
      </c>
      <c r="AM488" s="305"/>
    </row>
    <row r="489" spans="1:39" ht="15.5" hidden="1" outlineLevel="1">
      <c r="A489" s="522"/>
      <c r="B489" s="423"/>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4"/>
      <c r="Z489" s="417"/>
      <c r="AA489" s="417"/>
      <c r="AB489" s="417"/>
      <c r="AC489" s="417"/>
      <c r="AD489" s="417"/>
      <c r="AE489" s="417"/>
      <c r="AF489" s="417"/>
      <c r="AG489" s="417"/>
      <c r="AH489" s="417"/>
      <c r="AI489" s="417"/>
      <c r="AJ489" s="417"/>
      <c r="AK489" s="417"/>
      <c r="AL489" s="417"/>
      <c r="AM489" s="305"/>
    </row>
    <row r="490" spans="1:39" ht="31" hidden="1" outlineLevel="1">
      <c r="A490" s="522">
        <v>27</v>
      </c>
      <c r="B490" s="420" t="s">
        <v>119</v>
      </c>
      <c r="C490" s="290" t="s">
        <v>25</v>
      </c>
      <c r="D490" s="294">
        <v>99039</v>
      </c>
      <c r="E490" s="294">
        <v>99039</v>
      </c>
      <c r="F490" s="294">
        <v>94008</v>
      </c>
      <c r="G490" s="294">
        <v>94008</v>
      </c>
      <c r="H490" s="294">
        <v>94008</v>
      </c>
      <c r="I490" s="294">
        <v>71121.02794488013</v>
      </c>
      <c r="J490" s="294">
        <v>54508.995156088306</v>
      </c>
      <c r="K490" s="294">
        <v>47180.688006930861</v>
      </c>
      <c r="L490" s="294">
        <v>39987.95380540035</v>
      </c>
      <c r="M490" s="294">
        <v>34635.579952544656</v>
      </c>
      <c r="N490" s="294">
        <v>12</v>
      </c>
      <c r="O490" s="294">
        <v>22.398136590954895</v>
      </c>
      <c r="P490" s="294">
        <v>22.398136590954895</v>
      </c>
      <c r="Q490" s="294">
        <v>21.956963784362262</v>
      </c>
      <c r="R490" s="294">
        <v>21.956963784362262</v>
      </c>
      <c r="S490" s="294">
        <v>21.956963784362262</v>
      </c>
      <c r="T490" s="294">
        <v>18.659082166330613</v>
      </c>
      <c r="U490" s="294">
        <v>15.566276970113506</v>
      </c>
      <c r="V490" s="294">
        <v>13.956111114802113</v>
      </c>
      <c r="W490" s="294">
        <v>12.574573875407214</v>
      </c>
      <c r="X490" s="294">
        <v>23</v>
      </c>
      <c r="Y490" s="418"/>
      <c r="Z490" s="402">
        <v>0.98833792748311267</v>
      </c>
      <c r="AA490" s="402">
        <v>1.1662072516887287E-2</v>
      </c>
      <c r="AB490" s="402"/>
      <c r="AC490" s="402"/>
      <c r="AD490" s="402"/>
      <c r="AE490" s="402"/>
      <c r="AF490" s="407"/>
      <c r="AG490" s="407"/>
      <c r="AH490" s="407"/>
      <c r="AI490" s="407"/>
      <c r="AJ490" s="407"/>
      <c r="AK490" s="407"/>
      <c r="AL490" s="407"/>
      <c r="AM490" s="295">
        <f>SUM(Y490:AL490)</f>
        <v>1</v>
      </c>
    </row>
    <row r="491" spans="1:39" ht="15.5" hidden="1" outlineLevel="1">
      <c r="A491" s="522"/>
      <c r="B491" s="423"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3">
        <v>0</v>
      </c>
      <c r="Z491" s="403">
        <v>0.98833792748311267</v>
      </c>
      <c r="AA491" s="403">
        <v>1.1662072516887287E-2</v>
      </c>
      <c r="AB491" s="403">
        <v>0</v>
      </c>
      <c r="AC491" s="403">
        <v>0</v>
      </c>
      <c r="AD491" s="403">
        <v>0</v>
      </c>
      <c r="AE491" s="403">
        <v>0</v>
      </c>
      <c r="AF491" s="403">
        <v>0</v>
      </c>
      <c r="AG491" s="403">
        <v>0</v>
      </c>
      <c r="AH491" s="403">
        <v>0</v>
      </c>
      <c r="AI491" s="403">
        <v>0</v>
      </c>
      <c r="AJ491" s="403">
        <v>0</v>
      </c>
      <c r="AK491" s="403">
        <v>0</v>
      </c>
      <c r="AL491" s="403">
        <v>0</v>
      </c>
      <c r="AM491" s="305"/>
    </row>
    <row r="492" spans="1:39" ht="15.5" hidden="1" outlineLevel="1">
      <c r="A492" s="522"/>
      <c r="B492" s="423"/>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4"/>
      <c r="Z492" s="417"/>
      <c r="AA492" s="417"/>
      <c r="AB492" s="417"/>
      <c r="AC492" s="417"/>
      <c r="AD492" s="417"/>
      <c r="AE492" s="417"/>
      <c r="AF492" s="417"/>
      <c r="AG492" s="417"/>
      <c r="AH492" s="417"/>
      <c r="AI492" s="417"/>
      <c r="AJ492" s="417"/>
      <c r="AK492" s="417"/>
      <c r="AL492" s="417"/>
      <c r="AM492" s="305"/>
    </row>
    <row r="493" spans="1:39" ht="31" hidden="1" outlineLevel="1">
      <c r="A493" s="522">
        <v>28</v>
      </c>
      <c r="B493" s="420"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18"/>
      <c r="Z493" s="402"/>
      <c r="AA493" s="402"/>
      <c r="AB493" s="402"/>
      <c r="AC493" s="402"/>
      <c r="AD493" s="402"/>
      <c r="AE493" s="402"/>
      <c r="AF493" s="407"/>
      <c r="AG493" s="407"/>
      <c r="AH493" s="407"/>
      <c r="AI493" s="407"/>
      <c r="AJ493" s="407"/>
      <c r="AK493" s="407"/>
      <c r="AL493" s="407"/>
      <c r="AM493" s="295">
        <f>SUM(Y493:AL493)</f>
        <v>0</v>
      </c>
    </row>
    <row r="494" spans="1:39" ht="15.5" hidden="1" outlineLevel="1">
      <c r="A494" s="522"/>
      <c r="B494" s="423"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3">
        <v>0</v>
      </c>
      <c r="Z494" s="403">
        <v>0</v>
      </c>
      <c r="AA494" s="403">
        <v>0</v>
      </c>
      <c r="AB494" s="403">
        <v>0</v>
      </c>
      <c r="AC494" s="403">
        <v>0</v>
      </c>
      <c r="AD494" s="403">
        <v>0</v>
      </c>
      <c r="AE494" s="403">
        <v>0</v>
      </c>
      <c r="AF494" s="403">
        <v>0</v>
      </c>
      <c r="AG494" s="403">
        <v>0</v>
      </c>
      <c r="AH494" s="403">
        <v>0</v>
      </c>
      <c r="AI494" s="403">
        <v>0</v>
      </c>
      <c r="AJ494" s="403">
        <v>0</v>
      </c>
      <c r="AK494" s="403">
        <v>0</v>
      </c>
      <c r="AL494" s="403">
        <v>0</v>
      </c>
      <c r="AM494" s="305"/>
    </row>
    <row r="495" spans="1:39" ht="15.5" hidden="1" outlineLevel="1">
      <c r="A495" s="522"/>
      <c r="B495" s="423"/>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4"/>
      <c r="Z495" s="417"/>
      <c r="AA495" s="417"/>
      <c r="AB495" s="417"/>
      <c r="AC495" s="417"/>
      <c r="AD495" s="417"/>
      <c r="AE495" s="417"/>
      <c r="AF495" s="417"/>
      <c r="AG495" s="417"/>
      <c r="AH495" s="417"/>
      <c r="AI495" s="417"/>
      <c r="AJ495" s="417"/>
      <c r="AK495" s="417"/>
      <c r="AL495" s="417"/>
      <c r="AM495" s="305"/>
    </row>
    <row r="496" spans="1:39" ht="31" hidden="1" outlineLevel="1">
      <c r="A496" s="522">
        <v>29</v>
      </c>
      <c r="B496" s="420"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18"/>
      <c r="Z496" s="402"/>
      <c r="AA496" s="402"/>
      <c r="AB496" s="402"/>
      <c r="AC496" s="402"/>
      <c r="AD496" s="402"/>
      <c r="AE496" s="402"/>
      <c r="AF496" s="407"/>
      <c r="AG496" s="407"/>
      <c r="AH496" s="407"/>
      <c r="AI496" s="407"/>
      <c r="AJ496" s="407"/>
      <c r="AK496" s="407"/>
      <c r="AL496" s="407"/>
      <c r="AM496" s="295">
        <f>SUM(Y496:AL496)</f>
        <v>0</v>
      </c>
    </row>
    <row r="497" spans="1:39" ht="15.5" hidden="1" outlineLevel="1">
      <c r="A497" s="522"/>
      <c r="B497" s="423"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3">
        <v>0</v>
      </c>
      <c r="Z497" s="403">
        <v>0</v>
      </c>
      <c r="AA497" s="403">
        <v>0</v>
      </c>
      <c r="AB497" s="403">
        <v>0</v>
      </c>
      <c r="AC497" s="403">
        <v>0</v>
      </c>
      <c r="AD497" s="403">
        <v>0</v>
      </c>
      <c r="AE497" s="403">
        <v>0</v>
      </c>
      <c r="AF497" s="403">
        <v>0</v>
      </c>
      <c r="AG497" s="403">
        <v>0</v>
      </c>
      <c r="AH497" s="403">
        <v>0</v>
      </c>
      <c r="AI497" s="403">
        <v>0</v>
      </c>
      <c r="AJ497" s="403">
        <v>0</v>
      </c>
      <c r="AK497" s="403">
        <v>0</v>
      </c>
      <c r="AL497" s="403">
        <v>0</v>
      </c>
      <c r="AM497" s="305"/>
    </row>
    <row r="498" spans="1:39" ht="15.5" hidden="1" outlineLevel="1">
      <c r="A498" s="522"/>
      <c r="B498" s="423"/>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4"/>
      <c r="Z498" s="417"/>
      <c r="AA498" s="417"/>
      <c r="AB498" s="417"/>
      <c r="AC498" s="417"/>
      <c r="AD498" s="417"/>
      <c r="AE498" s="417"/>
      <c r="AF498" s="417"/>
      <c r="AG498" s="417"/>
      <c r="AH498" s="417"/>
      <c r="AI498" s="417"/>
      <c r="AJ498" s="417"/>
      <c r="AK498" s="417"/>
      <c r="AL498" s="417"/>
      <c r="AM498" s="305"/>
    </row>
    <row r="499" spans="1:39" ht="31" hidden="1" outlineLevel="1">
      <c r="A499" s="522">
        <v>30</v>
      </c>
      <c r="B499" s="420"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18"/>
      <c r="Z499" s="402"/>
      <c r="AA499" s="402"/>
      <c r="AB499" s="402"/>
      <c r="AC499" s="402"/>
      <c r="AD499" s="402"/>
      <c r="AE499" s="402"/>
      <c r="AF499" s="407"/>
      <c r="AG499" s="407"/>
      <c r="AH499" s="407"/>
      <c r="AI499" s="407"/>
      <c r="AJ499" s="407"/>
      <c r="AK499" s="407"/>
      <c r="AL499" s="407"/>
      <c r="AM499" s="295">
        <f>SUM(Y499:AL499)</f>
        <v>0</v>
      </c>
    </row>
    <row r="500" spans="1:39" ht="15.5" hidden="1" outlineLevel="1">
      <c r="A500" s="522"/>
      <c r="B500" s="423"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3">
        <v>0</v>
      </c>
      <c r="Z500" s="403">
        <v>0</v>
      </c>
      <c r="AA500" s="403">
        <v>0</v>
      </c>
      <c r="AB500" s="403">
        <v>0</v>
      </c>
      <c r="AC500" s="403">
        <v>0</v>
      </c>
      <c r="AD500" s="403">
        <v>0</v>
      </c>
      <c r="AE500" s="403">
        <v>0</v>
      </c>
      <c r="AF500" s="403">
        <v>0</v>
      </c>
      <c r="AG500" s="403">
        <v>0</v>
      </c>
      <c r="AH500" s="403">
        <v>0</v>
      </c>
      <c r="AI500" s="403">
        <v>0</v>
      </c>
      <c r="AJ500" s="403">
        <v>0</v>
      </c>
      <c r="AK500" s="403">
        <v>0</v>
      </c>
      <c r="AL500" s="403">
        <v>0</v>
      </c>
      <c r="AM500" s="305"/>
    </row>
    <row r="501" spans="1:39" ht="15.5" hidden="1" outlineLevel="1">
      <c r="A501" s="522"/>
      <c r="B501" s="423"/>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4"/>
      <c r="Z501" s="417"/>
      <c r="AA501" s="417"/>
      <c r="AB501" s="417"/>
      <c r="AC501" s="417"/>
      <c r="AD501" s="417"/>
      <c r="AE501" s="417"/>
      <c r="AF501" s="417"/>
      <c r="AG501" s="417"/>
      <c r="AH501" s="417"/>
      <c r="AI501" s="417"/>
      <c r="AJ501" s="417"/>
      <c r="AK501" s="417"/>
      <c r="AL501" s="417"/>
      <c r="AM501" s="305"/>
    </row>
    <row r="502" spans="1:39" ht="31" hidden="1" outlineLevel="1">
      <c r="A502" s="522">
        <v>31</v>
      </c>
      <c r="B502" s="420"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18"/>
      <c r="Z502" s="402"/>
      <c r="AA502" s="402"/>
      <c r="AB502" s="402"/>
      <c r="AC502" s="402"/>
      <c r="AD502" s="402"/>
      <c r="AE502" s="402"/>
      <c r="AF502" s="407"/>
      <c r="AG502" s="407"/>
      <c r="AH502" s="407"/>
      <c r="AI502" s="407"/>
      <c r="AJ502" s="407"/>
      <c r="AK502" s="407"/>
      <c r="AL502" s="407"/>
      <c r="AM502" s="295">
        <f>SUM(Y502:AL502)</f>
        <v>0</v>
      </c>
    </row>
    <row r="503" spans="1:39" ht="15.5" hidden="1" outlineLevel="1">
      <c r="A503" s="522"/>
      <c r="B503" s="423"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3">
        <v>0</v>
      </c>
      <c r="Z503" s="403">
        <v>0</v>
      </c>
      <c r="AA503" s="403">
        <v>0</v>
      </c>
      <c r="AB503" s="403">
        <v>0</v>
      </c>
      <c r="AC503" s="403">
        <v>0</v>
      </c>
      <c r="AD503" s="403">
        <v>0</v>
      </c>
      <c r="AE503" s="403">
        <v>0</v>
      </c>
      <c r="AF503" s="403">
        <v>0</v>
      </c>
      <c r="AG503" s="403">
        <v>0</v>
      </c>
      <c r="AH503" s="403">
        <v>0</v>
      </c>
      <c r="AI503" s="403">
        <v>0</v>
      </c>
      <c r="AJ503" s="403">
        <v>0</v>
      </c>
      <c r="AK503" s="403">
        <v>0</v>
      </c>
      <c r="AL503" s="403">
        <v>0</v>
      </c>
      <c r="AM503" s="305"/>
    </row>
    <row r="504" spans="1:39" ht="15.5" hidden="1" outlineLevel="1">
      <c r="A504" s="522"/>
      <c r="B504" s="420"/>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4"/>
      <c r="Z504" s="417"/>
      <c r="AA504" s="417"/>
      <c r="AB504" s="417"/>
      <c r="AC504" s="417"/>
      <c r="AD504" s="417"/>
      <c r="AE504" s="417"/>
      <c r="AF504" s="417"/>
      <c r="AG504" s="417"/>
      <c r="AH504" s="417"/>
      <c r="AI504" s="417"/>
      <c r="AJ504" s="417"/>
      <c r="AK504" s="417"/>
      <c r="AL504" s="417"/>
      <c r="AM504" s="305"/>
    </row>
    <row r="505" spans="1:39" ht="15.5" hidden="1" outlineLevel="1">
      <c r="A505" s="522">
        <v>32</v>
      </c>
      <c r="B505" s="420"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18"/>
      <c r="Z505" s="402"/>
      <c r="AA505" s="402"/>
      <c r="AB505" s="402"/>
      <c r="AC505" s="402"/>
      <c r="AD505" s="402"/>
      <c r="AE505" s="402"/>
      <c r="AF505" s="407"/>
      <c r="AG505" s="407"/>
      <c r="AH505" s="407"/>
      <c r="AI505" s="407"/>
      <c r="AJ505" s="407"/>
      <c r="AK505" s="407"/>
      <c r="AL505" s="407"/>
      <c r="AM505" s="295">
        <f>SUM(Y505:AL505)</f>
        <v>0</v>
      </c>
    </row>
    <row r="506" spans="1:39" ht="15.5" hidden="1" outlineLevel="1">
      <c r="A506" s="522"/>
      <c r="B506" s="423"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3">
        <v>0</v>
      </c>
      <c r="Z506" s="403">
        <v>0</v>
      </c>
      <c r="AA506" s="403">
        <v>0</v>
      </c>
      <c r="AB506" s="403">
        <v>0</v>
      </c>
      <c r="AC506" s="403">
        <v>0</v>
      </c>
      <c r="AD506" s="403">
        <v>0</v>
      </c>
      <c r="AE506" s="403">
        <v>0</v>
      </c>
      <c r="AF506" s="403">
        <v>0</v>
      </c>
      <c r="AG506" s="403">
        <v>0</v>
      </c>
      <c r="AH506" s="403">
        <v>0</v>
      </c>
      <c r="AI506" s="403">
        <v>0</v>
      </c>
      <c r="AJ506" s="403">
        <v>0</v>
      </c>
      <c r="AK506" s="403">
        <v>0</v>
      </c>
      <c r="AL506" s="403">
        <v>0</v>
      </c>
      <c r="AM506" s="305"/>
    </row>
    <row r="507" spans="1:39" ht="15.5" hidden="1" outlineLevel="1">
      <c r="A507" s="522"/>
      <c r="B507" s="420"/>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4"/>
      <c r="Z507" s="417"/>
      <c r="AA507" s="417"/>
      <c r="AB507" s="417"/>
      <c r="AC507" s="417"/>
      <c r="AD507" s="417"/>
      <c r="AE507" s="417"/>
      <c r="AF507" s="417"/>
      <c r="AG507" s="417"/>
      <c r="AH507" s="417"/>
      <c r="AI507" s="417"/>
      <c r="AJ507" s="417"/>
      <c r="AK507" s="417"/>
      <c r="AL507" s="417"/>
      <c r="AM507" s="305"/>
    </row>
    <row r="508" spans="1:39" ht="15.5" hidden="1" outlineLevel="1">
      <c r="A508" s="522"/>
      <c r="B508" s="494"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4"/>
      <c r="Z508" s="417"/>
      <c r="AA508" s="417"/>
      <c r="AB508" s="417"/>
      <c r="AC508" s="417"/>
      <c r="AD508" s="417"/>
      <c r="AE508" s="417"/>
      <c r="AF508" s="417"/>
      <c r="AG508" s="417"/>
      <c r="AH508" s="417"/>
      <c r="AI508" s="417"/>
      <c r="AJ508" s="417"/>
      <c r="AK508" s="417"/>
      <c r="AL508" s="417"/>
      <c r="AM508" s="305"/>
    </row>
    <row r="509" spans="1:39" ht="15.5" hidden="1" outlineLevel="1">
      <c r="A509" s="522">
        <v>33</v>
      </c>
      <c r="B509" s="420"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18"/>
      <c r="Z509" s="402"/>
      <c r="AA509" s="402"/>
      <c r="AB509" s="402"/>
      <c r="AC509" s="402"/>
      <c r="AD509" s="402"/>
      <c r="AE509" s="402"/>
      <c r="AF509" s="407"/>
      <c r="AG509" s="407"/>
      <c r="AH509" s="407"/>
      <c r="AI509" s="407"/>
      <c r="AJ509" s="407"/>
      <c r="AK509" s="407"/>
      <c r="AL509" s="407"/>
      <c r="AM509" s="295">
        <f>SUM(Y509:AL509)</f>
        <v>0</v>
      </c>
    </row>
    <row r="510" spans="1:39" ht="15.5" hidden="1" outlineLevel="1">
      <c r="A510" s="522"/>
      <c r="B510" s="423"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3">
        <v>0</v>
      </c>
      <c r="Z510" s="403">
        <v>0</v>
      </c>
      <c r="AA510" s="403">
        <v>0</v>
      </c>
      <c r="AB510" s="403">
        <v>0</v>
      </c>
      <c r="AC510" s="403">
        <v>0</v>
      </c>
      <c r="AD510" s="403">
        <v>0</v>
      </c>
      <c r="AE510" s="403">
        <v>0</v>
      </c>
      <c r="AF510" s="403">
        <v>0</v>
      </c>
      <c r="AG510" s="403">
        <v>0</v>
      </c>
      <c r="AH510" s="403">
        <v>0</v>
      </c>
      <c r="AI510" s="403">
        <v>0</v>
      </c>
      <c r="AJ510" s="403">
        <v>0</v>
      </c>
      <c r="AK510" s="403">
        <v>0</v>
      </c>
      <c r="AL510" s="403">
        <v>0</v>
      </c>
      <c r="AM510" s="305"/>
    </row>
    <row r="511" spans="1:39" ht="15.5" hidden="1" outlineLevel="1">
      <c r="A511" s="522"/>
      <c r="B511" s="420"/>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4"/>
      <c r="Z511" s="417"/>
      <c r="AA511" s="417"/>
      <c r="AB511" s="417"/>
      <c r="AC511" s="417"/>
      <c r="AD511" s="417"/>
      <c r="AE511" s="417"/>
      <c r="AF511" s="417"/>
      <c r="AG511" s="417"/>
      <c r="AH511" s="417"/>
      <c r="AI511" s="417"/>
      <c r="AJ511" s="417"/>
      <c r="AK511" s="417"/>
      <c r="AL511" s="417"/>
      <c r="AM511" s="305"/>
    </row>
    <row r="512" spans="1:39" ht="15.5" hidden="1" outlineLevel="1">
      <c r="A512" s="522">
        <v>34</v>
      </c>
      <c r="B512" s="420"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18"/>
      <c r="Z512" s="402"/>
      <c r="AA512" s="402"/>
      <c r="AB512" s="402"/>
      <c r="AC512" s="402"/>
      <c r="AD512" s="402"/>
      <c r="AE512" s="402"/>
      <c r="AF512" s="407"/>
      <c r="AG512" s="407"/>
      <c r="AH512" s="407"/>
      <c r="AI512" s="407"/>
      <c r="AJ512" s="407"/>
      <c r="AK512" s="407"/>
      <c r="AL512" s="407"/>
      <c r="AM512" s="295">
        <f>SUM(Y512:AL512)</f>
        <v>0</v>
      </c>
    </row>
    <row r="513" spans="1:39" ht="15.5" hidden="1" outlineLevel="1">
      <c r="A513" s="522"/>
      <c r="B513" s="423"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3">
        <v>0</v>
      </c>
      <c r="Z513" s="403">
        <v>0</v>
      </c>
      <c r="AA513" s="403">
        <v>0</v>
      </c>
      <c r="AB513" s="403">
        <v>0</v>
      </c>
      <c r="AC513" s="403">
        <v>0</v>
      </c>
      <c r="AD513" s="403">
        <v>0</v>
      </c>
      <c r="AE513" s="403">
        <v>0</v>
      </c>
      <c r="AF513" s="403">
        <v>0</v>
      </c>
      <c r="AG513" s="403">
        <v>0</v>
      </c>
      <c r="AH513" s="403">
        <v>0</v>
      </c>
      <c r="AI513" s="403">
        <v>0</v>
      </c>
      <c r="AJ513" s="403">
        <v>0</v>
      </c>
      <c r="AK513" s="403">
        <v>0</v>
      </c>
      <c r="AL513" s="403">
        <v>0</v>
      </c>
      <c r="AM513" s="305"/>
    </row>
    <row r="514" spans="1:39" ht="15.5" hidden="1" outlineLevel="1">
      <c r="A514" s="522"/>
      <c r="B514" s="42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4"/>
      <c r="Z514" s="417"/>
      <c r="AA514" s="417"/>
      <c r="AB514" s="417"/>
      <c r="AC514" s="417"/>
      <c r="AD514" s="417"/>
      <c r="AE514" s="417"/>
      <c r="AF514" s="417"/>
      <c r="AG514" s="417"/>
      <c r="AH514" s="417"/>
      <c r="AI514" s="417"/>
      <c r="AJ514" s="417"/>
      <c r="AK514" s="417"/>
      <c r="AL514" s="417"/>
      <c r="AM514" s="305"/>
    </row>
    <row r="515" spans="1:39" ht="15.5" hidden="1" outlineLevel="1">
      <c r="A515" s="522">
        <v>35</v>
      </c>
      <c r="B515" s="420" t="s">
        <v>127</v>
      </c>
      <c r="C515" s="290" t="s">
        <v>25</v>
      </c>
      <c r="D515" s="294">
        <v>1130910</v>
      </c>
      <c r="E515" s="294">
        <v>1130910</v>
      </c>
      <c r="F515" s="294">
        <v>1130910</v>
      </c>
      <c r="G515" s="294">
        <v>1130910</v>
      </c>
      <c r="H515" s="294">
        <v>0</v>
      </c>
      <c r="I515" s="294">
        <v>0</v>
      </c>
      <c r="J515" s="294">
        <v>0</v>
      </c>
      <c r="K515" s="294">
        <v>0</v>
      </c>
      <c r="L515" s="294">
        <v>0</v>
      </c>
      <c r="M515" s="294">
        <v>0</v>
      </c>
      <c r="N515" s="294">
        <v>0</v>
      </c>
      <c r="O515" s="294">
        <v>413.05323892045845</v>
      </c>
      <c r="P515" s="294">
        <v>413.05323892045845</v>
      </c>
      <c r="Q515" s="294">
        <v>413.05323892045845</v>
      </c>
      <c r="R515" s="294">
        <v>413.05323892045845</v>
      </c>
      <c r="S515" s="294">
        <v>0</v>
      </c>
      <c r="T515" s="294">
        <v>0</v>
      </c>
      <c r="U515" s="294">
        <v>0</v>
      </c>
      <c r="V515" s="294">
        <v>0</v>
      </c>
      <c r="W515" s="294">
        <v>0</v>
      </c>
      <c r="X515" s="294">
        <v>0</v>
      </c>
      <c r="Y515" s="418">
        <v>1</v>
      </c>
      <c r="Z515" s="402"/>
      <c r="AA515" s="402"/>
      <c r="AB515" s="402"/>
      <c r="AC515" s="402"/>
      <c r="AD515" s="402"/>
      <c r="AE515" s="402"/>
      <c r="AF515" s="407"/>
      <c r="AG515" s="407"/>
      <c r="AH515" s="407"/>
      <c r="AI515" s="407"/>
      <c r="AJ515" s="407"/>
      <c r="AK515" s="407"/>
      <c r="AL515" s="407"/>
      <c r="AM515" s="295">
        <f>SUM(Y515:AL515)</f>
        <v>1</v>
      </c>
    </row>
    <row r="516" spans="1:39" ht="15.5" hidden="1" outlineLevel="1">
      <c r="A516" s="522"/>
      <c r="B516" s="423"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3">
        <v>1</v>
      </c>
      <c r="Z516" s="403">
        <v>0</v>
      </c>
      <c r="AA516" s="403">
        <v>0</v>
      </c>
      <c r="AB516" s="403">
        <v>0</v>
      </c>
      <c r="AC516" s="403">
        <v>0</v>
      </c>
      <c r="AD516" s="403">
        <v>0</v>
      </c>
      <c r="AE516" s="403">
        <v>0</v>
      </c>
      <c r="AF516" s="403">
        <v>0</v>
      </c>
      <c r="AG516" s="403">
        <v>0</v>
      </c>
      <c r="AH516" s="403">
        <v>0</v>
      </c>
      <c r="AI516" s="403">
        <v>0</v>
      </c>
      <c r="AJ516" s="403">
        <v>0</v>
      </c>
      <c r="AK516" s="403">
        <v>0</v>
      </c>
      <c r="AL516" s="403">
        <v>0</v>
      </c>
      <c r="AM516" s="305"/>
    </row>
    <row r="517" spans="1:39" ht="15.5" hidden="1" outlineLevel="1">
      <c r="A517" s="522"/>
      <c r="B517" s="423"/>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4"/>
      <c r="Z517" s="417"/>
      <c r="AA517" s="417"/>
      <c r="AB517" s="417"/>
      <c r="AC517" s="417"/>
      <c r="AD517" s="417"/>
      <c r="AE517" s="417"/>
      <c r="AF517" s="417"/>
      <c r="AG517" s="417"/>
      <c r="AH517" s="417"/>
      <c r="AI517" s="417"/>
      <c r="AJ517" s="417"/>
      <c r="AK517" s="417"/>
      <c r="AL517" s="417"/>
      <c r="AM517" s="305"/>
    </row>
    <row r="518" spans="1:39" ht="15.5" hidden="1" outlineLevel="1">
      <c r="A518" s="522"/>
      <c r="B518" s="494"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4"/>
      <c r="Z518" s="417"/>
      <c r="AA518" s="417"/>
      <c r="AB518" s="417"/>
      <c r="AC518" s="417"/>
      <c r="AD518" s="417"/>
      <c r="AE518" s="417"/>
      <c r="AF518" s="417"/>
      <c r="AG518" s="417"/>
      <c r="AH518" s="417"/>
      <c r="AI518" s="417"/>
      <c r="AJ518" s="417"/>
      <c r="AK518" s="417"/>
      <c r="AL518" s="417"/>
      <c r="AM518" s="305"/>
    </row>
    <row r="519" spans="1:39" ht="46.5" hidden="1" outlineLevel="1">
      <c r="A519" s="522">
        <v>36</v>
      </c>
      <c r="B519" s="420" t="s">
        <v>128</v>
      </c>
      <c r="C519" s="290" t="s">
        <v>25</v>
      </c>
      <c r="D519" s="294">
        <v>643</v>
      </c>
      <c r="E519" s="294">
        <v>643</v>
      </c>
      <c r="F519" s="294">
        <v>643</v>
      </c>
      <c r="G519" s="294">
        <v>643</v>
      </c>
      <c r="H519" s="294">
        <v>643</v>
      </c>
      <c r="I519" s="294">
        <v>643.47</v>
      </c>
      <c r="J519" s="294">
        <v>643.47</v>
      </c>
      <c r="K519" s="294">
        <v>643.47</v>
      </c>
      <c r="L519" s="294">
        <v>643.47</v>
      </c>
      <c r="M519" s="294">
        <v>643.47</v>
      </c>
      <c r="N519" s="294">
        <v>0</v>
      </c>
      <c r="O519" s="294">
        <v>3.7196370705527435E-2</v>
      </c>
      <c r="P519" s="294">
        <v>3.7196370705527435E-2</v>
      </c>
      <c r="Q519" s="294">
        <v>3.7196370705527435E-2</v>
      </c>
      <c r="R519" s="294">
        <v>3.7196370705527435E-2</v>
      </c>
      <c r="S519" s="294">
        <v>3.7196370705527435E-2</v>
      </c>
      <c r="T519" s="294">
        <v>3.7196370705527435E-2</v>
      </c>
      <c r="U519" s="294">
        <v>3.7196370705527435E-2</v>
      </c>
      <c r="V519" s="294">
        <v>3.7196370705527435E-2</v>
      </c>
      <c r="W519" s="294">
        <v>3.7196370705527435E-2</v>
      </c>
      <c r="X519" s="294">
        <v>1</v>
      </c>
      <c r="Y519" s="418">
        <v>1</v>
      </c>
      <c r="Z519" s="402"/>
      <c r="AA519" s="402"/>
      <c r="AB519" s="402"/>
      <c r="AC519" s="402"/>
      <c r="AD519" s="402"/>
      <c r="AE519" s="402"/>
      <c r="AF519" s="407"/>
      <c r="AG519" s="407"/>
      <c r="AH519" s="407"/>
      <c r="AI519" s="407"/>
      <c r="AJ519" s="407"/>
      <c r="AK519" s="407"/>
      <c r="AL519" s="407"/>
      <c r="AM519" s="295">
        <f>SUM(Y519:AL519)</f>
        <v>1</v>
      </c>
    </row>
    <row r="520" spans="1:39" ht="15.5" hidden="1" outlineLevel="1">
      <c r="A520" s="522"/>
      <c r="B520" s="423"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3">
        <v>1</v>
      </c>
      <c r="Z520" s="403">
        <v>0</v>
      </c>
      <c r="AA520" s="403">
        <v>0</v>
      </c>
      <c r="AB520" s="403">
        <v>0</v>
      </c>
      <c r="AC520" s="403">
        <v>0</v>
      </c>
      <c r="AD520" s="403">
        <v>0</v>
      </c>
      <c r="AE520" s="403">
        <v>0</v>
      </c>
      <c r="AF520" s="403">
        <v>0</v>
      </c>
      <c r="AG520" s="403">
        <v>0</v>
      </c>
      <c r="AH520" s="403">
        <v>0</v>
      </c>
      <c r="AI520" s="403">
        <v>0</v>
      </c>
      <c r="AJ520" s="403">
        <v>0</v>
      </c>
      <c r="AK520" s="403">
        <v>0</v>
      </c>
      <c r="AL520" s="403">
        <v>0</v>
      </c>
      <c r="AM520" s="305"/>
    </row>
    <row r="521" spans="1:39" ht="15.5" hidden="1" outlineLevel="1">
      <c r="A521" s="522"/>
      <c r="B521" s="42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4"/>
      <c r="Z521" s="417"/>
      <c r="AA521" s="417"/>
      <c r="AB521" s="417"/>
      <c r="AC521" s="417"/>
      <c r="AD521" s="417"/>
      <c r="AE521" s="417"/>
      <c r="AF521" s="417"/>
      <c r="AG521" s="417"/>
      <c r="AH521" s="417"/>
      <c r="AI521" s="417"/>
      <c r="AJ521" s="417"/>
      <c r="AK521" s="417"/>
      <c r="AL521" s="417"/>
      <c r="AM521" s="305"/>
    </row>
    <row r="522" spans="1:39" ht="31" hidden="1" outlineLevel="1">
      <c r="A522" s="522">
        <v>37</v>
      </c>
      <c r="B522" s="420"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18"/>
      <c r="Z522" s="402"/>
      <c r="AA522" s="402"/>
      <c r="AB522" s="402"/>
      <c r="AC522" s="402"/>
      <c r="AD522" s="402"/>
      <c r="AE522" s="402"/>
      <c r="AF522" s="407"/>
      <c r="AG522" s="407"/>
      <c r="AH522" s="407"/>
      <c r="AI522" s="407"/>
      <c r="AJ522" s="407"/>
      <c r="AK522" s="407"/>
      <c r="AL522" s="407"/>
      <c r="AM522" s="295">
        <f>SUM(Y522:AL522)</f>
        <v>0</v>
      </c>
    </row>
    <row r="523" spans="1:39" ht="15.5" hidden="1" outlineLevel="1">
      <c r="A523" s="522"/>
      <c r="B523" s="423"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03">
        <f>Y522</f>
        <v>0</v>
      </c>
      <c r="Z523" s="403">
        <f t="shared" ref="Z523" si="304">Z522</f>
        <v>0</v>
      </c>
      <c r="AA523" s="403">
        <f t="shared" ref="AA523" si="305">AA522</f>
        <v>0</v>
      </c>
      <c r="AB523" s="403">
        <f t="shared" ref="AB523" si="306">AB522</f>
        <v>0</v>
      </c>
      <c r="AC523" s="403">
        <f t="shared" ref="AC523" si="307">AC522</f>
        <v>0</v>
      </c>
      <c r="AD523" s="403">
        <f t="shared" ref="AD523" si="308">AD522</f>
        <v>0</v>
      </c>
      <c r="AE523" s="403">
        <f t="shared" ref="AE523" si="309">AE522</f>
        <v>0</v>
      </c>
      <c r="AF523" s="403">
        <f t="shared" ref="AF523" si="310">AF522</f>
        <v>0</v>
      </c>
      <c r="AG523" s="403">
        <f t="shared" ref="AG523" si="311">AG522</f>
        <v>0</v>
      </c>
      <c r="AH523" s="403">
        <f t="shared" ref="AH523" si="312">AH522</f>
        <v>0</v>
      </c>
      <c r="AI523" s="403">
        <f t="shared" ref="AI523" si="313">AI522</f>
        <v>0</v>
      </c>
      <c r="AJ523" s="403">
        <f t="shared" ref="AJ523" si="314">AJ522</f>
        <v>0</v>
      </c>
      <c r="AK523" s="403">
        <f t="shared" ref="AK523" si="315">AK522</f>
        <v>0</v>
      </c>
      <c r="AL523" s="403">
        <f t="shared" ref="AL523" si="316">AL522</f>
        <v>0</v>
      </c>
      <c r="AM523" s="305"/>
    </row>
    <row r="524" spans="1:39" ht="15.5" hidden="1" outlineLevel="1">
      <c r="A524" s="522"/>
      <c r="B524" s="420"/>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4"/>
      <c r="Z524" s="417"/>
      <c r="AA524" s="417"/>
      <c r="AB524" s="417"/>
      <c r="AC524" s="417"/>
      <c r="AD524" s="417"/>
      <c r="AE524" s="417"/>
      <c r="AF524" s="417"/>
      <c r="AG524" s="417"/>
      <c r="AH524" s="417"/>
      <c r="AI524" s="417"/>
      <c r="AJ524" s="417"/>
      <c r="AK524" s="417"/>
      <c r="AL524" s="417"/>
      <c r="AM524" s="305"/>
    </row>
    <row r="525" spans="1:39" ht="15.5" hidden="1" outlineLevel="1">
      <c r="A525" s="522">
        <v>38</v>
      </c>
      <c r="B525" s="420"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18"/>
      <c r="Z525" s="402"/>
      <c r="AA525" s="402"/>
      <c r="AB525" s="402"/>
      <c r="AC525" s="402"/>
      <c r="AD525" s="402"/>
      <c r="AE525" s="402"/>
      <c r="AF525" s="407"/>
      <c r="AG525" s="407"/>
      <c r="AH525" s="407"/>
      <c r="AI525" s="407"/>
      <c r="AJ525" s="407"/>
      <c r="AK525" s="407"/>
      <c r="AL525" s="407"/>
      <c r="AM525" s="295">
        <f>SUM(Y525:AL525)</f>
        <v>0</v>
      </c>
    </row>
    <row r="526" spans="1:39" ht="15.5" hidden="1" outlineLevel="1">
      <c r="A526" s="522"/>
      <c r="B526" s="423"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03">
        <f>Y525</f>
        <v>0</v>
      </c>
      <c r="Z526" s="403">
        <f t="shared" ref="Z526" si="317">Z525</f>
        <v>0</v>
      </c>
      <c r="AA526" s="403">
        <f t="shared" ref="AA526" si="318">AA525</f>
        <v>0</v>
      </c>
      <c r="AB526" s="403">
        <f t="shared" ref="AB526" si="319">AB525</f>
        <v>0</v>
      </c>
      <c r="AC526" s="403">
        <f t="shared" ref="AC526" si="320">AC525</f>
        <v>0</v>
      </c>
      <c r="AD526" s="403">
        <f t="shared" ref="AD526" si="321">AD525</f>
        <v>0</v>
      </c>
      <c r="AE526" s="403">
        <f t="shared" ref="AE526" si="322">AE525</f>
        <v>0</v>
      </c>
      <c r="AF526" s="403">
        <f t="shared" ref="AF526" si="323">AF525</f>
        <v>0</v>
      </c>
      <c r="AG526" s="403">
        <f t="shared" ref="AG526" si="324">AG525</f>
        <v>0</v>
      </c>
      <c r="AH526" s="403">
        <f t="shared" ref="AH526" si="325">AH525</f>
        <v>0</v>
      </c>
      <c r="AI526" s="403">
        <f t="shared" ref="AI526" si="326">AI525</f>
        <v>0</v>
      </c>
      <c r="AJ526" s="403">
        <f t="shared" ref="AJ526" si="327">AJ525</f>
        <v>0</v>
      </c>
      <c r="AK526" s="403">
        <f t="shared" ref="AK526" si="328">AK525</f>
        <v>0</v>
      </c>
      <c r="AL526" s="403">
        <f t="shared" ref="AL526" si="329">AL525</f>
        <v>0</v>
      </c>
      <c r="AM526" s="305"/>
    </row>
    <row r="527" spans="1:39" ht="15.5" hidden="1" outlineLevel="1">
      <c r="A527" s="522"/>
      <c r="B527" s="420"/>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4"/>
      <c r="Z527" s="417"/>
      <c r="AA527" s="417"/>
      <c r="AB527" s="417"/>
      <c r="AC527" s="417"/>
      <c r="AD527" s="417"/>
      <c r="AE527" s="417"/>
      <c r="AF527" s="417"/>
      <c r="AG527" s="417"/>
      <c r="AH527" s="417"/>
      <c r="AI527" s="417"/>
      <c r="AJ527" s="417"/>
      <c r="AK527" s="417"/>
      <c r="AL527" s="417"/>
      <c r="AM527" s="305"/>
    </row>
    <row r="528" spans="1:39" ht="31" hidden="1" outlineLevel="1">
      <c r="A528" s="522">
        <v>39</v>
      </c>
      <c r="B528" s="420"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18"/>
      <c r="Z528" s="402"/>
      <c r="AA528" s="402"/>
      <c r="AB528" s="402"/>
      <c r="AC528" s="402"/>
      <c r="AD528" s="402"/>
      <c r="AE528" s="402"/>
      <c r="AF528" s="407"/>
      <c r="AG528" s="407"/>
      <c r="AH528" s="407"/>
      <c r="AI528" s="407"/>
      <c r="AJ528" s="407"/>
      <c r="AK528" s="407"/>
      <c r="AL528" s="407"/>
      <c r="AM528" s="295">
        <f>SUM(Y528:AL528)</f>
        <v>0</v>
      </c>
    </row>
    <row r="529" spans="1:39" ht="15.5" hidden="1" outlineLevel="1">
      <c r="A529" s="522"/>
      <c r="B529" s="423"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03">
        <f>Y528</f>
        <v>0</v>
      </c>
      <c r="Z529" s="403">
        <f t="shared" ref="Z529" si="330">Z528</f>
        <v>0</v>
      </c>
      <c r="AA529" s="403">
        <f t="shared" ref="AA529" si="331">AA528</f>
        <v>0</v>
      </c>
      <c r="AB529" s="403">
        <f t="shared" ref="AB529" si="332">AB528</f>
        <v>0</v>
      </c>
      <c r="AC529" s="403">
        <f t="shared" ref="AC529" si="333">AC528</f>
        <v>0</v>
      </c>
      <c r="AD529" s="403">
        <f t="shared" ref="AD529" si="334">AD528</f>
        <v>0</v>
      </c>
      <c r="AE529" s="403">
        <f t="shared" ref="AE529" si="335">AE528</f>
        <v>0</v>
      </c>
      <c r="AF529" s="403">
        <f t="shared" ref="AF529" si="336">AF528</f>
        <v>0</v>
      </c>
      <c r="AG529" s="403">
        <f t="shared" ref="AG529" si="337">AG528</f>
        <v>0</v>
      </c>
      <c r="AH529" s="403">
        <f t="shared" ref="AH529" si="338">AH528</f>
        <v>0</v>
      </c>
      <c r="AI529" s="403">
        <f t="shared" ref="AI529" si="339">AI528</f>
        <v>0</v>
      </c>
      <c r="AJ529" s="403">
        <f t="shared" ref="AJ529" si="340">AJ528</f>
        <v>0</v>
      </c>
      <c r="AK529" s="403">
        <f t="shared" ref="AK529" si="341">AK528</f>
        <v>0</v>
      </c>
      <c r="AL529" s="403">
        <f t="shared" ref="AL529" si="342">AL528</f>
        <v>0</v>
      </c>
      <c r="AM529" s="305"/>
    </row>
    <row r="530" spans="1:39" ht="15.5" hidden="1" outlineLevel="1">
      <c r="A530" s="522"/>
      <c r="B530" s="420"/>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4"/>
      <c r="Z530" s="417"/>
      <c r="AA530" s="417"/>
      <c r="AB530" s="417"/>
      <c r="AC530" s="417"/>
      <c r="AD530" s="417"/>
      <c r="AE530" s="417"/>
      <c r="AF530" s="417"/>
      <c r="AG530" s="417"/>
      <c r="AH530" s="417"/>
      <c r="AI530" s="417"/>
      <c r="AJ530" s="417"/>
      <c r="AK530" s="417"/>
      <c r="AL530" s="417"/>
      <c r="AM530" s="305"/>
    </row>
    <row r="531" spans="1:39" ht="31" hidden="1" outlineLevel="1">
      <c r="A531" s="522">
        <v>40</v>
      </c>
      <c r="B531" s="420"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18"/>
      <c r="Z531" s="402"/>
      <c r="AA531" s="402"/>
      <c r="AB531" s="402"/>
      <c r="AC531" s="402"/>
      <c r="AD531" s="402"/>
      <c r="AE531" s="402"/>
      <c r="AF531" s="407"/>
      <c r="AG531" s="407"/>
      <c r="AH531" s="407"/>
      <c r="AI531" s="407"/>
      <c r="AJ531" s="407"/>
      <c r="AK531" s="407"/>
      <c r="AL531" s="407"/>
      <c r="AM531" s="295">
        <f>SUM(Y531:AL531)</f>
        <v>0</v>
      </c>
    </row>
    <row r="532" spans="1:39" ht="15.5" hidden="1" outlineLevel="1">
      <c r="A532" s="522"/>
      <c r="B532" s="423"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03">
        <f>Y531</f>
        <v>0</v>
      </c>
      <c r="Z532" s="403">
        <f t="shared" ref="Z532" si="343">Z531</f>
        <v>0</v>
      </c>
      <c r="AA532" s="403">
        <f t="shared" ref="AA532" si="344">AA531</f>
        <v>0</v>
      </c>
      <c r="AB532" s="403">
        <f t="shared" ref="AB532" si="345">AB531</f>
        <v>0</v>
      </c>
      <c r="AC532" s="403">
        <f t="shared" ref="AC532" si="346">AC531</f>
        <v>0</v>
      </c>
      <c r="AD532" s="403">
        <f t="shared" ref="AD532" si="347">AD531</f>
        <v>0</v>
      </c>
      <c r="AE532" s="403">
        <f t="shared" ref="AE532" si="348">AE531</f>
        <v>0</v>
      </c>
      <c r="AF532" s="403">
        <f t="shared" ref="AF532" si="349">AF531</f>
        <v>0</v>
      </c>
      <c r="AG532" s="403">
        <f t="shared" ref="AG532" si="350">AG531</f>
        <v>0</v>
      </c>
      <c r="AH532" s="403">
        <f t="shared" ref="AH532" si="351">AH531</f>
        <v>0</v>
      </c>
      <c r="AI532" s="403">
        <f t="shared" ref="AI532" si="352">AI531</f>
        <v>0</v>
      </c>
      <c r="AJ532" s="403">
        <f t="shared" ref="AJ532" si="353">AJ531</f>
        <v>0</v>
      </c>
      <c r="AK532" s="403">
        <f t="shared" ref="AK532" si="354">AK531</f>
        <v>0</v>
      </c>
      <c r="AL532" s="403">
        <f t="shared" ref="AL532" si="355">AL531</f>
        <v>0</v>
      </c>
      <c r="AM532" s="305"/>
    </row>
    <row r="533" spans="1:39" ht="15.5" hidden="1" outlineLevel="1">
      <c r="A533" s="522"/>
      <c r="B533" s="420"/>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4"/>
      <c r="Z533" s="417"/>
      <c r="AA533" s="417"/>
      <c r="AB533" s="417"/>
      <c r="AC533" s="417"/>
      <c r="AD533" s="417"/>
      <c r="AE533" s="417"/>
      <c r="AF533" s="417"/>
      <c r="AG533" s="417"/>
      <c r="AH533" s="417"/>
      <c r="AI533" s="417"/>
      <c r="AJ533" s="417"/>
      <c r="AK533" s="417"/>
      <c r="AL533" s="417"/>
      <c r="AM533" s="305"/>
    </row>
    <row r="534" spans="1:39" ht="46.5" hidden="1" outlineLevel="1">
      <c r="A534" s="522">
        <v>41</v>
      </c>
      <c r="B534" s="420"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18"/>
      <c r="Z534" s="402"/>
      <c r="AA534" s="402"/>
      <c r="AB534" s="402"/>
      <c r="AC534" s="402"/>
      <c r="AD534" s="402"/>
      <c r="AE534" s="402"/>
      <c r="AF534" s="407"/>
      <c r="AG534" s="407"/>
      <c r="AH534" s="407"/>
      <c r="AI534" s="407"/>
      <c r="AJ534" s="407"/>
      <c r="AK534" s="407"/>
      <c r="AL534" s="407"/>
      <c r="AM534" s="295">
        <f>SUM(Y534:AL534)</f>
        <v>0</v>
      </c>
    </row>
    <row r="535" spans="1:39" ht="15.5" hidden="1" outlineLevel="1">
      <c r="A535" s="522"/>
      <c r="B535" s="423"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03">
        <f>Y534</f>
        <v>0</v>
      </c>
      <c r="Z535" s="403">
        <f t="shared" ref="Z535" si="356">Z534</f>
        <v>0</v>
      </c>
      <c r="AA535" s="403">
        <f t="shared" ref="AA535" si="357">AA534</f>
        <v>0</v>
      </c>
      <c r="AB535" s="403">
        <f t="shared" ref="AB535" si="358">AB534</f>
        <v>0</v>
      </c>
      <c r="AC535" s="403">
        <f t="shared" ref="AC535" si="359">AC534</f>
        <v>0</v>
      </c>
      <c r="AD535" s="403">
        <f t="shared" ref="AD535" si="360">AD534</f>
        <v>0</v>
      </c>
      <c r="AE535" s="403">
        <f t="shared" ref="AE535" si="361">AE534</f>
        <v>0</v>
      </c>
      <c r="AF535" s="403">
        <f t="shared" ref="AF535" si="362">AF534</f>
        <v>0</v>
      </c>
      <c r="AG535" s="403">
        <f t="shared" ref="AG535" si="363">AG534</f>
        <v>0</v>
      </c>
      <c r="AH535" s="403">
        <f t="shared" ref="AH535" si="364">AH534</f>
        <v>0</v>
      </c>
      <c r="AI535" s="403">
        <f t="shared" ref="AI535" si="365">AI534</f>
        <v>0</v>
      </c>
      <c r="AJ535" s="403">
        <f t="shared" ref="AJ535" si="366">AJ534</f>
        <v>0</v>
      </c>
      <c r="AK535" s="403">
        <f t="shared" ref="AK535" si="367">AK534</f>
        <v>0</v>
      </c>
      <c r="AL535" s="403">
        <f t="shared" ref="AL535" si="368">AL534</f>
        <v>0</v>
      </c>
      <c r="AM535" s="305"/>
    </row>
    <row r="536" spans="1:39" ht="15.5" hidden="1" outlineLevel="1">
      <c r="A536" s="522"/>
      <c r="B536" s="420"/>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4"/>
      <c r="Z536" s="417"/>
      <c r="AA536" s="417"/>
      <c r="AB536" s="417"/>
      <c r="AC536" s="417"/>
      <c r="AD536" s="417"/>
      <c r="AE536" s="417"/>
      <c r="AF536" s="417"/>
      <c r="AG536" s="417"/>
      <c r="AH536" s="417"/>
      <c r="AI536" s="417"/>
      <c r="AJ536" s="417"/>
      <c r="AK536" s="417"/>
      <c r="AL536" s="417"/>
      <c r="AM536" s="305"/>
    </row>
    <row r="537" spans="1:39" ht="31" hidden="1" outlineLevel="1">
      <c r="A537" s="522">
        <v>42</v>
      </c>
      <c r="B537" s="420"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18"/>
      <c r="Z537" s="402"/>
      <c r="AA537" s="402"/>
      <c r="AB537" s="402"/>
      <c r="AC537" s="402"/>
      <c r="AD537" s="402"/>
      <c r="AE537" s="402"/>
      <c r="AF537" s="407"/>
      <c r="AG537" s="407"/>
      <c r="AH537" s="407"/>
      <c r="AI537" s="407"/>
      <c r="AJ537" s="407"/>
      <c r="AK537" s="407"/>
      <c r="AL537" s="407"/>
      <c r="AM537" s="295">
        <f>SUM(Y537:AL537)</f>
        <v>0</v>
      </c>
    </row>
    <row r="538" spans="1:39" ht="15.5" hidden="1" outlineLevel="1">
      <c r="A538" s="522"/>
      <c r="B538" s="423" t="s">
        <v>308</v>
      </c>
      <c r="C538" s="290" t="s">
        <v>163</v>
      </c>
      <c r="D538" s="294"/>
      <c r="E538" s="294"/>
      <c r="F538" s="294"/>
      <c r="G538" s="294"/>
      <c r="H538" s="294"/>
      <c r="I538" s="294"/>
      <c r="J538" s="294"/>
      <c r="K538" s="294"/>
      <c r="L538" s="294"/>
      <c r="M538" s="294"/>
      <c r="N538" s="459"/>
      <c r="O538" s="294"/>
      <c r="P538" s="294"/>
      <c r="Q538" s="294"/>
      <c r="R538" s="294"/>
      <c r="S538" s="294"/>
      <c r="T538" s="294"/>
      <c r="U538" s="294"/>
      <c r="V538" s="294"/>
      <c r="W538" s="294"/>
      <c r="X538" s="294"/>
      <c r="Y538" s="403">
        <f>Y537</f>
        <v>0</v>
      </c>
      <c r="Z538" s="403">
        <f t="shared" ref="Z538" si="369">Z537</f>
        <v>0</v>
      </c>
      <c r="AA538" s="403">
        <f t="shared" ref="AA538" si="370">AA537</f>
        <v>0</v>
      </c>
      <c r="AB538" s="403">
        <f t="shared" ref="AB538" si="371">AB537</f>
        <v>0</v>
      </c>
      <c r="AC538" s="403">
        <f t="shared" ref="AC538" si="372">AC537</f>
        <v>0</v>
      </c>
      <c r="AD538" s="403">
        <f t="shared" ref="AD538" si="373">AD537</f>
        <v>0</v>
      </c>
      <c r="AE538" s="403">
        <f t="shared" ref="AE538" si="374">AE537</f>
        <v>0</v>
      </c>
      <c r="AF538" s="403">
        <f t="shared" ref="AF538" si="375">AF537</f>
        <v>0</v>
      </c>
      <c r="AG538" s="403">
        <f t="shared" ref="AG538" si="376">AG537</f>
        <v>0</v>
      </c>
      <c r="AH538" s="403">
        <f t="shared" ref="AH538" si="377">AH537</f>
        <v>0</v>
      </c>
      <c r="AI538" s="403">
        <f t="shared" ref="AI538" si="378">AI537</f>
        <v>0</v>
      </c>
      <c r="AJ538" s="403">
        <f t="shared" ref="AJ538" si="379">AJ537</f>
        <v>0</v>
      </c>
      <c r="AK538" s="403">
        <f t="shared" ref="AK538" si="380">AK537</f>
        <v>0</v>
      </c>
      <c r="AL538" s="403">
        <f t="shared" ref="AL538" si="381">AL537</f>
        <v>0</v>
      </c>
      <c r="AM538" s="305"/>
    </row>
    <row r="539" spans="1:39" ht="15.5" hidden="1" outlineLevel="1">
      <c r="A539" s="522"/>
      <c r="B539" s="420"/>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4"/>
      <c r="Z539" s="417"/>
      <c r="AA539" s="417"/>
      <c r="AB539" s="417"/>
      <c r="AC539" s="417"/>
      <c r="AD539" s="417"/>
      <c r="AE539" s="417"/>
      <c r="AF539" s="417"/>
      <c r="AG539" s="417"/>
      <c r="AH539" s="417"/>
      <c r="AI539" s="417"/>
      <c r="AJ539" s="417"/>
      <c r="AK539" s="417"/>
      <c r="AL539" s="417"/>
      <c r="AM539" s="305"/>
    </row>
    <row r="540" spans="1:39" ht="15.5" hidden="1" outlineLevel="1">
      <c r="A540" s="522">
        <v>43</v>
      </c>
      <c r="B540" s="420"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18"/>
      <c r="Z540" s="402"/>
      <c r="AA540" s="402"/>
      <c r="AB540" s="402"/>
      <c r="AC540" s="402"/>
      <c r="AD540" s="402"/>
      <c r="AE540" s="402"/>
      <c r="AF540" s="407"/>
      <c r="AG540" s="407"/>
      <c r="AH540" s="407"/>
      <c r="AI540" s="407"/>
      <c r="AJ540" s="407"/>
      <c r="AK540" s="407"/>
      <c r="AL540" s="407"/>
      <c r="AM540" s="295">
        <f>SUM(Y540:AL540)</f>
        <v>0</v>
      </c>
    </row>
    <row r="541" spans="1:39" ht="15.5" hidden="1" outlineLevel="1">
      <c r="A541" s="522"/>
      <c r="B541" s="423"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03">
        <f>Y540</f>
        <v>0</v>
      </c>
      <c r="Z541" s="403">
        <f t="shared" ref="Z541" si="382">Z540</f>
        <v>0</v>
      </c>
      <c r="AA541" s="403">
        <f t="shared" ref="AA541" si="383">AA540</f>
        <v>0</v>
      </c>
      <c r="AB541" s="403">
        <f t="shared" ref="AB541" si="384">AB540</f>
        <v>0</v>
      </c>
      <c r="AC541" s="403">
        <f t="shared" ref="AC541" si="385">AC540</f>
        <v>0</v>
      </c>
      <c r="AD541" s="403">
        <f t="shared" ref="AD541" si="386">AD540</f>
        <v>0</v>
      </c>
      <c r="AE541" s="403">
        <f t="shared" ref="AE541" si="387">AE540</f>
        <v>0</v>
      </c>
      <c r="AF541" s="403">
        <f t="shared" ref="AF541" si="388">AF540</f>
        <v>0</v>
      </c>
      <c r="AG541" s="403">
        <f t="shared" ref="AG541" si="389">AG540</f>
        <v>0</v>
      </c>
      <c r="AH541" s="403">
        <f t="shared" ref="AH541" si="390">AH540</f>
        <v>0</v>
      </c>
      <c r="AI541" s="403">
        <f t="shared" ref="AI541" si="391">AI540</f>
        <v>0</v>
      </c>
      <c r="AJ541" s="403">
        <f t="shared" ref="AJ541" si="392">AJ540</f>
        <v>0</v>
      </c>
      <c r="AK541" s="403">
        <f t="shared" ref="AK541" si="393">AK540</f>
        <v>0</v>
      </c>
      <c r="AL541" s="403">
        <f t="shared" ref="AL541" si="394">AL540</f>
        <v>0</v>
      </c>
      <c r="AM541" s="305"/>
    </row>
    <row r="542" spans="1:39" ht="15.5" hidden="1" outlineLevel="1">
      <c r="A542" s="522"/>
      <c r="B542" s="420"/>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4"/>
      <c r="Z542" s="417"/>
      <c r="AA542" s="417"/>
      <c r="AB542" s="417"/>
      <c r="AC542" s="417"/>
      <c r="AD542" s="417"/>
      <c r="AE542" s="417"/>
      <c r="AF542" s="417"/>
      <c r="AG542" s="417"/>
      <c r="AH542" s="417"/>
      <c r="AI542" s="417"/>
      <c r="AJ542" s="417"/>
      <c r="AK542" s="417"/>
      <c r="AL542" s="417"/>
      <c r="AM542" s="305"/>
    </row>
    <row r="543" spans="1:39" ht="46.5" hidden="1" outlineLevel="1">
      <c r="A543" s="522">
        <v>44</v>
      </c>
      <c r="B543" s="420"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18"/>
      <c r="Z543" s="402"/>
      <c r="AA543" s="402"/>
      <c r="AB543" s="402"/>
      <c r="AC543" s="402"/>
      <c r="AD543" s="402"/>
      <c r="AE543" s="402"/>
      <c r="AF543" s="407"/>
      <c r="AG543" s="407"/>
      <c r="AH543" s="407"/>
      <c r="AI543" s="407"/>
      <c r="AJ543" s="407"/>
      <c r="AK543" s="407"/>
      <c r="AL543" s="407"/>
      <c r="AM543" s="295">
        <f>SUM(Y543:AL543)</f>
        <v>0</v>
      </c>
    </row>
    <row r="544" spans="1:39" ht="15.5" hidden="1" outlineLevel="1">
      <c r="A544" s="522"/>
      <c r="B544" s="423"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03">
        <f>Y543</f>
        <v>0</v>
      </c>
      <c r="Z544" s="403">
        <f t="shared" ref="Z544" si="395">Z543</f>
        <v>0</v>
      </c>
      <c r="AA544" s="403">
        <f t="shared" ref="AA544" si="396">AA543</f>
        <v>0</v>
      </c>
      <c r="AB544" s="403">
        <f t="shared" ref="AB544" si="397">AB543</f>
        <v>0</v>
      </c>
      <c r="AC544" s="403">
        <f t="shared" ref="AC544" si="398">AC543</f>
        <v>0</v>
      </c>
      <c r="AD544" s="403">
        <f t="shared" ref="AD544" si="399">AD543</f>
        <v>0</v>
      </c>
      <c r="AE544" s="403">
        <f t="shared" ref="AE544" si="400">AE543</f>
        <v>0</v>
      </c>
      <c r="AF544" s="403">
        <f t="shared" ref="AF544" si="401">AF543</f>
        <v>0</v>
      </c>
      <c r="AG544" s="403">
        <f t="shared" ref="AG544" si="402">AG543</f>
        <v>0</v>
      </c>
      <c r="AH544" s="403">
        <f t="shared" ref="AH544" si="403">AH543</f>
        <v>0</v>
      </c>
      <c r="AI544" s="403">
        <f t="shared" ref="AI544" si="404">AI543</f>
        <v>0</v>
      </c>
      <c r="AJ544" s="403">
        <f t="shared" ref="AJ544" si="405">AJ543</f>
        <v>0</v>
      </c>
      <c r="AK544" s="403">
        <f t="shared" ref="AK544" si="406">AK543</f>
        <v>0</v>
      </c>
      <c r="AL544" s="403">
        <f t="shared" ref="AL544" si="407">AL543</f>
        <v>0</v>
      </c>
      <c r="AM544" s="305"/>
    </row>
    <row r="545" spans="1:39" ht="15.5" hidden="1" outlineLevel="1">
      <c r="A545" s="522"/>
      <c r="B545" s="420"/>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4"/>
      <c r="Z545" s="417"/>
      <c r="AA545" s="417"/>
      <c r="AB545" s="417"/>
      <c r="AC545" s="417"/>
      <c r="AD545" s="417"/>
      <c r="AE545" s="417"/>
      <c r="AF545" s="417"/>
      <c r="AG545" s="417"/>
      <c r="AH545" s="417"/>
      <c r="AI545" s="417"/>
      <c r="AJ545" s="417"/>
      <c r="AK545" s="417"/>
      <c r="AL545" s="417"/>
      <c r="AM545" s="305"/>
    </row>
    <row r="546" spans="1:39" ht="31" hidden="1" outlineLevel="1">
      <c r="A546" s="522">
        <v>45</v>
      </c>
      <c r="B546" s="420"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18"/>
      <c r="Z546" s="402"/>
      <c r="AA546" s="402"/>
      <c r="AB546" s="402"/>
      <c r="AC546" s="402"/>
      <c r="AD546" s="402"/>
      <c r="AE546" s="402"/>
      <c r="AF546" s="407"/>
      <c r="AG546" s="407"/>
      <c r="AH546" s="407"/>
      <c r="AI546" s="407"/>
      <c r="AJ546" s="407"/>
      <c r="AK546" s="407"/>
      <c r="AL546" s="407"/>
      <c r="AM546" s="295">
        <f>SUM(Y546:AL546)</f>
        <v>0</v>
      </c>
    </row>
    <row r="547" spans="1:39" ht="15.5" hidden="1" outlineLevel="1">
      <c r="A547" s="522"/>
      <c r="B547" s="423"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03">
        <f>Y546</f>
        <v>0</v>
      </c>
      <c r="Z547" s="403">
        <f t="shared" ref="Z547" si="408">Z546</f>
        <v>0</v>
      </c>
      <c r="AA547" s="403">
        <f t="shared" ref="AA547" si="409">AA546</f>
        <v>0</v>
      </c>
      <c r="AB547" s="403">
        <f t="shared" ref="AB547" si="410">AB546</f>
        <v>0</v>
      </c>
      <c r="AC547" s="403">
        <f t="shared" ref="AC547" si="411">AC546</f>
        <v>0</v>
      </c>
      <c r="AD547" s="403">
        <f t="shared" ref="AD547" si="412">AD546</f>
        <v>0</v>
      </c>
      <c r="AE547" s="403">
        <f t="shared" ref="AE547" si="413">AE546</f>
        <v>0</v>
      </c>
      <c r="AF547" s="403">
        <f t="shared" ref="AF547" si="414">AF546</f>
        <v>0</v>
      </c>
      <c r="AG547" s="403">
        <f t="shared" ref="AG547" si="415">AG546</f>
        <v>0</v>
      </c>
      <c r="AH547" s="403">
        <f t="shared" ref="AH547" si="416">AH546</f>
        <v>0</v>
      </c>
      <c r="AI547" s="403">
        <f t="shared" ref="AI547" si="417">AI546</f>
        <v>0</v>
      </c>
      <c r="AJ547" s="403">
        <f t="shared" ref="AJ547" si="418">AJ546</f>
        <v>0</v>
      </c>
      <c r="AK547" s="403">
        <f t="shared" ref="AK547" si="419">AK546</f>
        <v>0</v>
      </c>
      <c r="AL547" s="403">
        <f t="shared" ref="AL547" si="420">AL546</f>
        <v>0</v>
      </c>
      <c r="AM547" s="305"/>
    </row>
    <row r="548" spans="1:39" ht="15.5" hidden="1" outlineLevel="1">
      <c r="A548" s="522"/>
      <c r="B548" s="420"/>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4"/>
      <c r="Z548" s="417"/>
      <c r="AA548" s="417"/>
      <c r="AB548" s="417"/>
      <c r="AC548" s="417"/>
      <c r="AD548" s="417"/>
      <c r="AE548" s="417"/>
      <c r="AF548" s="417"/>
      <c r="AG548" s="417"/>
      <c r="AH548" s="417"/>
      <c r="AI548" s="417"/>
      <c r="AJ548" s="417"/>
      <c r="AK548" s="417"/>
      <c r="AL548" s="417"/>
      <c r="AM548" s="305"/>
    </row>
    <row r="549" spans="1:39" ht="31" hidden="1" outlineLevel="1">
      <c r="A549" s="522">
        <v>46</v>
      </c>
      <c r="B549" s="420"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18"/>
      <c r="Z549" s="402"/>
      <c r="AA549" s="402"/>
      <c r="AB549" s="402"/>
      <c r="AC549" s="402"/>
      <c r="AD549" s="402"/>
      <c r="AE549" s="402"/>
      <c r="AF549" s="407"/>
      <c r="AG549" s="407"/>
      <c r="AH549" s="407"/>
      <c r="AI549" s="407"/>
      <c r="AJ549" s="407"/>
      <c r="AK549" s="407"/>
      <c r="AL549" s="407"/>
      <c r="AM549" s="295">
        <f>SUM(Y549:AL549)</f>
        <v>0</v>
      </c>
    </row>
    <row r="550" spans="1:39" ht="15.5" hidden="1" outlineLevel="1">
      <c r="A550" s="522"/>
      <c r="B550" s="423"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03">
        <f>Y549</f>
        <v>0</v>
      </c>
      <c r="Z550" s="403">
        <f t="shared" ref="Z550" si="421">Z549</f>
        <v>0</v>
      </c>
      <c r="AA550" s="403">
        <f t="shared" ref="AA550" si="422">AA549</f>
        <v>0</v>
      </c>
      <c r="AB550" s="403">
        <f t="shared" ref="AB550" si="423">AB549</f>
        <v>0</v>
      </c>
      <c r="AC550" s="403">
        <f t="shared" ref="AC550" si="424">AC549</f>
        <v>0</v>
      </c>
      <c r="AD550" s="403">
        <f t="shared" ref="AD550" si="425">AD549</f>
        <v>0</v>
      </c>
      <c r="AE550" s="403">
        <f t="shared" ref="AE550" si="426">AE549</f>
        <v>0</v>
      </c>
      <c r="AF550" s="403">
        <f t="shared" ref="AF550" si="427">AF549</f>
        <v>0</v>
      </c>
      <c r="AG550" s="403">
        <f t="shared" ref="AG550" si="428">AG549</f>
        <v>0</v>
      </c>
      <c r="AH550" s="403">
        <f t="shared" ref="AH550" si="429">AH549</f>
        <v>0</v>
      </c>
      <c r="AI550" s="403">
        <f t="shared" ref="AI550" si="430">AI549</f>
        <v>0</v>
      </c>
      <c r="AJ550" s="403">
        <f t="shared" ref="AJ550" si="431">AJ549</f>
        <v>0</v>
      </c>
      <c r="AK550" s="403">
        <f t="shared" ref="AK550" si="432">AK549</f>
        <v>0</v>
      </c>
      <c r="AL550" s="403">
        <f t="shared" ref="AL550" si="433">AL549</f>
        <v>0</v>
      </c>
      <c r="AM550" s="305"/>
    </row>
    <row r="551" spans="1:39" ht="15.5" hidden="1" outlineLevel="1">
      <c r="A551" s="522"/>
      <c r="B551" s="420"/>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4"/>
      <c r="Z551" s="417"/>
      <c r="AA551" s="417"/>
      <c r="AB551" s="417"/>
      <c r="AC551" s="417"/>
      <c r="AD551" s="417"/>
      <c r="AE551" s="417"/>
      <c r="AF551" s="417"/>
      <c r="AG551" s="417"/>
      <c r="AH551" s="417"/>
      <c r="AI551" s="417"/>
      <c r="AJ551" s="417"/>
      <c r="AK551" s="417"/>
      <c r="AL551" s="417"/>
      <c r="AM551" s="305"/>
    </row>
    <row r="552" spans="1:39" ht="31" hidden="1" outlineLevel="1">
      <c r="A552" s="522">
        <v>47</v>
      </c>
      <c r="B552" s="420"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18"/>
      <c r="Z552" s="402"/>
      <c r="AA552" s="402"/>
      <c r="AB552" s="402"/>
      <c r="AC552" s="402"/>
      <c r="AD552" s="402"/>
      <c r="AE552" s="402"/>
      <c r="AF552" s="407"/>
      <c r="AG552" s="407"/>
      <c r="AH552" s="407"/>
      <c r="AI552" s="407"/>
      <c r="AJ552" s="407"/>
      <c r="AK552" s="407"/>
      <c r="AL552" s="407"/>
      <c r="AM552" s="295">
        <f>SUM(Y552:AL552)</f>
        <v>0</v>
      </c>
    </row>
    <row r="553" spans="1:39" ht="15.5" hidden="1" outlineLevel="1">
      <c r="A553" s="522"/>
      <c r="B553" s="423"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03">
        <f>Y552</f>
        <v>0</v>
      </c>
      <c r="Z553" s="403">
        <f t="shared" ref="Z553" si="434">Z552</f>
        <v>0</v>
      </c>
      <c r="AA553" s="403">
        <f t="shared" ref="AA553" si="435">AA552</f>
        <v>0</v>
      </c>
      <c r="AB553" s="403">
        <f t="shared" ref="AB553" si="436">AB552</f>
        <v>0</v>
      </c>
      <c r="AC553" s="403">
        <f t="shared" ref="AC553" si="437">AC552</f>
        <v>0</v>
      </c>
      <c r="AD553" s="403">
        <f t="shared" ref="AD553" si="438">AD552</f>
        <v>0</v>
      </c>
      <c r="AE553" s="403">
        <f t="shared" ref="AE553" si="439">AE552</f>
        <v>0</v>
      </c>
      <c r="AF553" s="403">
        <f t="shared" ref="AF553" si="440">AF552</f>
        <v>0</v>
      </c>
      <c r="AG553" s="403">
        <f t="shared" ref="AG553" si="441">AG552</f>
        <v>0</v>
      </c>
      <c r="AH553" s="403">
        <f t="shared" ref="AH553" si="442">AH552</f>
        <v>0</v>
      </c>
      <c r="AI553" s="403">
        <f t="shared" ref="AI553" si="443">AI552</f>
        <v>0</v>
      </c>
      <c r="AJ553" s="403">
        <f t="shared" ref="AJ553" si="444">AJ552</f>
        <v>0</v>
      </c>
      <c r="AK553" s="403">
        <f t="shared" ref="AK553" si="445">AK552</f>
        <v>0</v>
      </c>
      <c r="AL553" s="403">
        <f t="shared" ref="AL553" si="446">AL552</f>
        <v>0</v>
      </c>
      <c r="AM553" s="305"/>
    </row>
    <row r="554" spans="1:39" ht="15.5" hidden="1" outlineLevel="1">
      <c r="A554" s="522"/>
      <c r="B554" s="420"/>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4"/>
      <c r="Z554" s="417"/>
      <c r="AA554" s="417"/>
      <c r="AB554" s="417"/>
      <c r="AC554" s="417"/>
      <c r="AD554" s="417"/>
      <c r="AE554" s="417"/>
      <c r="AF554" s="417"/>
      <c r="AG554" s="417"/>
      <c r="AH554" s="417"/>
      <c r="AI554" s="417"/>
      <c r="AJ554" s="417"/>
      <c r="AK554" s="417"/>
      <c r="AL554" s="417"/>
      <c r="AM554" s="305"/>
    </row>
    <row r="555" spans="1:39" ht="31" hidden="1" outlineLevel="1">
      <c r="A555" s="522">
        <v>48</v>
      </c>
      <c r="B555" s="420"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18"/>
      <c r="Z555" s="402"/>
      <c r="AA555" s="402"/>
      <c r="AB555" s="402"/>
      <c r="AC555" s="402"/>
      <c r="AD555" s="402"/>
      <c r="AE555" s="402"/>
      <c r="AF555" s="407"/>
      <c r="AG555" s="407"/>
      <c r="AH555" s="407"/>
      <c r="AI555" s="407"/>
      <c r="AJ555" s="407"/>
      <c r="AK555" s="407"/>
      <c r="AL555" s="407"/>
      <c r="AM555" s="295">
        <f>SUM(Y555:AL555)</f>
        <v>0</v>
      </c>
    </row>
    <row r="556" spans="1:39" ht="15.5" hidden="1" outlineLevel="1">
      <c r="A556" s="522"/>
      <c r="B556" s="423"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03">
        <f>Y555</f>
        <v>0</v>
      </c>
      <c r="Z556" s="403">
        <f t="shared" ref="Z556" si="447">Z555</f>
        <v>0</v>
      </c>
      <c r="AA556" s="403">
        <f t="shared" ref="AA556" si="448">AA555</f>
        <v>0</v>
      </c>
      <c r="AB556" s="403">
        <f t="shared" ref="AB556" si="449">AB555</f>
        <v>0</v>
      </c>
      <c r="AC556" s="403">
        <f t="shared" ref="AC556" si="450">AC555</f>
        <v>0</v>
      </c>
      <c r="AD556" s="403">
        <f t="shared" ref="AD556" si="451">AD555</f>
        <v>0</v>
      </c>
      <c r="AE556" s="403">
        <f t="shared" ref="AE556" si="452">AE555</f>
        <v>0</v>
      </c>
      <c r="AF556" s="403">
        <f t="shared" ref="AF556" si="453">AF555</f>
        <v>0</v>
      </c>
      <c r="AG556" s="403">
        <f t="shared" ref="AG556" si="454">AG555</f>
        <v>0</v>
      </c>
      <c r="AH556" s="403">
        <f t="shared" ref="AH556" si="455">AH555</f>
        <v>0</v>
      </c>
      <c r="AI556" s="403">
        <f t="shared" ref="AI556" si="456">AI555</f>
        <v>0</v>
      </c>
      <c r="AJ556" s="403">
        <f t="shared" ref="AJ556" si="457">AJ555</f>
        <v>0</v>
      </c>
      <c r="AK556" s="403">
        <f t="shared" ref="AK556" si="458">AK555</f>
        <v>0</v>
      </c>
      <c r="AL556" s="403">
        <f t="shared" ref="AL556" si="459">AL555</f>
        <v>0</v>
      </c>
      <c r="AM556" s="305"/>
    </row>
    <row r="557" spans="1:39" ht="15.5" hidden="1" outlineLevel="1">
      <c r="A557" s="522"/>
      <c r="B557" s="420"/>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4"/>
      <c r="Z557" s="417"/>
      <c r="AA557" s="417"/>
      <c r="AB557" s="417"/>
      <c r="AC557" s="417"/>
      <c r="AD557" s="417"/>
      <c r="AE557" s="417"/>
      <c r="AF557" s="417"/>
      <c r="AG557" s="417"/>
      <c r="AH557" s="417"/>
      <c r="AI557" s="417"/>
      <c r="AJ557" s="417"/>
      <c r="AK557" s="417"/>
      <c r="AL557" s="417"/>
      <c r="AM557" s="305"/>
    </row>
    <row r="558" spans="1:39" ht="31" hidden="1" outlineLevel="1">
      <c r="A558" s="522">
        <v>49</v>
      </c>
      <c r="B558" s="420"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18"/>
      <c r="Z558" s="402"/>
      <c r="AA558" s="402"/>
      <c r="AB558" s="402"/>
      <c r="AC558" s="402"/>
      <c r="AD558" s="402"/>
      <c r="AE558" s="402"/>
      <c r="AF558" s="407"/>
      <c r="AG558" s="407"/>
      <c r="AH558" s="407"/>
      <c r="AI558" s="407"/>
      <c r="AJ558" s="407"/>
      <c r="AK558" s="407"/>
      <c r="AL558" s="407"/>
      <c r="AM558" s="295">
        <f>SUM(Y558:AL558)</f>
        <v>0</v>
      </c>
    </row>
    <row r="559" spans="1:39" ht="15.5" hidden="1" outlineLevel="1">
      <c r="A559" s="522"/>
      <c r="B559" s="423"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03">
        <f>Y558</f>
        <v>0</v>
      </c>
      <c r="Z559" s="403">
        <f t="shared" ref="Z559" si="460">Z558</f>
        <v>0</v>
      </c>
      <c r="AA559" s="403">
        <f t="shared" ref="AA559" si="461">AA558</f>
        <v>0</v>
      </c>
      <c r="AB559" s="403">
        <f t="shared" ref="AB559" si="462">AB558</f>
        <v>0</v>
      </c>
      <c r="AC559" s="403">
        <f t="shared" ref="AC559" si="463">AC558</f>
        <v>0</v>
      </c>
      <c r="AD559" s="403">
        <f t="shared" ref="AD559" si="464">AD558</f>
        <v>0</v>
      </c>
      <c r="AE559" s="403">
        <f t="shared" ref="AE559" si="465">AE558</f>
        <v>0</v>
      </c>
      <c r="AF559" s="403">
        <f t="shared" ref="AF559" si="466">AF558</f>
        <v>0</v>
      </c>
      <c r="AG559" s="403">
        <f t="shared" ref="AG559" si="467">AG558</f>
        <v>0</v>
      </c>
      <c r="AH559" s="403">
        <f t="shared" ref="AH559" si="468">AH558</f>
        <v>0</v>
      </c>
      <c r="AI559" s="403">
        <f t="shared" ref="AI559" si="469">AI558</f>
        <v>0</v>
      </c>
      <c r="AJ559" s="403">
        <f t="shared" ref="AJ559" si="470">AJ558</f>
        <v>0</v>
      </c>
      <c r="AK559" s="403">
        <f t="shared" ref="AK559" si="471">AK558</f>
        <v>0</v>
      </c>
      <c r="AL559" s="403">
        <f t="shared" ref="AL559" si="472">AL558</f>
        <v>0</v>
      </c>
      <c r="AM559" s="305"/>
    </row>
    <row r="560" spans="1:39" ht="15.5" hidden="1" outlineLevel="1">
      <c r="A560" s="522"/>
      <c r="B560" s="423"/>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5" collapsed="1">
      <c r="B561" s="326" t="s">
        <v>292</v>
      </c>
      <c r="C561" s="328"/>
      <c r="D561" s="328">
        <f>SUM(D404:D559)</f>
        <v>7883886.0341984974</v>
      </c>
      <c r="E561" s="328"/>
      <c r="F561" s="328"/>
      <c r="G561" s="328"/>
      <c r="H561" s="328"/>
      <c r="I561" s="328"/>
      <c r="J561" s="328"/>
      <c r="K561" s="328"/>
      <c r="L561" s="328"/>
      <c r="M561" s="328"/>
      <c r="N561" s="328"/>
      <c r="O561" s="328">
        <f>SUM(O404:O559)</f>
        <v>1214.6553343154014</v>
      </c>
      <c r="P561" s="328"/>
      <c r="Q561" s="328"/>
      <c r="R561" s="328"/>
      <c r="S561" s="328"/>
      <c r="T561" s="328"/>
      <c r="U561" s="328"/>
      <c r="V561" s="328"/>
      <c r="W561" s="328"/>
      <c r="X561" s="328"/>
      <c r="Y561" s="328">
        <f>IF(Y402="kWh",SUMPRODUCT(D404:D559,Y404:Y559))</f>
        <v>4329929.2170000002</v>
      </c>
      <c r="Z561" s="328">
        <f>IF(Z402="kWh",SUMPRODUCT(D404:D559,Z404:Z559))</f>
        <v>115235</v>
      </c>
      <c r="AA561" s="328">
        <f>IF(AA402="kw",SUMPRODUCT(N404:N559,O404:O559,AA404:AA559),SUMPRODUCT(D404:D559,AA404:AA559))</f>
        <v>3839.3389398490922</v>
      </c>
      <c r="AB561" s="328">
        <f>IF(AB402="kw",SUMPRODUCT(N404:N559,O404:O559,AB404:AB559),SUMPRODUCT(D404:D559,AB404:AB559))</f>
        <v>2531.1398989989666</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1345003</v>
      </c>
      <c r="Z562" s="389">
        <f>HLOOKUP(Z218,'2. LRAMVA Threshold'!$B$42:$Q$53,9,FALSE)</f>
        <v>543085</v>
      </c>
      <c r="AA562" s="389">
        <f>HLOOKUP(AA218,'2. LRAMVA Threshold'!$B$42:$Q$53,9,FALSE)</f>
        <v>10671</v>
      </c>
      <c r="AB562" s="389">
        <f>HLOOKUP(AB218,'2. LRAMVA Threshold'!$B$42:$Q$53,9,FALSE)</f>
        <v>196</v>
      </c>
      <c r="AC562" s="389">
        <f>HLOOKUP(AC218,'2. LRAMVA Threshold'!$B$42:$Q$53,9,FALSE)</f>
        <v>4684</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ht="15.5">
      <c r="B563" s="391"/>
      <c r="C563" s="424"/>
      <c r="D563" s="425"/>
      <c r="E563" s="425"/>
      <c r="F563" s="425"/>
      <c r="G563" s="425"/>
      <c r="H563" s="425"/>
      <c r="I563" s="425"/>
      <c r="J563" s="425"/>
      <c r="K563" s="425"/>
      <c r="L563" s="425"/>
      <c r="M563" s="425"/>
      <c r="N563" s="425"/>
      <c r="O563" s="426"/>
      <c r="P563" s="425"/>
      <c r="Q563" s="425"/>
      <c r="R563" s="425"/>
      <c r="S563" s="427"/>
      <c r="T563" s="427"/>
      <c r="U563" s="427"/>
      <c r="V563" s="427"/>
      <c r="W563" s="425"/>
      <c r="X563" s="425"/>
      <c r="Y563" s="428"/>
      <c r="Z563" s="428"/>
      <c r="AA563" s="428"/>
      <c r="AB563" s="428"/>
      <c r="AC563" s="428"/>
      <c r="AD563" s="428"/>
      <c r="AE563" s="428"/>
      <c r="AF563" s="396"/>
      <c r="AG563" s="396"/>
      <c r="AH563" s="396"/>
      <c r="AI563" s="396"/>
      <c r="AJ563" s="396"/>
      <c r="AK563" s="396"/>
      <c r="AL563" s="396"/>
      <c r="AM563" s="397"/>
    </row>
    <row r="564" spans="2:39" ht="15.5">
      <c r="B564" s="323" t="s">
        <v>294</v>
      </c>
      <c r="C564" s="337"/>
      <c r="D564" s="337"/>
      <c r="E564" s="373"/>
      <c r="F564" s="373"/>
      <c r="G564" s="373"/>
      <c r="H564" s="373"/>
      <c r="I564" s="373"/>
      <c r="J564" s="373"/>
      <c r="K564" s="373"/>
      <c r="L564" s="373"/>
      <c r="M564" s="373"/>
      <c r="N564" s="373"/>
      <c r="O564" s="290"/>
      <c r="P564" s="339"/>
      <c r="Q564" s="339"/>
      <c r="R564" s="339"/>
      <c r="S564" s="338"/>
      <c r="T564" s="338"/>
      <c r="U564" s="338"/>
      <c r="V564" s="338"/>
      <c r="W564" s="339"/>
      <c r="X564" s="339"/>
      <c r="Y564" s="340">
        <f>HLOOKUP(Y$35,'3.  Distribution Rates'!$C$122:$P$133,9,FALSE)</f>
        <v>1.1900000000000001E-2</v>
      </c>
      <c r="Z564" s="340">
        <f>HLOOKUP(Z$35,'3.  Distribution Rates'!$C$122:$P$133,9,FALSE)</f>
        <v>1.3899999999999999E-2</v>
      </c>
      <c r="AA564" s="340">
        <f>HLOOKUP(AA$35,'3.  Distribution Rates'!$C$122:$P$133,9,FALSE)</f>
        <v>3.2837999999999998</v>
      </c>
      <c r="AB564" s="340">
        <f>HLOOKUP(AB$35,'3.  Distribution Rates'!$C$122:$P$133,9,FALSE)</f>
        <v>15.401</v>
      </c>
      <c r="AC564" s="340">
        <f>HLOOKUP(AC$35,'3.  Distribution Rates'!$C$122:$P$133,9,FALSE)</f>
        <v>1.2E-2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3"/>
    </row>
    <row r="565" spans="2:39" ht="15.5">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5">
        <f>'4.  2011-2014 LRAM'!Y140*Y564</f>
        <v>1797.4632485038401</v>
      </c>
      <c r="Z565" s="375">
        <f>'4.  2011-2014 LRAM'!Z140*Z564</f>
        <v>1684.3194984103418</v>
      </c>
      <c r="AA565" s="375">
        <f>'4.  2011-2014 LRAM'!AA140*AA564</f>
        <v>1981.7377121663642</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16">
        <f t="shared" ref="AM565:AM571" si="473">SUM(Y565:AL565)</f>
        <v>5463.5204590805461</v>
      </c>
    </row>
    <row r="566" spans="2:39" ht="15.5">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5">
        <f>'4.  2011-2014 LRAM'!Y269*Y564</f>
        <v>1445.9138909761643</v>
      </c>
      <c r="Z566" s="375">
        <f>'4.  2011-2014 LRAM'!Z269*Z564</f>
        <v>6354.5634149022471</v>
      </c>
      <c r="AA566" s="375">
        <f>'4.  2011-2014 LRAM'!AA269*AA564</f>
        <v>6271.6313066555413</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16">
        <f t="shared" si="473"/>
        <v>14072.108612533953</v>
      </c>
    </row>
    <row r="567" spans="2:39" ht="15.5">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5">
        <f>'4.  2011-2014 LRAM'!Y398*Y564</f>
        <v>1818.918305018999</v>
      </c>
      <c r="Z567" s="375">
        <f>'4.  2011-2014 LRAM'!Z398*Z564</f>
        <v>8522.7065223248392</v>
      </c>
      <c r="AA567" s="375">
        <f>'4.  2011-2014 LRAM'!AA398*AA564</f>
        <v>4112.1548946698776</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16">
        <f t="shared" si="473"/>
        <v>14453.779722013714</v>
      </c>
    </row>
    <row r="568" spans="2:39" ht="15.5">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5">
        <f>'4.  2011-2014 LRAM'!Y528*Y564</f>
        <v>6486.6324798115393</v>
      </c>
      <c r="Z568" s="375">
        <f>'4.  2011-2014 LRAM'!Z528*Z564</f>
        <v>11435.977390694916</v>
      </c>
      <c r="AA568" s="375">
        <f>'4.  2011-2014 LRAM'!AA528*AA564</f>
        <v>3463.0181429758218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16">
        <f t="shared" si="473"/>
        <v>21385.628013482277</v>
      </c>
    </row>
    <row r="569" spans="2:39" ht="15.5">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5">
        <f t="shared" ref="Y569:AL569" si="474">Y209*Y564</f>
        <v>6882.6923836585202</v>
      </c>
      <c r="Z569" s="375">
        <f t="shared" si="474"/>
        <v>7642.4990538825823</v>
      </c>
      <c r="AA569" s="375">
        <f t="shared" si="474"/>
        <v>4749.4724790843484</v>
      </c>
      <c r="AB569" s="375">
        <f>AB209*AB564</f>
        <v>0</v>
      </c>
      <c r="AC569" s="375">
        <f t="shared" si="474"/>
        <v>0</v>
      </c>
      <c r="AD569" s="375">
        <f t="shared" si="474"/>
        <v>0</v>
      </c>
      <c r="AE569" s="375">
        <f t="shared" si="474"/>
        <v>0</v>
      </c>
      <c r="AF569" s="375">
        <f t="shared" si="474"/>
        <v>0</v>
      </c>
      <c r="AG569" s="375">
        <f t="shared" si="474"/>
        <v>0</v>
      </c>
      <c r="AH569" s="375">
        <f t="shared" si="474"/>
        <v>0</v>
      </c>
      <c r="AI569" s="375">
        <f t="shared" si="474"/>
        <v>0</v>
      </c>
      <c r="AJ569" s="375">
        <f t="shared" si="474"/>
        <v>0</v>
      </c>
      <c r="AK569" s="375">
        <f t="shared" si="474"/>
        <v>0</v>
      </c>
      <c r="AL569" s="375">
        <f t="shared" si="474"/>
        <v>0</v>
      </c>
      <c r="AM569" s="616">
        <f t="shared" si="473"/>
        <v>19274.663916625454</v>
      </c>
    </row>
    <row r="570" spans="2:39" ht="15.5">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5">
        <f>Y392*Y564</f>
        <v>18173.618012144805</v>
      </c>
      <c r="Z570" s="375">
        <f>Z392*Z564</f>
        <v>7009.763519218186</v>
      </c>
      <c r="AA570" s="375">
        <f t="shared" ref="AA570:AL570" si="475">AA392*AA564</f>
        <v>3072.856616661295</v>
      </c>
      <c r="AB570" s="375">
        <f>AB392*AB564</f>
        <v>0</v>
      </c>
      <c r="AC570" s="375">
        <f t="shared" si="475"/>
        <v>0</v>
      </c>
      <c r="AD570" s="375">
        <f t="shared" si="475"/>
        <v>0</v>
      </c>
      <c r="AE570" s="375">
        <f t="shared" si="475"/>
        <v>0</v>
      </c>
      <c r="AF570" s="375">
        <f t="shared" si="475"/>
        <v>0</v>
      </c>
      <c r="AG570" s="375">
        <f t="shared" si="475"/>
        <v>0</v>
      </c>
      <c r="AH570" s="375">
        <f t="shared" si="475"/>
        <v>0</v>
      </c>
      <c r="AI570" s="375">
        <f t="shared" si="475"/>
        <v>0</v>
      </c>
      <c r="AJ570" s="375">
        <f t="shared" si="475"/>
        <v>0</v>
      </c>
      <c r="AK570" s="375">
        <f t="shared" si="475"/>
        <v>0</v>
      </c>
      <c r="AL570" s="375">
        <f t="shared" si="475"/>
        <v>0</v>
      </c>
      <c r="AM570" s="616">
        <f t="shared" si="473"/>
        <v>28256.238148024284</v>
      </c>
    </row>
    <row r="571" spans="2:39" ht="15.5">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5">
        <f>Y561*Y564</f>
        <v>51526.157682300007</v>
      </c>
      <c r="Z571" s="375">
        <f t="shared" ref="Z571:AL571" si="476">Z561*Z564</f>
        <v>1601.7665</v>
      </c>
      <c r="AA571" s="375">
        <f t="shared" si="476"/>
        <v>12607.621210676449</v>
      </c>
      <c r="AB571" s="375">
        <f t="shared" si="476"/>
        <v>38982.085584483088</v>
      </c>
      <c r="AC571" s="375">
        <f t="shared" si="476"/>
        <v>0</v>
      </c>
      <c r="AD571" s="375">
        <f t="shared" si="476"/>
        <v>0</v>
      </c>
      <c r="AE571" s="375">
        <f t="shared" si="476"/>
        <v>0</v>
      </c>
      <c r="AF571" s="375">
        <f t="shared" si="476"/>
        <v>0</v>
      </c>
      <c r="AG571" s="375">
        <f t="shared" si="476"/>
        <v>0</v>
      </c>
      <c r="AH571" s="375">
        <f t="shared" si="476"/>
        <v>0</v>
      </c>
      <c r="AI571" s="375">
        <f t="shared" si="476"/>
        <v>0</v>
      </c>
      <c r="AJ571" s="375">
        <f t="shared" si="476"/>
        <v>0</v>
      </c>
      <c r="AK571" s="375">
        <f t="shared" si="476"/>
        <v>0</v>
      </c>
      <c r="AL571" s="375">
        <f t="shared" si="476"/>
        <v>0</v>
      </c>
      <c r="AM571" s="616">
        <f t="shared" si="473"/>
        <v>104717.63097745954</v>
      </c>
    </row>
    <row r="572" spans="2:39" ht="15.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88131.39600241388</v>
      </c>
      <c r="Z572" s="345">
        <f>SUM(Z565:Z571)</f>
        <v>44251.595899433109</v>
      </c>
      <c r="AA572" s="345">
        <f t="shared" ref="AA572:AE572" si="477">SUM(AA565:AA571)</f>
        <v>36258.492362889694</v>
      </c>
      <c r="AB572" s="345">
        <f t="shared" si="477"/>
        <v>38982.085584483088</v>
      </c>
      <c r="AC572" s="345">
        <f t="shared" si="477"/>
        <v>0</v>
      </c>
      <c r="AD572" s="345">
        <f>SUM(AD565:AD571)</f>
        <v>0</v>
      </c>
      <c r="AE572" s="345">
        <f t="shared" si="477"/>
        <v>0</v>
      </c>
      <c r="AF572" s="345">
        <f>SUM(AF565:AF571)</f>
        <v>0</v>
      </c>
      <c r="AG572" s="345">
        <f>SUM(AG565:AG571)</f>
        <v>0</v>
      </c>
      <c r="AH572" s="345">
        <f t="shared" ref="AH572:AL572" si="478">SUM(AH565:AH571)</f>
        <v>0</v>
      </c>
      <c r="AI572" s="345">
        <f t="shared" si="478"/>
        <v>0</v>
      </c>
      <c r="AJ572" s="345">
        <f>SUM(AJ565:AJ571)</f>
        <v>0</v>
      </c>
      <c r="AK572" s="345">
        <f t="shared" si="478"/>
        <v>0</v>
      </c>
      <c r="AL572" s="345">
        <f t="shared" si="478"/>
        <v>0</v>
      </c>
      <c r="AM572" s="399">
        <f>SUM(AM565:AM571)</f>
        <v>207623.56984921976</v>
      </c>
    </row>
    <row r="573" spans="2:39" ht="15.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16005.5357</v>
      </c>
      <c r="Z573" s="346">
        <f t="shared" ref="Z573:AE573" si="479">Z562*Z564</f>
        <v>7548.8814999999995</v>
      </c>
      <c r="AA573" s="346">
        <f t="shared" si="479"/>
        <v>35041.429799999998</v>
      </c>
      <c r="AB573" s="346">
        <f t="shared" si="479"/>
        <v>3018.596</v>
      </c>
      <c r="AC573" s="346">
        <f t="shared" si="479"/>
        <v>56.207999999999998</v>
      </c>
      <c r="AD573" s="346">
        <f>AD562*AD564</f>
        <v>0</v>
      </c>
      <c r="AE573" s="346">
        <f t="shared" si="479"/>
        <v>0</v>
      </c>
      <c r="AF573" s="346">
        <f>AF562*AF564</f>
        <v>0</v>
      </c>
      <c r="AG573" s="346">
        <f t="shared" ref="AG573:AL573" si="480">AG562*AG564</f>
        <v>0</v>
      </c>
      <c r="AH573" s="346">
        <f t="shared" si="480"/>
        <v>0</v>
      </c>
      <c r="AI573" s="346">
        <f t="shared" si="480"/>
        <v>0</v>
      </c>
      <c r="AJ573" s="346">
        <f>AJ562*AJ564</f>
        <v>0</v>
      </c>
      <c r="AK573" s="346">
        <f>AK562*AK564</f>
        <v>0</v>
      </c>
      <c r="AL573" s="346">
        <f t="shared" si="480"/>
        <v>0</v>
      </c>
      <c r="AM573" s="399">
        <f>SUM(Y573:AL573)</f>
        <v>61670.650999999991</v>
      </c>
    </row>
    <row r="574" spans="2:39" ht="15.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399">
        <f>AM572-AM573</f>
        <v>145952.91884921977</v>
      </c>
    </row>
    <row r="575" spans="2:39" ht="15.5">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ht="15.5">
      <c r="B576" s="431"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3636991.3790358477</v>
      </c>
      <c r="Z576" s="290">
        <f>SUMPRODUCT(E404:E559,Z404:Z559)</f>
        <v>115480.18339522612</v>
      </c>
      <c r="AA576" s="290">
        <f>IF(AA402="kw",SUMPRODUCT($N$404:$N$559,$P$404:$P$559,AA404:AA559),SUMPRODUCT($E$404:$E$559,AA404:AA559))</f>
        <v>3966.2190778346667</v>
      </c>
      <c r="AB576" s="290">
        <f>IF(AB402="kw",SUMPRODUCT($N$404:$N$559,$P$404:$P$559,AB404:AB559),SUMPRODUCT($E$404:$E$559,AB404:AB559))</f>
        <v>2614.8558179607576</v>
      </c>
      <c r="AC576" s="290">
        <f>IF(AC402="kw",SUMPRODUCT($N$404:$N$559,$P$404:$P$559,AC404:AC559),SUMPRODUCT($E$404:$E$559,AC404:AC559))</f>
        <v>0</v>
      </c>
      <c r="AD576" s="290">
        <f t="shared" ref="AD576:AL576" si="481">IF(AD402="kw",SUMPRODUCT($N$404:$N$559,$P$404:$P$559,AD404:AD559),SUMPRODUCT($E$404:$E$559,AD404:AD559))</f>
        <v>0</v>
      </c>
      <c r="AE576" s="290">
        <f t="shared" si="481"/>
        <v>0</v>
      </c>
      <c r="AF576" s="290">
        <f t="shared" si="481"/>
        <v>0</v>
      </c>
      <c r="AG576" s="290">
        <f t="shared" si="481"/>
        <v>0</v>
      </c>
      <c r="AH576" s="290">
        <f t="shared" si="481"/>
        <v>0</v>
      </c>
      <c r="AI576" s="290">
        <f t="shared" si="481"/>
        <v>0</v>
      </c>
      <c r="AJ576" s="290">
        <f t="shared" si="481"/>
        <v>0</v>
      </c>
      <c r="AK576" s="290">
        <f t="shared" si="481"/>
        <v>0</v>
      </c>
      <c r="AL576" s="290">
        <f t="shared" si="481"/>
        <v>0</v>
      </c>
      <c r="AM576" s="336"/>
    </row>
    <row r="577" spans="1:39" ht="15.5">
      <c r="B577" s="431"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3636991.3790358477</v>
      </c>
      <c r="Z577" s="290">
        <f>SUMPRODUCT(F404:F559,Z404:Z559)</f>
        <v>110507.85528205858</v>
      </c>
      <c r="AA577" s="290">
        <f t="shared" ref="AA577:AL577" si="482">IF(AA402="kw",SUMPRODUCT($N$404:$N$559,$Q$404:$Q$559,AA404:AA559),SUMPRODUCT($F$404:$F$559,AA404:AA559))</f>
        <v>3966.1573379635115</v>
      </c>
      <c r="AB577" s="290">
        <f t="shared" si="482"/>
        <v>2614.8558179607576</v>
      </c>
      <c r="AC577" s="290">
        <f>IF(AC402="kw",SUMPRODUCT($N$404:$N$559,$Q$404:$Q$559,AC404:AC559),SUMPRODUCT($F$404:$F$559,AC404:AC559))</f>
        <v>0</v>
      </c>
      <c r="AD577" s="290">
        <f t="shared" si="482"/>
        <v>0</v>
      </c>
      <c r="AE577" s="290">
        <f t="shared" si="482"/>
        <v>0</v>
      </c>
      <c r="AF577" s="290">
        <f t="shared" si="482"/>
        <v>0</v>
      </c>
      <c r="AG577" s="290">
        <f t="shared" si="482"/>
        <v>0</v>
      </c>
      <c r="AH577" s="290">
        <f t="shared" si="482"/>
        <v>0</v>
      </c>
      <c r="AI577" s="290">
        <f t="shared" si="482"/>
        <v>0</v>
      </c>
      <c r="AJ577" s="290">
        <f t="shared" si="482"/>
        <v>0</v>
      </c>
      <c r="AK577" s="290">
        <f t="shared" si="482"/>
        <v>0</v>
      </c>
      <c r="AL577" s="290">
        <f t="shared" si="482"/>
        <v>0</v>
      </c>
      <c r="AM577" s="336"/>
    </row>
    <row r="578" spans="1:39" ht="15.5">
      <c r="B578" s="432" t="s">
        <v>307</v>
      </c>
      <c r="C578" s="362"/>
      <c r="D578" s="381"/>
      <c r="E578" s="381"/>
      <c r="F578" s="381"/>
      <c r="G578" s="381"/>
      <c r="H578" s="381"/>
      <c r="I578" s="381"/>
      <c r="J578" s="381"/>
      <c r="K578" s="381"/>
      <c r="L578" s="381"/>
      <c r="M578" s="381"/>
      <c r="N578" s="381"/>
      <c r="O578" s="380"/>
      <c r="P578" s="381"/>
      <c r="Q578" s="381"/>
      <c r="R578" s="381"/>
      <c r="S578" s="362"/>
      <c r="T578" s="382"/>
      <c r="U578" s="382"/>
      <c r="V578" s="381"/>
      <c r="W578" s="381"/>
      <c r="X578" s="382"/>
      <c r="Y578" s="325">
        <f>SUMPRODUCT(G404:G559,Y404:Y559)</f>
        <v>3636991.3790358477</v>
      </c>
      <c r="Z578" s="325">
        <f>SUMPRODUCT(G404:G559,Z404:Z559)</f>
        <v>110507.85528205858</v>
      </c>
      <c r="AA578" s="325">
        <f t="shared" ref="AA578:AL578" si="483">IF(AA402="kw",SUMPRODUCT($N$404:$N$559,$R$404:$R$559,AA404:AA559),SUMPRODUCT($G$404:$G$559,AA404:AA559))</f>
        <v>3966.1573379635115</v>
      </c>
      <c r="AB578" s="325">
        <f t="shared" si="483"/>
        <v>2614.8558179607576</v>
      </c>
      <c r="AC578" s="325">
        <f>IF(AC402="kw",SUMPRODUCT($N$404:$N$559,$R$404:$R$559,AC404:AC559),SUMPRODUCT($G$404:$G$559,AC404:AC559))</f>
        <v>0</v>
      </c>
      <c r="AD578" s="325">
        <f t="shared" si="483"/>
        <v>0</v>
      </c>
      <c r="AE578" s="325">
        <f t="shared" si="483"/>
        <v>0</v>
      </c>
      <c r="AF578" s="325">
        <f t="shared" si="483"/>
        <v>0</v>
      </c>
      <c r="AG578" s="325">
        <f t="shared" si="483"/>
        <v>0</v>
      </c>
      <c r="AH578" s="325">
        <f t="shared" si="483"/>
        <v>0</v>
      </c>
      <c r="AI578" s="325">
        <f t="shared" si="483"/>
        <v>0</v>
      </c>
      <c r="AJ578" s="325">
        <f t="shared" si="483"/>
        <v>0</v>
      </c>
      <c r="AK578" s="325">
        <f t="shared" si="483"/>
        <v>0</v>
      </c>
      <c r="AL578" s="325">
        <f t="shared" si="483"/>
        <v>0</v>
      </c>
      <c r="AM578" s="383"/>
    </row>
    <row r="579" spans="1:39" ht="22.5" customHeight="1">
      <c r="B579" s="365" t="s">
        <v>586</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1"/>
      <c r="Z579" s="401"/>
      <c r="AA579" s="401"/>
      <c r="AB579" s="401"/>
      <c r="AC579" s="401"/>
      <c r="AD579" s="401"/>
      <c r="AE579" s="401"/>
      <c r="AF579" s="401"/>
      <c r="AG579" s="401"/>
      <c r="AH579" s="401"/>
      <c r="AI579" s="401"/>
      <c r="AJ579" s="401"/>
      <c r="AK579" s="401"/>
      <c r="AL579" s="401"/>
      <c r="AM579" s="386"/>
    </row>
    <row r="582" spans="1:39" ht="15.5">
      <c r="B582" s="279" t="s">
        <v>309</v>
      </c>
      <c r="C582" s="280"/>
      <c r="D582" s="577" t="s">
        <v>526</v>
      </c>
      <c r="E582" s="253"/>
      <c r="F582" s="577"/>
      <c r="G582" s="253"/>
      <c r="H582" s="253"/>
      <c r="I582" s="253"/>
      <c r="J582" s="253"/>
      <c r="K582" s="253"/>
      <c r="L582" s="253"/>
      <c r="M582" s="253"/>
      <c r="N582" s="253"/>
      <c r="O582" s="280"/>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5" t="s">
        <v>211</v>
      </c>
      <c r="C583" s="847" t="s">
        <v>33</v>
      </c>
      <c r="D583" s="283" t="s">
        <v>422</v>
      </c>
      <c r="E583" s="839" t="s">
        <v>209</v>
      </c>
      <c r="F583" s="840"/>
      <c r="G583" s="840"/>
      <c r="H583" s="840"/>
      <c r="I583" s="840"/>
      <c r="J583" s="840"/>
      <c r="K583" s="840"/>
      <c r="L583" s="840"/>
      <c r="M583" s="841"/>
      <c r="N583" s="845" t="s">
        <v>213</v>
      </c>
      <c r="O583" s="283" t="s">
        <v>423</v>
      </c>
      <c r="P583" s="839" t="s">
        <v>212</v>
      </c>
      <c r="Q583" s="840"/>
      <c r="R583" s="840"/>
      <c r="S583" s="840"/>
      <c r="T583" s="840"/>
      <c r="U583" s="840"/>
      <c r="V583" s="840"/>
      <c r="W583" s="840"/>
      <c r="X583" s="841"/>
      <c r="Y583" s="842" t="s">
        <v>243</v>
      </c>
      <c r="Z583" s="843"/>
      <c r="AA583" s="843"/>
      <c r="AB583" s="843"/>
      <c r="AC583" s="843"/>
      <c r="AD583" s="843"/>
      <c r="AE583" s="843"/>
      <c r="AF583" s="843"/>
      <c r="AG583" s="843"/>
      <c r="AH583" s="843"/>
      <c r="AI583" s="843"/>
      <c r="AJ583" s="843"/>
      <c r="AK583" s="843"/>
      <c r="AL583" s="843"/>
      <c r="AM583" s="844"/>
    </row>
    <row r="584" spans="1:39" ht="68.25" customHeight="1">
      <c r="B584" s="836"/>
      <c r="C584" s="838"/>
      <c r="D584" s="284">
        <v>2018</v>
      </c>
      <c r="E584" s="284">
        <v>2019</v>
      </c>
      <c r="F584" s="284">
        <v>2020</v>
      </c>
      <c r="G584" s="284">
        <v>2021</v>
      </c>
      <c r="H584" s="284">
        <v>2022</v>
      </c>
      <c r="I584" s="284">
        <v>2023</v>
      </c>
      <c r="J584" s="284">
        <v>2024</v>
      </c>
      <c r="K584" s="284">
        <v>2025</v>
      </c>
      <c r="L584" s="284">
        <v>2026</v>
      </c>
      <c r="M584" s="284">
        <v>2027</v>
      </c>
      <c r="N584" s="846"/>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Streetlights</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22"/>
      <c r="B585" s="508"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5" outlineLevel="1">
      <c r="A586" s="522"/>
      <c r="B586" s="494"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t="15.5" outlineLevel="1">
      <c r="A587" s="522">
        <v>1</v>
      </c>
      <c r="B587" s="420"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2"/>
      <c r="Z587" s="402"/>
      <c r="AA587" s="402"/>
      <c r="AB587" s="402"/>
      <c r="AC587" s="402"/>
      <c r="AD587" s="402"/>
      <c r="AE587" s="402"/>
      <c r="AF587" s="402"/>
      <c r="AG587" s="402"/>
      <c r="AH587" s="402"/>
      <c r="AI587" s="402"/>
      <c r="AJ587" s="402"/>
      <c r="AK587" s="402"/>
      <c r="AL587" s="402"/>
      <c r="AM587" s="295">
        <f>SUM(Y587:AL587)</f>
        <v>0</v>
      </c>
    </row>
    <row r="588" spans="1:39" ht="15.5" outlineLevel="1">
      <c r="A588" s="522"/>
      <c r="B588" s="293" t="s">
        <v>310</v>
      </c>
      <c r="C588" s="290" t="s">
        <v>163</v>
      </c>
      <c r="D588" s="294"/>
      <c r="E588" s="294"/>
      <c r="F588" s="294"/>
      <c r="G588" s="294"/>
      <c r="H588" s="294"/>
      <c r="I588" s="294"/>
      <c r="J588" s="294"/>
      <c r="K588" s="294"/>
      <c r="L588" s="294"/>
      <c r="M588" s="294"/>
      <c r="N588" s="459"/>
      <c r="O588" s="294"/>
      <c r="P588" s="294"/>
      <c r="Q588" s="294"/>
      <c r="R588" s="294"/>
      <c r="S588" s="294"/>
      <c r="T588" s="294"/>
      <c r="U588" s="294"/>
      <c r="V588" s="294"/>
      <c r="W588" s="294"/>
      <c r="X588" s="294"/>
      <c r="Y588" s="403">
        <f>Y587</f>
        <v>0</v>
      </c>
      <c r="Z588" s="403">
        <f t="shared" ref="Z588" si="484">Z587</f>
        <v>0</v>
      </c>
      <c r="AA588" s="403">
        <f t="shared" ref="AA588" si="485">AA587</f>
        <v>0</v>
      </c>
      <c r="AB588" s="403">
        <f t="shared" ref="AB588" si="486">AB587</f>
        <v>0</v>
      </c>
      <c r="AC588" s="403">
        <f t="shared" ref="AC588" si="487">AC587</f>
        <v>0</v>
      </c>
      <c r="AD588" s="403">
        <f t="shared" ref="AD588" si="488">AD587</f>
        <v>0</v>
      </c>
      <c r="AE588" s="403">
        <f t="shared" ref="AE588" si="489">AE587</f>
        <v>0</v>
      </c>
      <c r="AF588" s="403">
        <f t="shared" ref="AF588" si="490">AF587</f>
        <v>0</v>
      </c>
      <c r="AG588" s="403">
        <f t="shared" ref="AG588" si="491">AG587</f>
        <v>0</v>
      </c>
      <c r="AH588" s="403">
        <f t="shared" ref="AH588" si="492">AH587</f>
        <v>0</v>
      </c>
      <c r="AI588" s="403">
        <f t="shared" ref="AI588" si="493">AI587</f>
        <v>0</v>
      </c>
      <c r="AJ588" s="403">
        <f t="shared" ref="AJ588" si="494">AJ587</f>
        <v>0</v>
      </c>
      <c r="AK588" s="403">
        <f t="shared" ref="AK588" si="495">AK587</f>
        <v>0</v>
      </c>
      <c r="AL588" s="403">
        <f t="shared" ref="AL588" si="496">AL587</f>
        <v>0</v>
      </c>
      <c r="AM588" s="296"/>
    </row>
    <row r="589" spans="1:39" ht="15.5" outlineLevel="1">
      <c r="A589" s="522"/>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4"/>
      <c r="Z589" s="405"/>
      <c r="AA589" s="405"/>
      <c r="AB589" s="405"/>
      <c r="AC589" s="405"/>
      <c r="AD589" s="405"/>
      <c r="AE589" s="405"/>
      <c r="AF589" s="405"/>
      <c r="AG589" s="405"/>
      <c r="AH589" s="405"/>
      <c r="AI589" s="405"/>
      <c r="AJ589" s="405"/>
      <c r="AK589" s="405"/>
      <c r="AL589" s="405"/>
      <c r="AM589" s="301"/>
    </row>
    <row r="590" spans="1:39" ht="15.5" outlineLevel="1">
      <c r="A590" s="522">
        <v>2</v>
      </c>
      <c r="B590" s="420"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2"/>
      <c r="Z590" s="402"/>
      <c r="AA590" s="402"/>
      <c r="AB590" s="402"/>
      <c r="AC590" s="402"/>
      <c r="AD590" s="402"/>
      <c r="AE590" s="402"/>
      <c r="AF590" s="402"/>
      <c r="AG590" s="402"/>
      <c r="AH590" s="402"/>
      <c r="AI590" s="402"/>
      <c r="AJ590" s="402"/>
      <c r="AK590" s="402"/>
      <c r="AL590" s="402"/>
      <c r="AM590" s="295">
        <f>SUM(Y590:AL590)</f>
        <v>0</v>
      </c>
    </row>
    <row r="591" spans="1:39" ht="15.5" outlineLevel="1">
      <c r="A591" s="522"/>
      <c r="B591" s="293" t="s">
        <v>310</v>
      </c>
      <c r="C591" s="290" t="s">
        <v>163</v>
      </c>
      <c r="D591" s="294"/>
      <c r="E591" s="294"/>
      <c r="F591" s="294"/>
      <c r="G591" s="294"/>
      <c r="H591" s="294"/>
      <c r="I591" s="294"/>
      <c r="J591" s="294"/>
      <c r="K591" s="294"/>
      <c r="L591" s="294"/>
      <c r="M591" s="294"/>
      <c r="N591" s="459"/>
      <c r="O591" s="294"/>
      <c r="P591" s="294"/>
      <c r="Q591" s="294"/>
      <c r="R591" s="294"/>
      <c r="S591" s="294"/>
      <c r="T591" s="294"/>
      <c r="U591" s="294"/>
      <c r="V591" s="294"/>
      <c r="W591" s="294"/>
      <c r="X591" s="294"/>
      <c r="Y591" s="403">
        <f>Y590</f>
        <v>0</v>
      </c>
      <c r="Z591" s="403">
        <f t="shared" ref="Z591" si="497">Z590</f>
        <v>0</v>
      </c>
      <c r="AA591" s="403">
        <f t="shared" ref="AA591" si="498">AA590</f>
        <v>0</v>
      </c>
      <c r="AB591" s="403">
        <f t="shared" ref="AB591" si="499">AB590</f>
        <v>0</v>
      </c>
      <c r="AC591" s="403">
        <f t="shared" ref="AC591" si="500">AC590</f>
        <v>0</v>
      </c>
      <c r="AD591" s="403">
        <f t="shared" ref="AD591" si="501">AD590</f>
        <v>0</v>
      </c>
      <c r="AE591" s="403">
        <f t="shared" ref="AE591" si="502">AE590</f>
        <v>0</v>
      </c>
      <c r="AF591" s="403">
        <f t="shared" ref="AF591" si="503">AF590</f>
        <v>0</v>
      </c>
      <c r="AG591" s="403">
        <f t="shared" ref="AG591" si="504">AG590</f>
        <v>0</v>
      </c>
      <c r="AH591" s="403">
        <f t="shared" ref="AH591" si="505">AH590</f>
        <v>0</v>
      </c>
      <c r="AI591" s="403">
        <f t="shared" ref="AI591" si="506">AI590</f>
        <v>0</v>
      </c>
      <c r="AJ591" s="403">
        <f t="shared" ref="AJ591" si="507">AJ590</f>
        <v>0</v>
      </c>
      <c r="AK591" s="403">
        <f t="shared" ref="AK591" si="508">AK590</f>
        <v>0</v>
      </c>
      <c r="AL591" s="403">
        <f t="shared" ref="AL591" si="509">AL590</f>
        <v>0</v>
      </c>
      <c r="AM591" s="296"/>
    </row>
    <row r="592" spans="1:39" ht="15.5" outlineLevel="1">
      <c r="A592" s="522"/>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4"/>
      <c r="Z592" s="405"/>
      <c r="AA592" s="405"/>
      <c r="AB592" s="405"/>
      <c r="AC592" s="405"/>
      <c r="AD592" s="405"/>
      <c r="AE592" s="405"/>
      <c r="AF592" s="405"/>
      <c r="AG592" s="405"/>
      <c r="AH592" s="405"/>
      <c r="AI592" s="405"/>
      <c r="AJ592" s="405"/>
      <c r="AK592" s="405"/>
      <c r="AL592" s="405"/>
      <c r="AM592" s="301"/>
    </row>
    <row r="593" spans="1:39" ht="15.5" outlineLevel="1">
      <c r="A593" s="522">
        <v>3</v>
      </c>
      <c r="B593" s="420"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2"/>
      <c r="Z593" s="402"/>
      <c r="AA593" s="402"/>
      <c r="AB593" s="402"/>
      <c r="AC593" s="402"/>
      <c r="AD593" s="402"/>
      <c r="AE593" s="402"/>
      <c r="AF593" s="402"/>
      <c r="AG593" s="402"/>
      <c r="AH593" s="402"/>
      <c r="AI593" s="402"/>
      <c r="AJ593" s="402"/>
      <c r="AK593" s="402"/>
      <c r="AL593" s="402"/>
      <c r="AM593" s="295">
        <f>SUM(Y593:AL593)</f>
        <v>0</v>
      </c>
    </row>
    <row r="594" spans="1:39" ht="15.5" outlineLevel="1">
      <c r="A594" s="522"/>
      <c r="B594" s="293" t="s">
        <v>310</v>
      </c>
      <c r="C594" s="290" t="s">
        <v>163</v>
      </c>
      <c r="D594" s="294"/>
      <c r="E594" s="294"/>
      <c r="F594" s="294"/>
      <c r="G594" s="294"/>
      <c r="H594" s="294"/>
      <c r="I594" s="294"/>
      <c r="J594" s="294"/>
      <c r="K594" s="294"/>
      <c r="L594" s="294"/>
      <c r="M594" s="294"/>
      <c r="N594" s="459"/>
      <c r="O594" s="294"/>
      <c r="P594" s="294"/>
      <c r="Q594" s="294"/>
      <c r="R594" s="294"/>
      <c r="S594" s="294"/>
      <c r="T594" s="294"/>
      <c r="U594" s="294"/>
      <c r="V594" s="294"/>
      <c r="W594" s="294"/>
      <c r="X594" s="294"/>
      <c r="Y594" s="403">
        <f>Y593</f>
        <v>0</v>
      </c>
      <c r="Z594" s="403">
        <f t="shared" ref="Z594" si="510">Z593</f>
        <v>0</v>
      </c>
      <c r="AA594" s="403">
        <f t="shared" ref="AA594" si="511">AA593</f>
        <v>0</v>
      </c>
      <c r="AB594" s="403">
        <f t="shared" ref="AB594" si="512">AB593</f>
        <v>0</v>
      </c>
      <c r="AC594" s="403">
        <f t="shared" ref="AC594" si="513">AC593</f>
        <v>0</v>
      </c>
      <c r="AD594" s="403">
        <f t="shared" ref="AD594" si="514">AD593</f>
        <v>0</v>
      </c>
      <c r="AE594" s="403">
        <f t="shared" ref="AE594" si="515">AE593</f>
        <v>0</v>
      </c>
      <c r="AF594" s="403">
        <f t="shared" ref="AF594" si="516">AF593</f>
        <v>0</v>
      </c>
      <c r="AG594" s="403">
        <f t="shared" ref="AG594" si="517">AG593</f>
        <v>0</v>
      </c>
      <c r="AH594" s="403">
        <f t="shared" ref="AH594" si="518">AH593</f>
        <v>0</v>
      </c>
      <c r="AI594" s="403">
        <f t="shared" ref="AI594" si="519">AI593</f>
        <v>0</v>
      </c>
      <c r="AJ594" s="403">
        <f t="shared" ref="AJ594" si="520">AJ593</f>
        <v>0</v>
      </c>
      <c r="AK594" s="403">
        <f t="shared" ref="AK594" si="521">AK593</f>
        <v>0</v>
      </c>
      <c r="AL594" s="403">
        <f t="shared" ref="AL594" si="522">AL593</f>
        <v>0</v>
      </c>
      <c r="AM594" s="296"/>
    </row>
    <row r="595" spans="1:39" ht="15.5" outlineLevel="1">
      <c r="A595" s="522"/>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4"/>
      <c r="Z595" s="404"/>
      <c r="AA595" s="404"/>
      <c r="AB595" s="404"/>
      <c r="AC595" s="404"/>
      <c r="AD595" s="404"/>
      <c r="AE595" s="404"/>
      <c r="AF595" s="404"/>
      <c r="AG595" s="404"/>
      <c r="AH595" s="404"/>
      <c r="AI595" s="404"/>
      <c r="AJ595" s="404"/>
      <c r="AK595" s="404"/>
      <c r="AL595" s="404"/>
      <c r="AM595" s="305"/>
    </row>
    <row r="596" spans="1:39" ht="15.5" outlineLevel="1">
      <c r="A596" s="522">
        <v>4</v>
      </c>
      <c r="B596" s="510" t="s">
        <v>676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2"/>
      <c r="Z596" s="402"/>
      <c r="AA596" s="402"/>
      <c r="AB596" s="402"/>
      <c r="AC596" s="402"/>
      <c r="AD596" s="402"/>
      <c r="AE596" s="402"/>
      <c r="AF596" s="402"/>
      <c r="AG596" s="402"/>
      <c r="AH596" s="402"/>
      <c r="AI596" s="402"/>
      <c r="AJ596" s="402"/>
      <c r="AK596" s="402"/>
      <c r="AL596" s="402"/>
      <c r="AM596" s="295">
        <f>SUM(Y596:AL596)</f>
        <v>0</v>
      </c>
    </row>
    <row r="597" spans="1:39" ht="15.5" outlineLevel="1">
      <c r="A597" s="522"/>
      <c r="B597" s="293" t="s">
        <v>310</v>
      </c>
      <c r="C597" s="290" t="s">
        <v>163</v>
      </c>
      <c r="D597" s="294"/>
      <c r="E597" s="294"/>
      <c r="F597" s="294"/>
      <c r="G597" s="294"/>
      <c r="H597" s="294"/>
      <c r="I597" s="294"/>
      <c r="J597" s="294"/>
      <c r="K597" s="294"/>
      <c r="L597" s="294"/>
      <c r="M597" s="294"/>
      <c r="N597" s="459"/>
      <c r="O597" s="294"/>
      <c r="P597" s="294"/>
      <c r="Q597" s="294"/>
      <c r="R597" s="294"/>
      <c r="S597" s="294"/>
      <c r="T597" s="294"/>
      <c r="U597" s="294"/>
      <c r="V597" s="294"/>
      <c r="W597" s="294"/>
      <c r="X597" s="294"/>
      <c r="Y597" s="403">
        <f>Y596</f>
        <v>0</v>
      </c>
      <c r="Z597" s="403">
        <f t="shared" ref="Z597" si="523">Z596</f>
        <v>0</v>
      </c>
      <c r="AA597" s="403">
        <f t="shared" ref="AA597" si="524">AA596</f>
        <v>0</v>
      </c>
      <c r="AB597" s="403">
        <f t="shared" ref="AB597" si="525">AB596</f>
        <v>0</v>
      </c>
      <c r="AC597" s="403">
        <f t="shared" ref="AC597" si="526">AC596</f>
        <v>0</v>
      </c>
      <c r="AD597" s="403">
        <f t="shared" ref="AD597" si="527">AD596</f>
        <v>0</v>
      </c>
      <c r="AE597" s="403">
        <f t="shared" ref="AE597" si="528">AE596</f>
        <v>0</v>
      </c>
      <c r="AF597" s="403">
        <f t="shared" ref="AF597" si="529">AF596</f>
        <v>0</v>
      </c>
      <c r="AG597" s="403">
        <f t="shared" ref="AG597" si="530">AG596</f>
        <v>0</v>
      </c>
      <c r="AH597" s="403">
        <f t="shared" ref="AH597" si="531">AH596</f>
        <v>0</v>
      </c>
      <c r="AI597" s="403">
        <f t="shared" ref="AI597" si="532">AI596</f>
        <v>0</v>
      </c>
      <c r="AJ597" s="403">
        <f t="shared" ref="AJ597" si="533">AJ596</f>
        <v>0</v>
      </c>
      <c r="AK597" s="403">
        <f t="shared" ref="AK597" si="534">AK596</f>
        <v>0</v>
      </c>
      <c r="AL597" s="403">
        <f t="shared" ref="AL597" si="535">AL596</f>
        <v>0</v>
      </c>
      <c r="AM597" s="296"/>
    </row>
    <row r="598" spans="1:39" ht="15.5" outlineLevel="1">
      <c r="A598" s="522"/>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4"/>
      <c r="Z598" s="404"/>
      <c r="AA598" s="404"/>
      <c r="AB598" s="404"/>
      <c r="AC598" s="404"/>
      <c r="AD598" s="404"/>
      <c r="AE598" s="404"/>
      <c r="AF598" s="404"/>
      <c r="AG598" s="404"/>
      <c r="AH598" s="404"/>
      <c r="AI598" s="404"/>
      <c r="AJ598" s="404"/>
      <c r="AK598" s="404"/>
      <c r="AL598" s="404"/>
      <c r="AM598" s="305"/>
    </row>
    <row r="599" spans="1:39" ht="15.75" customHeight="1" outlineLevel="1">
      <c r="A599" s="522">
        <v>5</v>
      </c>
      <c r="B599" s="420"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2"/>
      <c r="Z599" s="402"/>
      <c r="AA599" s="402"/>
      <c r="AB599" s="402"/>
      <c r="AC599" s="402"/>
      <c r="AD599" s="402"/>
      <c r="AE599" s="402"/>
      <c r="AF599" s="402"/>
      <c r="AG599" s="402"/>
      <c r="AH599" s="402"/>
      <c r="AI599" s="402"/>
      <c r="AJ599" s="402"/>
      <c r="AK599" s="402"/>
      <c r="AL599" s="402"/>
      <c r="AM599" s="295">
        <f>SUM(Y599:AL599)</f>
        <v>0</v>
      </c>
    </row>
    <row r="600" spans="1:39" ht="15.5" outlineLevel="1">
      <c r="A600" s="522"/>
      <c r="B600" s="293" t="s">
        <v>310</v>
      </c>
      <c r="C600" s="290" t="s">
        <v>163</v>
      </c>
      <c r="D600" s="294"/>
      <c r="E600" s="294"/>
      <c r="F600" s="294"/>
      <c r="G600" s="294"/>
      <c r="H600" s="294"/>
      <c r="I600" s="294"/>
      <c r="J600" s="294"/>
      <c r="K600" s="294"/>
      <c r="L600" s="294"/>
      <c r="M600" s="294"/>
      <c r="N600" s="459"/>
      <c r="O600" s="294"/>
      <c r="P600" s="294"/>
      <c r="Q600" s="294"/>
      <c r="R600" s="294"/>
      <c r="S600" s="294"/>
      <c r="T600" s="294"/>
      <c r="U600" s="294"/>
      <c r="V600" s="294"/>
      <c r="W600" s="294"/>
      <c r="X600" s="294"/>
      <c r="Y600" s="403">
        <f>Y599</f>
        <v>0</v>
      </c>
      <c r="Z600" s="403">
        <f t="shared" ref="Z600" si="536">Z599</f>
        <v>0</v>
      </c>
      <c r="AA600" s="403">
        <f t="shared" ref="AA600" si="537">AA599</f>
        <v>0</v>
      </c>
      <c r="AB600" s="403">
        <f t="shared" ref="AB600" si="538">AB599</f>
        <v>0</v>
      </c>
      <c r="AC600" s="403">
        <f t="shared" ref="AC600" si="539">AC599</f>
        <v>0</v>
      </c>
      <c r="AD600" s="403">
        <f t="shared" ref="AD600" si="540">AD599</f>
        <v>0</v>
      </c>
      <c r="AE600" s="403">
        <f t="shared" ref="AE600" si="541">AE599</f>
        <v>0</v>
      </c>
      <c r="AF600" s="403">
        <f t="shared" ref="AF600" si="542">AF599</f>
        <v>0</v>
      </c>
      <c r="AG600" s="403">
        <f t="shared" ref="AG600" si="543">AG599</f>
        <v>0</v>
      </c>
      <c r="AH600" s="403">
        <f t="shared" ref="AH600" si="544">AH599</f>
        <v>0</v>
      </c>
      <c r="AI600" s="403">
        <f t="shared" ref="AI600" si="545">AI599</f>
        <v>0</v>
      </c>
      <c r="AJ600" s="403">
        <f t="shared" ref="AJ600" si="546">AJ599</f>
        <v>0</v>
      </c>
      <c r="AK600" s="403">
        <f t="shared" ref="AK600" si="547">AK599</f>
        <v>0</v>
      </c>
      <c r="AL600" s="403">
        <f t="shared" ref="AL600" si="548">AL599</f>
        <v>0</v>
      </c>
      <c r="AM600" s="296"/>
    </row>
    <row r="601" spans="1:39" ht="15.5" outlineLevel="1">
      <c r="A601" s="522"/>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4"/>
      <c r="Z601" s="415"/>
      <c r="AA601" s="415"/>
      <c r="AB601" s="415"/>
      <c r="AC601" s="415"/>
      <c r="AD601" s="415"/>
      <c r="AE601" s="415"/>
      <c r="AF601" s="415"/>
      <c r="AG601" s="415"/>
      <c r="AH601" s="415"/>
      <c r="AI601" s="415"/>
      <c r="AJ601" s="415"/>
      <c r="AK601" s="415"/>
      <c r="AL601" s="415"/>
      <c r="AM601" s="296"/>
    </row>
    <row r="602" spans="1:39" ht="15.5" outlineLevel="1">
      <c r="A602" s="522"/>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6"/>
      <c r="Z602" s="406"/>
      <c r="AA602" s="406"/>
      <c r="AB602" s="406"/>
      <c r="AC602" s="406"/>
      <c r="AD602" s="406"/>
      <c r="AE602" s="406"/>
      <c r="AF602" s="406"/>
      <c r="AG602" s="406"/>
      <c r="AH602" s="406"/>
      <c r="AI602" s="406"/>
      <c r="AJ602" s="406"/>
      <c r="AK602" s="406"/>
      <c r="AL602" s="406"/>
      <c r="AM602" s="291"/>
    </row>
    <row r="603" spans="1:39" ht="15.5" outlineLevel="1">
      <c r="A603" s="522">
        <v>6</v>
      </c>
      <c r="B603" s="420"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07"/>
      <c r="Z603" s="402"/>
      <c r="AA603" s="402"/>
      <c r="AB603" s="402"/>
      <c r="AC603" s="402"/>
      <c r="AD603" s="402"/>
      <c r="AE603" s="402"/>
      <c r="AF603" s="407"/>
      <c r="AG603" s="407"/>
      <c r="AH603" s="407"/>
      <c r="AI603" s="407"/>
      <c r="AJ603" s="407"/>
      <c r="AK603" s="407"/>
      <c r="AL603" s="407"/>
      <c r="AM603" s="295">
        <f>SUM(Y603:AL603)</f>
        <v>0</v>
      </c>
    </row>
    <row r="604" spans="1:39" ht="15.5" outlineLevel="1">
      <c r="A604" s="522"/>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3">
        <f>Y603</f>
        <v>0</v>
      </c>
      <c r="Z604" s="403">
        <f t="shared" ref="Z604" si="549">Z603</f>
        <v>0</v>
      </c>
      <c r="AA604" s="403">
        <f t="shared" ref="AA604" si="550">AA603</f>
        <v>0</v>
      </c>
      <c r="AB604" s="403">
        <f t="shared" ref="AB604" si="551">AB603</f>
        <v>0</v>
      </c>
      <c r="AC604" s="403">
        <f t="shared" ref="AC604" si="552">AC603</f>
        <v>0</v>
      </c>
      <c r="AD604" s="403">
        <f t="shared" ref="AD604" si="553">AD603</f>
        <v>0</v>
      </c>
      <c r="AE604" s="403">
        <f t="shared" ref="AE604" si="554">AE603</f>
        <v>0</v>
      </c>
      <c r="AF604" s="403">
        <f t="shared" ref="AF604" si="555">AF603</f>
        <v>0</v>
      </c>
      <c r="AG604" s="403">
        <f t="shared" ref="AG604" si="556">AG603</f>
        <v>0</v>
      </c>
      <c r="AH604" s="403">
        <f t="shared" ref="AH604" si="557">AH603</f>
        <v>0</v>
      </c>
      <c r="AI604" s="403">
        <f t="shared" ref="AI604" si="558">AI603</f>
        <v>0</v>
      </c>
      <c r="AJ604" s="403">
        <f t="shared" ref="AJ604" si="559">AJ603</f>
        <v>0</v>
      </c>
      <c r="AK604" s="403">
        <f t="shared" ref="AK604" si="560">AK603</f>
        <v>0</v>
      </c>
      <c r="AL604" s="403">
        <f t="shared" ref="AL604" si="561">AL603</f>
        <v>0</v>
      </c>
      <c r="AM604" s="310"/>
    </row>
    <row r="605" spans="1:39" ht="15.5" outlineLevel="1">
      <c r="A605" s="522"/>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08"/>
      <c r="Z605" s="408"/>
      <c r="AA605" s="408"/>
      <c r="AB605" s="408"/>
      <c r="AC605" s="408"/>
      <c r="AD605" s="408"/>
      <c r="AE605" s="408"/>
      <c r="AF605" s="408"/>
      <c r="AG605" s="408"/>
      <c r="AH605" s="408"/>
      <c r="AI605" s="408"/>
      <c r="AJ605" s="408"/>
      <c r="AK605" s="408"/>
      <c r="AL605" s="408"/>
      <c r="AM605" s="312"/>
    </row>
    <row r="606" spans="1:39" ht="31" outlineLevel="1">
      <c r="A606" s="522">
        <v>7</v>
      </c>
      <c r="B606" s="420"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07"/>
      <c r="Z606" s="402"/>
      <c r="AA606" s="402"/>
      <c r="AB606" s="402"/>
      <c r="AC606" s="402"/>
      <c r="AD606" s="402"/>
      <c r="AE606" s="402"/>
      <c r="AF606" s="407"/>
      <c r="AG606" s="407"/>
      <c r="AH606" s="407"/>
      <c r="AI606" s="407"/>
      <c r="AJ606" s="407"/>
      <c r="AK606" s="407"/>
      <c r="AL606" s="407"/>
      <c r="AM606" s="295">
        <f>SUM(Y606:AL606)</f>
        <v>0</v>
      </c>
    </row>
    <row r="607" spans="1:39" ht="15.5" outlineLevel="1">
      <c r="A607" s="522"/>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3">
        <f>Y606</f>
        <v>0</v>
      </c>
      <c r="Z607" s="403">
        <f t="shared" ref="Z607" si="562">Z606</f>
        <v>0</v>
      </c>
      <c r="AA607" s="403">
        <f t="shared" ref="AA607" si="563">AA606</f>
        <v>0</v>
      </c>
      <c r="AB607" s="403">
        <f t="shared" ref="AB607" si="564">AB606</f>
        <v>0</v>
      </c>
      <c r="AC607" s="403">
        <f t="shared" ref="AC607" si="565">AC606</f>
        <v>0</v>
      </c>
      <c r="AD607" s="403">
        <f t="shared" ref="AD607" si="566">AD606</f>
        <v>0</v>
      </c>
      <c r="AE607" s="403">
        <f t="shared" ref="AE607" si="567">AE606</f>
        <v>0</v>
      </c>
      <c r="AF607" s="403">
        <f t="shared" ref="AF607" si="568">AF606</f>
        <v>0</v>
      </c>
      <c r="AG607" s="403">
        <f t="shared" ref="AG607" si="569">AG606</f>
        <v>0</v>
      </c>
      <c r="AH607" s="403">
        <f t="shared" ref="AH607" si="570">AH606</f>
        <v>0</v>
      </c>
      <c r="AI607" s="403">
        <f t="shared" ref="AI607" si="571">AI606</f>
        <v>0</v>
      </c>
      <c r="AJ607" s="403">
        <f t="shared" ref="AJ607" si="572">AJ606</f>
        <v>0</v>
      </c>
      <c r="AK607" s="403">
        <f t="shared" ref="AK607" si="573">AK606</f>
        <v>0</v>
      </c>
      <c r="AL607" s="403">
        <f t="shared" ref="AL607" si="574">AL606</f>
        <v>0</v>
      </c>
      <c r="AM607" s="310"/>
    </row>
    <row r="608" spans="1:39" ht="15.5" outlineLevel="1">
      <c r="A608" s="522"/>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08"/>
      <c r="Z608" s="409"/>
      <c r="AA608" s="408"/>
      <c r="AB608" s="408"/>
      <c r="AC608" s="408"/>
      <c r="AD608" s="408"/>
      <c r="AE608" s="408"/>
      <c r="AF608" s="408"/>
      <c r="AG608" s="408"/>
      <c r="AH608" s="408"/>
      <c r="AI608" s="408"/>
      <c r="AJ608" s="408"/>
      <c r="AK608" s="408"/>
      <c r="AL608" s="408"/>
      <c r="AM608" s="312"/>
    </row>
    <row r="609" spans="1:39" ht="31" outlineLevel="1">
      <c r="A609" s="522">
        <v>8</v>
      </c>
      <c r="B609" s="420"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07"/>
      <c r="Z609" s="402"/>
      <c r="AA609" s="402"/>
      <c r="AB609" s="402"/>
      <c r="AC609" s="402"/>
      <c r="AD609" s="402"/>
      <c r="AE609" s="402"/>
      <c r="AF609" s="407"/>
      <c r="AG609" s="407"/>
      <c r="AH609" s="407"/>
      <c r="AI609" s="407"/>
      <c r="AJ609" s="407"/>
      <c r="AK609" s="407"/>
      <c r="AL609" s="407"/>
      <c r="AM609" s="295">
        <f>SUM(Y609:AL609)</f>
        <v>0</v>
      </c>
    </row>
    <row r="610" spans="1:39" ht="15.5" outlineLevel="1">
      <c r="A610" s="522"/>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3">
        <f>Y609</f>
        <v>0</v>
      </c>
      <c r="Z610" s="403">
        <f t="shared" ref="Z610" si="575">Z609</f>
        <v>0</v>
      </c>
      <c r="AA610" s="403">
        <f t="shared" ref="AA610" si="576">AA609</f>
        <v>0</v>
      </c>
      <c r="AB610" s="403">
        <f t="shared" ref="AB610" si="577">AB609</f>
        <v>0</v>
      </c>
      <c r="AC610" s="403">
        <f t="shared" ref="AC610" si="578">AC609</f>
        <v>0</v>
      </c>
      <c r="AD610" s="403">
        <f t="shared" ref="AD610" si="579">AD609</f>
        <v>0</v>
      </c>
      <c r="AE610" s="403">
        <f t="shared" ref="AE610" si="580">AE609</f>
        <v>0</v>
      </c>
      <c r="AF610" s="403">
        <f t="shared" ref="AF610" si="581">AF609</f>
        <v>0</v>
      </c>
      <c r="AG610" s="403">
        <f t="shared" ref="AG610" si="582">AG609</f>
        <v>0</v>
      </c>
      <c r="AH610" s="403">
        <f t="shared" ref="AH610" si="583">AH609</f>
        <v>0</v>
      </c>
      <c r="AI610" s="403">
        <f t="shared" ref="AI610" si="584">AI609</f>
        <v>0</v>
      </c>
      <c r="AJ610" s="403">
        <f t="shared" ref="AJ610" si="585">AJ609</f>
        <v>0</v>
      </c>
      <c r="AK610" s="403">
        <f t="shared" ref="AK610" si="586">AK609</f>
        <v>0</v>
      </c>
      <c r="AL610" s="403">
        <f t="shared" ref="AL610" si="587">AL609</f>
        <v>0</v>
      </c>
      <c r="AM610" s="310"/>
    </row>
    <row r="611" spans="1:39" ht="15.5" outlineLevel="1">
      <c r="A611" s="522"/>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08"/>
      <c r="Z611" s="409"/>
      <c r="AA611" s="408"/>
      <c r="AB611" s="408"/>
      <c r="AC611" s="408"/>
      <c r="AD611" s="408"/>
      <c r="AE611" s="408"/>
      <c r="AF611" s="408"/>
      <c r="AG611" s="408"/>
      <c r="AH611" s="408"/>
      <c r="AI611" s="408"/>
      <c r="AJ611" s="408"/>
      <c r="AK611" s="408"/>
      <c r="AL611" s="408"/>
      <c r="AM611" s="312"/>
    </row>
    <row r="612" spans="1:39" ht="31" outlineLevel="1">
      <c r="A612" s="522">
        <v>9</v>
      </c>
      <c r="B612" s="420"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07"/>
      <c r="Z612" s="402"/>
      <c r="AA612" s="402"/>
      <c r="AB612" s="402"/>
      <c r="AC612" s="402"/>
      <c r="AD612" s="402"/>
      <c r="AE612" s="402"/>
      <c r="AF612" s="407"/>
      <c r="AG612" s="407"/>
      <c r="AH612" s="407"/>
      <c r="AI612" s="407"/>
      <c r="AJ612" s="407"/>
      <c r="AK612" s="407"/>
      <c r="AL612" s="407"/>
      <c r="AM612" s="295">
        <f>SUM(Y612:AL612)</f>
        <v>0</v>
      </c>
    </row>
    <row r="613" spans="1:39" ht="15.5" outlineLevel="1">
      <c r="A613" s="522"/>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3">
        <f>Y612</f>
        <v>0</v>
      </c>
      <c r="Z613" s="403">
        <f t="shared" ref="Z613" si="588">Z612</f>
        <v>0</v>
      </c>
      <c r="AA613" s="403">
        <f t="shared" ref="AA613" si="589">AA612</f>
        <v>0</v>
      </c>
      <c r="AB613" s="403">
        <f t="shared" ref="AB613" si="590">AB612</f>
        <v>0</v>
      </c>
      <c r="AC613" s="403">
        <f t="shared" ref="AC613" si="591">AC612</f>
        <v>0</v>
      </c>
      <c r="AD613" s="403">
        <f t="shared" ref="AD613" si="592">AD612</f>
        <v>0</v>
      </c>
      <c r="AE613" s="403">
        <f t="shared" ref="AE613" si="593">AE612</f>
        <v>0</v>
      </c>
      <c r="AF613" s="403">
        <f t="shared" ref="AF613" si="594">AF612</f>
        <v>0</v>
      </c>
      <c r="AG613" s="403">
        <f t="shared" ref="AG613" si="595">AG612</f>
        <v>0</v>
      </c>
      <c r="AH613" s="403">
        <f t="shared" ref="AH613" si="596">AH612</f>
        <v>0</v>
      </c>
      <c r="AI613" s="403">
        <f t="shared" ref="AI613" si="597">AI612</f>
        <v>0</v>
      </c>
      <c r="AJ613" s="403">
        <f t="shared" ref="AJ613" si="598">AJ612</f>
        <v>0</v>
      </c>
      <c r="AK613" s="403">
        <f t="shared" ref="AK613" si="599">AK612</f>
        <v>0</v>
      </c>
      <c r="AL613" s="403">
        <f t="shared" ref="AL613" si="600">AL612</f>
        <v>0</v>
      </c>
      <c r="AM613" s="310"/>
    </row>
    <row r="614" spans="1:39" ht="15.5" outlineLevel="1">
      <c r="A614" s="522"/>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08"/>
      <c r="Z614" s="408"/>
      <c r="AA614" s="408"/>
      <c r="AB614" s="408"/>
      <c r="AC614" s="408"/>
      <c r="AD614" s="408"/>
      <c r="AE614" s="408"/>
      <c r="AF614" s="408"/>
      <c r="AG614" s="408"/>
      <c r="AH614" s="408"/>
      <c r="AI614" s="408"/>
      <c r="AJ614" s="408"/>
      <c r="AK614" s="408"/>
      <c r="AL614" s="408"/>
      <c r="AM614" s="312"/>
    </row>
    <row r="615" spans="1:39" ht="31" outlineLevel="1">
      <c r="A615" s="522">
        <v>10</v>
      </c>
      <c r="B615" s="420"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07"/>
      <c r="Z615" s="402"/>
      <c r="AA615" s="402"/>
      <c r="AB615" s="402"/>
      <c r="AC615" s="402"/>
      <c r="AD615" s="402"/>
      <c r="AE615" s="402"/>
      <c r="AF615" s="407"/>
      <c r="AG615" s="407"/>
      <c r="AH615" s="407"/>
      <c r="AI615" s="407"/>
      <c r="AJ615" s="407"/>
      <c r="AK615" s="407"/>
      <c r="AL615" s="407"/>
      <c r="AM615" s="295">
        <f>SUM(Y615:AL615)</f>
        <v>0</v>
      </c>
    </row>
    <row r="616" spans="1:39" ht="15.5" outlineLevel="1">
      <c r="A616" s="522"/>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3">
        <f>Y615</f>
        <v>0</v>
      </c>
      <c r="Z616" s="403">
        <f t="shared" ref="Z616" si="601">Z615</f>
        <v>0</v>
      </c>
      <c r="AA616" s="403">
        <f t="shared" ref="AA616" si="602">AA615</f>
        <v>0</v>
      </c>
      <c r="AB616" s="403">
        <f t="shared" ref="AB616" si="603">AB615</f>
        <v>0</v>
      </c>
      <c r="AC616" s="403">
        <f t="shared" ref="AC616" si="604">AC615</f>
        <v>0</v>
      </c>
      <c r="AD616" s="403">
        <f t="shared" ref="AD616" si="605">AD615</f>
        <v>0</v>
      </c>
      <c r="AE616" s="403">
        <f t="shared" ref="AE616" si="606">AE615</f>
        <v>0</v>
      </c>
      <c r="AF616" s="403">
        <f t="shared" ref="AF616" si="607">AF615</f>
        <v>0</v>
      </c>
      <c r="AG616" s="403">
        <f t="shared" ref="AG616" si="608">AG615</f>
        <v>0</v>
      </c>
      <c r="AH616" s="403">
        <f t="shared" ref="AH616" si="609">AH615</f>
        <v>0</v>
      </c>
      <c r="AI616" s="403">
        <f t="shared" ref="AI616" si="610">AI615</f>
        <v>0</v>
      </c>
      <c r="AJ616" s="403">
        <f t="shared" ref="AJ616" si="611">AJ615</f>
        <v>0</v>
      </c>
      <c r="AK616" s="403">
        <f t="shared" ref="AK616" si="612">AK615</f>
        <v>0</v>
      </c>
      <c r="AL616" s="403">
        <f t="shared" ref="AL616" si="613">AL615</f>
        <v>0</v>
      </c>
      <c r="AM616" s="310"/>
    </row>
    <row r="617" spans="1:39" ht="15.5" outlineLevel="1">
      <c r="A617" s="522"/>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08"/>
      <c r="Z617" s="409"/>
      <c r="AA617" s="408"/>
      <c r="AB617" s="408"/>
      <c r="AC617" s="408"/>
      <c r="AD617" s="408"/>
      <c r="AE617" s="408"/>
      <c r="AF617" s="408"/>
      <c r="AG617" s="408"/>
      <c r="AH617" s="408"/>
      <c r="AI617" s="408"/>
      <c r="AJ617" s="408"/>
      <c r="AK617" s="408"/>
      <c r="AL617" s="408"/>
      <c r="AM617" s="312"/>
    </row>
    <row r="618" spans="1:39" ht="15.5" outlineLevel="1">
      <c r="A618" s="522"/>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6"/>
      <c r="Z618" s="406"/>
      <c r="AA618" s="406"/>
      <c r="AB618" s="406"/>
      <c r="AC618" s="406"/>
      <c r="AD618" s="406"/>
      <c r="AE618" s="406"/>
      <c r="AF618" s="406"/>
      <c r="AG618" s="406"/>
      <c r="AH618" s="406"/>
      <c r="AI618" s="406"/>
      <c r="AJ618" s="406"/>
      <c r="AK618" s="406"/>
      <c r="AL618" s="406"/>
      <c r="AM618" s="291"/>
    </row>
    <row r="619" spans="1:39" ht="31" outlineLevel="1">
      <c r="A619" s="522">
        <v>11</v>
      </c>
      <c r="B619" s="420"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18"/>
      <c r="Z619" s="402"/>
      <c r="AA619" s="402"/>
      <c r="AB619" s="402"/>
      <c r="AC619" s="402"/>
      <c r="AD619" s="402"/>
      <c r="AE619" s="402"/>
      <c r="AF619" s="407"/>
      <c r="AG619" s="407"/>
      <c r="AH619" s="407"/>
      <c r="AI619" s="407"/>
      <c r="AJ619" s="407"/>
      <c r="AK619" s="407"/>
      <c r="AL619" s="407"/>
      <c r="AM619" s="295">
        <f>SUM(Y619:AL619)</f>
        <v>0</v>
      </c>
    </row>
    <row r="620" spans="1:39" ht="15.5" outlineLevel="1">
      <c r="A620" s="522"/>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3">
        <f>Y619</f>
        <v>0</v>
      </c>
      <c r="Z620" s="403">
        <f t="shared" ref="Z620" si="614">Z619</f>
        <v>0</v>
      </c>
      <c r="AA620" s="403">
        <f t="shared" ref="AA620" si="615">AA619</f>
        <v>0</v>
      </c>
      <c r="AB620" s="403">
        <f t="shared" ref="AB620" si="616">AB619</f>
        <v>0</v>
      </c>
      <c r="AC620" s="403">
        <f t="shared" ref="AC620" si="617">AC619</f>
        <v>0</v>
      </c>
      <c r="AD620" s="403">
        <f t="shared" ref="AD620" si="618">AD619</f>
        <v>0</v>
      </c>
      <c r="AE620" s="403">
        <f t="shared" ref="AE620" si="619">AE619</f>
        <v>0</v>
      </c>
      <c r="AF620" s="403">
        <f t="shared" ref="AF620" si="620">AF619</f>
        <v>0</v>
      </c>
      <c r="AG620" s="403">
        <f t="shared" ref="AG620" si="621">AG619</f>
        <v>0</v>
      </c>
      <c r="AH620" s="403">
        <f t="shared" ref="AH620" si="622">AH619</f>
        <v>0</v>
      </c>
      <c r="AI620" s="403">
        <f t="shared" ref="AI620" si="623">AI619</f>
        <v>0</v>
      </c>
      <c r="AJ620" s="403">
        <f t="shared" ref="AJ620" si="624">AJ619</f>
        <v>0</v>
      </c>
      <c r="AK620" s="403">
        <f t="shared" ref="AK620" si="625">AK619</f>
        <v>0</v>
      </c>
      <c r="AL620" s="403">
        <f t="shared" ref="AL620" si="626">AL619</f>
        <v>0</v>
      </c>
      <c r="AM620" s="296"/>
    </row>
    <row r="621" spans="1:39" ht="15.5" outlineLevel="1">
      <c r="A621" s="522"/>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4"/>
      <c r="Z621" s="413"/>
      <c r="AA621" s="413"/>
      <c r="AB621" s="413"/>
      <c r="AC621" s="413"/>
      <c r="AD621" s="413"/>
      <c r="AE621" s="413"/>
      <c r="AF621" s="413"/>
      <c r="AG621" s="413"/>
      <c r="AH621" s="413"/>
      <c r="AI621" s="413"/>
      <c r="AJ621" s="413"/>
      <c r="AK621" s="413"/>
      <c r="AL621" s="413"/>
      <c r="AM621" s="305"/>
    </row>
    <row r="622" spans="1:39" ht="31" outlineLevel="1">
      <c r="A622" s="522">
        <v>12</v>
      </c>
      <c r="B622" s="420"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2"/>
      <c r="Z622" s="402"/>
      <c r="AA622" s="402"/>
      <c r="AB622" s="402"/>
      <c r="AC622" s="402"/>
      <c r="AD622" s="402"/>
      <c r="AE622" s="402"/>
      <c r="AF622" s="407"/>
      <c r="AG622" s="407"/>
      <c r="AH622" s="407"/>
      <c r="AI622" s="407"/>
      <c r="AJ622" s="407"/>
      <c r="AK622" s="407"/>
      <c r="AL622" s="407"/>
      <c r="AM622" s="295">
        <f>SUM(Y622:AL622)</f>
        <v>0</v>
      </c>
    </row>
    <row r="623" spans="1:39" ht="15.5" outlineLevel="1">
      <c r="A623" s="522"/>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3">
        <f>Y622</f>
        <v>0</v>
      </c>
      <c r="Z623" s="403">
        <f t="shared" ref="Z623" si="627">Z622</f>
        <v>0</v>
      </c>
      <c r="AA623" s="403">
        <f t="shared" ref="AA623" si="628">AA622</f>
        <v>0</v>
      </c>
      <c r="AB623" s="403">
        <f t="shared" ref="AB623" si="629">AB622</f>
        <v>0</v>
      </c>
      <c r="AC623" s="403">
        <f t="shared" ref="AC623" si="630">AC622</f>
        <v>0</v>
      </c>
      <c r="AD623" s="403">
        <f t="shared" ref="AD623" si="631">AD622</f>
        <v>0</v>
      </c>
      <c r="AE623" s="403">
        <f t="shared" ref="AE623" si="632">AE622</f>
        <v>0</v>
      </c>
      <c r="AF623" s="403">
        <f t="shared" ref="AF623" si="633">AF622</f>
        <v>0</v>
      </c>
      <c r="AG623" s="403">
        <f t="shared" ref="AG623" si="634">AG622</f>
        <v>0</v>
      </c>
      <c r="AH623" s="403">
        <f t="shared" ref="AH623" si="635">AH622</f>
        <v>0</v>
      </c>
      <c r="AI623" s="403">
        <f t="shared" ref="AI623" si="636">AI622</f>
        <v>0</v>
      </c>
      <c r="AJ623" s="403">
        <f t="shared" ref="AJ623" si="637">AJ622</f>
        <v>0</v>
      </c>
      <c r="AK623" s="403">
        <f t="shared" ref="AK623" si="638">AK622</f>
        <v>0</v>
      </c>
      <c r="AL623" s="403">
        <f t="shared" ref="AL623" si="639">AL622</f>
        <v>0</v>
      </c>
      <c r="AM623" s="296"/>
    </row>
    <row r="624" spans="1:39" ht="15.5" outlineLevel="1">
      <c r="A624" s="522"/>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4"/>
      <c r="Z624" s="414"/>
      <c r="AA624" s="404"/>
      <c r="AB624" s="404"/>
      <c r="AC624" s="404"/>
      <c r="AD624" s="404"/>
      <c r="AE624" s="404"/>
      <c r="AF624" s="404"/>
      <c r="AG624" s="404"/>
      <c r="AH624" s="404"/>
      <c r="AI624" s="404"/>
      <c r="AJ624" s="404"/>
      <c r="AK624" s="404"/>
      <c r="AL624" s="404"/>
      <c r="AM624" s="305"/>
    </row>
    <row r="625" spans="1:40" ht="31" outlineLevel="1">
      <c r="A625" s="522">
        <v>13</v>
      </c>
      <c r="B625" s="420"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2"/>
      <c r="Z625" s="402"/>
      <c r="AA625" s="402"/>
      <c r="AB625" s="402"/>
      <c r="AC625" s="402"/>
      <c r="AD625" s="402"/>
      <c r="AE625" s="402"/>
      <c r="AF625" s="407"/>
      <c r="AG625" s="407"/>
      <c r="AH625" s="407"/>
      <c r="AI625" s="407"/>
      <c r="AJ625" s="407"/>
      <c r="AK625" s="407"/>
      <c r="AL625" s="407"/>
      <c r="AM625" s="295">
        <f>SUM(Y625:AL625)</f>
        <v>0</v>
      </c>
    </row>
    <row r="626" spans="1:40" ht="15.5" outlineLevel="1">
      <c r="A626" s="522"/>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3">
        <f>Y625</f>
        <v>0</v>
      </c>
      <c r="Z626" s="403">
        <f t="shared" ref="Z626" si="640">Z625</f>
        <v>0</v>
      </c>
      <c r="AA626" s="403">
        <f t="shared" ref="AA626" si="641">AA625</f>
        <v>0</v>
      </c>
      <c r="AB626" s="403">
        <f t="shared" ref="AB626" si="642">AB625</f>
        <v>0</v>
      </c>
      <c r="AC626" s="403">
        <f t="shared" ref="AC626" si="643">AC625</f>
        <v>0</v>
      </c>
      <c r="AD626" s="403">
        <f t="shared" ref="AD626" si="644">AD625</f>
        <v>0</v>
      </c>
      <c r="AE626" s="403">
        <f t="shared" ref="AE626" si="645">AE625</f>
        <v>0</v>
      </c>
      <c r="AF626" s="403">
        <f t="shared" ref="AF626" si="646">AF625</f>
        <v>0</v>
      </c>
      <c r="AG626" s="403">
        <f t="shared" ref="AG626" si="647">AG625</f>
        <v>0</v>
      </c>
      <c r="AH626" s="403">
        <f t="shared" ref="AH626" si="648">AH625</f>
        <v>0</v>
      </c>
      <c r="AI626" s="403">
        <f t="shared" ref="AI626" si="649">AI625</f>
        <v>0</v>
      </c>
      <c r="AJ626" s="403">
        <f t="shared" ref="AJ626" si="650">AJ625</f>
        <v>0</v>
      </c>
      <c r="AK626" s="403">
        <f t="shared" ref="AK626" si="651">AK625</f>
        <v>0</v>
      </c>
      <c r="AL626" s="403">
        <f t="shared" ref="AL626" si="652">AL625</f>
        <v>0</v>
      </c>
      <c r="AM626" s="305"/>
    </row>
    <row r="627" spans="1:40" ht="15.5" outlineLevel="1">
      <c r="A627" s="522"/>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4"/>
      <c r="Z627" s="404"/>
      <c r="AA627" s="404"/>
      <c r="AB627" s="404"/>
      <c r="AC627" s="404"/>
      <c r="AD627" s="404"/>
      <c r="AE627" s="404"/>
      <c r="AF627" s="404"/>
      <c r="AG627" s="404"/>
      <c r="AH627" s="404"/>
      <c r="AI627" s="404"/>
      <c r="AJ627" s="404"/>
      <c r="AK627" s="404"/>
      <c r="AL627" s="404"/>
      <c r="AM627" s="305"/>
    </row>
    <row r="628" spans="1:40" ht="15.5" outlineLevel="1">
      <c r="A628" s="522"/>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6"/>
      <c r="Z628" s="406"/>
      <c r="AA628" s="406"/>
      <c r="AB628" s="406"/>
      <c r="AC628" s="406"/>
      <c r="AD628" s="406"/>
      <c r="AE628" s="406"/>
      <c r="AF628" s="406"/>
      <c r="AG628" s="406"/>
      <c r="AH628" s="406"/>
      <c r="AI628" s="406"/>
      <c r="AJ628" s="406"/>
      <c r="AK628" s="406"/>
      <c r="AL628" s="406"/>
      <c r="AM628" s="291"/>
    </row>
    <row r="629" spans="1:40" ht="15.5" outlineLevel="1">
      <c r="A629" s="522">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2"/>
      <c r="Z629" s="402"/>
      <c r="AA629" s="402"/>
      <c r="AB629" s="402"/>
      <c r="AC629" s="402"/>
      <c r="AD629" s="402"/>
      <c r="AE629" s="402"/>
      <c r="AF629" s="402"/>
      <c r="AG629" s="402"/>
      <c r="AH629" s="402"/>
      <c r="AI629" s="402"/>
      <c r="AJ629" s="402"/>
      <c r="AK629" s="402"/>
      <c r="AL629" s="402"/>
      <c r="AM629" s="295">
        <f>SUM(Y629:AL629)</f>
        <v>0</v>
      </c>
    </row>
    <row r="630" spans="1:40" ht="15.5" outlineLevel="1">
      <c r="A630" s="522"/>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3">
        <f>Y629</f>
        <v>0</v>
      </c>
      <c r="Z630" s="403">
        <f t="shared" ref="Z630" si="653">Z629</f>
        <v>0</v>
      </c>
      <c r="AA630" s="403">
        <f t="shared" ref="AA630" si="654">AA629</f>
        <v>0</v>
      </c>
      <c r="AB630" s="403">
        <f t="shared" ref="AB630" si="655">AB629</f>
        <v>0</v>
      </c>
      <c r="AC630" s="403">
        <f t="shared" ref="AC630" si="656">AC629</f>
        <v>0</v>
      </c>
      <c r="AD630" s="403">
        <f t="shared" ref="AD630" si="657">AD629</f>
        <v>0</v>
      </c>
      <c r="AE630" s="403">
        <f t="shared" ref="AE630" si="658">AE629</f>
        <v>0</v>
      </c>
      <c r="AF630" s="403">
        <f t="shared" ref="AF630" si="659">AF629</f>
        <v>0</v>
      </c>
      <c r="AG630" s="403">
        <f t="shared" ref="AG630" si="660">AG629</f>
        <v>0</v>
      </c>
      <c r="AH630" s="403">
        <f t="shared" ref="AH630" si="661">AH629</f>
        <v>0</v>
      </c>
      <c r="AI630" s="403">
        <f t="shared" ref="AI630" si="662">AI629</f>
        <v>0</v>
      </c>
      <c r="AJ630" s="403">
        <f t="shared" ref="AJ630" si="663">AJ629</f>
        <v>0</v>
      </c>
      <c r="AK630" s="403">
        <f t="shared" ref="AK630" si="664">AK629</f>
        <v>0</v>
      </c>
      <c r="AL630" s="403">
        <f t="shared" ref="AL630" si="665">AL629</f>
        <v>0</v>
      </c>
      <c r="AM630" s="506"/>
      <c r="AN630" s="617"/>
    </row>
    <row r="631" spans="1:40" ht="15.5" outlineLevel="1">
      <c r="A631" s="522"/>
      <c r="B631" s="314"/>
      <c r="C631" s="304"/>
      <c r="D631" s="290"/>
      <c r="E631" s="290"/>
      <c r="F631" s="290"/>
      <c r="G631" s="290"/>
      <c r="H631" s="290"/>
      <c r="I631" s="290"/>
      <c r="J631" s="290"/>
      <c r="K631" s="290"/>
      <c r="L631" s="290"/>
      <c r="M631" s="290"/>
      <c r="N631" s="459"/>
      <c r="O631" s="290"/>
      <c r="P631" s="290"/>
      <c r="Q631" s="290"/>
      <c r="R631" s="290"/>
      <c r="S631" s="290"/>
      <c r="T631" s="290"/>
      <c r="U631" s="290"/>
      <c r="V631" s="290"/>
      <c r="W631" s="290"/>
      <c r="X631" s="290"/>
      <c r="Y631" s="404"/>
      <c r="Z631" s="404"/>
      <c r="AA631" s="404"/>
      <c r="AB631" s="404"/>
      <c r="AC631" s="404"/>
      <c r="AD631" s="404"/>
      <c r="AE631" s="404"/>
      <c r="AF631" s="404"/>
      <c r="AG631" s="404"/>
      <c r="AH631" s="404"/>
      <c r="AI631" s="404"/>
      <c r="AJ631" s="404"/>
      <c r="AK631" s="404"/>
      <c r="AL631" s="404"/>
      <c r="AM631" s="300"/>
      <c r="AN631" s="617"/>
    </row>
    <row r="632" spans="1:40" s="308" customFormat="1" ht="15.5" outlineLevel="1">
      <c r="A632" s="522"/>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4"/>
      <c r="Z632" s="404"/>
      <c r="AA632" s="404"/>
      <c r="AB632" s="404"/>
      <c r="AC632" s="404"/>
      <c r="AD632" s="404"/>
      <c r="AE632" s="408"/>
      <c r="AF632" s="408"/>
      <c r="AG632" s="408"/>
      <c r="AH632" s="408"/>
      <c r="AI632" s="408"/>
      <c r="AJ632" s="408"/>
      <c r="AK632" s="408"/>
      <c r="AL632" s="408"/>
      <c r="AM632" s="507"/>
      <c r="AN632" s="618"/>
    </row>
    <row r="633" spans="1:40" ht="15.5" outlineLevel="1">
      <c r="A633" s="522">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2"/>
      <c r="Z633" s="402"/>
      <c r="AA633" s="402"/>
      <c r="AB633" s="402"/>
      <c r="AC633" s="402"/>
      <c r="AD633" s="402"/>
      <c r="AE633" s="402"/>
      <c r="AF633" s="402"/>
      <c r="AG633" s="402"/>
      <c r="AH633" s="402"/>
      <c r="AI633" s="402"/>
      <c r="AJ633" s="402"/>
      <c r="AK633" s="402"/>
      <c r="AL633" s="402"/>
      <c r="AM633" s="295">
        <f>SUM(Y633:AL633)</f>
        <v>0</v>
      </c>
    </row>
    <row r="634" spans="1:40" ht="15.5" outlineLevel="1">
      <c r="A634" s="522"/>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3">
        <f>Y633</f>
        <v>0</v>
      </c>
      <c r="Z634" s="403">
        <f t="shared" ref="Z634:AL634" si="666">Z633</f>
        <v>0</v>
      </c>
      <c r="AA634" s="403">
        <f t="shared" si="666"/>
        <v>0</v>
      </c>
      <c r="AB634" s="403">
        <f t="shared" si="666"/>
        <v>0</v>
      </c>
      <c r="AC634" s="403">
        <f t="shared" si="666"/>
        <v>0</v>
      </c>
      <c r="AD634" s="403">
        <f t="shared" si="666"/>
        <v>0</v>
      </c>
      <c r="AE634" s="403">
        <f t="shared" si="666"/>
        <v>0</v>
      </c>
      <c r="AF634" s="403">
        <f t="shared" si="666"/>
        <v>0</v>
      </c>
      <c r="AG634" s="403">
        <f t="shared" si="666"/>
        <v>0</v>
      </c>
      <c r="AH634" s="403">
        <f t="shared" si="666"/>
        <v>0</v>
      </c>
      <c r="AI634" s="403">
        <f t="shared" si="666"/>
        <v>0</v>
      </c>
      <c r="AJ634" s="403">
        <f t="shared" si="666"/>
        <v>0</v>
      </c>
      <c r="AK634" s="403">
        <f t="shared" si="666"/>
        <v>0</v>
      </c>
      <c r="AL634" s="403">
        <f t="shared" si="666"/>
        <v>0</v>
      </c>
      <c r="AM634" s="296"/>
    </row>
    <row r="635" spans="1:40" ht="15.5" outlineLevel="1">
      <c r="A635" s="522"/>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4"/>
      <c r="Z635" s="404"/>
      <c r="AA635" s="404"/>
      <c r="AB635" s="404"/>
      <c r="AC635" s="404"/>
      <c r="AD635" s="404"/>
      <c r="AE635" s="404"/>
      <c r="AF635" s="404"/>
      <c r="AG635" s="404"/>
      <c r="AH635" s="404"/>
      <c r="AI635" s="404"/>
      <c r="AJ635" s="404"/>
      <c r="AK635" s="404"/>
      <c r="AL635" s="404"/>
      <c r="AM635" s="305"/>
    </row>
    <row r="636" spans="1:40" s="282" customFormat="1" ht="15.5" outlineLevel="1">
      <c r="A636" s="522">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2"/>
      <c r="Z636" s="402"/>
      <c r="AA636" s="402"/>
      <c r="AB636" s="402"/>
      <c r="AC636" s="402"/>
      <c r="AD636" s="402"/>
      <c r="AE636" s="402"/>
      <c r="AF636" s="402"/>
      <c r="AG636" s="402"/>
      <c r="AH636" s="402"/>
      <c r="AI636" s="402"/>
      <c r="AJ636" s="402"/>
      <c r="AK636" s="402"/>
      <c r="AL636" s="402"/>
      <c r="AM636" s="295">
        <f>SUM(Y636:AL636)</f>
        <v>0</v>
      </c>
    </row>
    <row r="637" spans="1:40" s="282" customFormat="1" ht="15.5" outlineLevel="1">
      <c r="A637" s="522"/>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3">
        <f>Y636</f>
        <v>0</v>
      </c>
      <c r="Z637" s="403">
        <f t="shared" ref="Z637:AL637" si="667">Z636</f>
        <v>0</v>
      </c>
      <c r="AA637" s="403">
        <f t="shared" si="667"/>
        <v>0</v>
      </c>
      <c r="AB637" s="403">
        <f t="shared" si="667"/>
        <v>0</v>
      </c>
      <c r="AC637" s="403">
        <f t="shared" si="667"/>
        <v>0</v>
      </c>
      <c r="AD637" s="403">
        <f t="shared" si="667"/>
        <v>0</v>
      </c>
      <c r="AE637" s="403">
        <f t="shared" si="667"/>
        <v>0</v>
      </c>
      <c r="AF637" s="403">
        <f t="shared" si="667"/>
        <v>0</v>
      </c>
      <c r="AG637" s="403">
        <f t="shared" si="667"/>
        <v>0</v>
      </c>
      <c r="AH637" s="403">
        <f t="shared" si="667"/>
        <v>0</v>
      </c>
      <c r="AI637" s="403">
        <f t="shared" si="667"/>
        <v>0</v>
      </c>
      <c r="AJ637" s="403">
        <f t="shared" si="667"/>
        <v>0</v>
      </c>
      <c r="AK637" s="403">
        <f t="shared" si="667"/>
        <v>0</v>
      </c>
      <c r="AL637" s="403">
        <f t="shared" si="667"/>
        <v>0</v>
      </c>
      <c r="AM637" s="296"/>
    </row>
    <row r="638" spans="1:40" s="282" customFormat="1" ht="15.5" outlineLevel="1">
      <c r="A638" s="522"/>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4"/>
      <c r="Z638" s="404"/>
      <c r="AA638" s="404"/>
      <c r="AB638" s="404"/>
      <c r="AC638" s="404"/>
      <c r="AD638" s="404"/>
      <c r="AE638" s="408"/>
      <c r="AF638" s="408"/>
      <c r="AG638" s="408"/>
      <c r="AH638" s="408"/>
      <c r="AI638" s="408"/>
      <c r="AJ638" s="408"/>
      <c r="AK638" s="408"/>
      <c r="AL638" s="408"/>
      <c r="AM638" s="312"/>
    </row>
    <row r="639" spans="1:40" ht="15.5" outlineLevel="1">
      <c r="A639" s="522"/>
      <c r="B639" s="509"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6"/>
      <c r="Z639" s="406"/>
      <c r="AA639" s="406"/>
      <c r="AB639" s="406"/>
      <c r="AC639" s="406"/>
      <c r="AD639" s="406"/>
      <c r="AE639" s="406"/>
      <c r="AF639" s="406"/>
      <c r="AG639" s="406"/>
      <c r="AH639" s="406"/>
      <c r="AI639" s="406"/>
      <c r="AJ639" s="406"/>
      <c r="AK639" s="406"/>
      <c r="AL639" s="406"/>
      <c r="AM639" s="291"/>
    </row>
    <row r="640" spans="1:40" ht="15.5" outlineLevel="1">
      <c r="A640" s="522">
        <v>17</v>
      </c>
      <c r="B640" s="420"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18"/>
      <c r="Z640" s="402"/>
      <c r="AA640" s="402"/>
      <c r="AB640" s="402"/>
      <c r="AC640" s="402"/>
      <c r="AD640" s="402"/>
      <c r="AE640" s="402"/>
      <c r="AF640" s="407"/>
      <c r="AG640" s="407"/>
      <c r="AH640" s="407"/>
      <c r="AI640" s="407"/>
      <c r="AJ640" s="407"/>
      <c r="AK640" s="407"/>
      <c r="AL640" s="407"/>
      <c r="AM640" s="295">
        <f>SUM(Y640:AL640)</f>
        <v>0</v>
      </c>
    </row>
    <row r="641" spans="1:39" ht="15.5" outlineLevel="1">
      <c r="A641" s="522"/>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3">
        <f>Y640</f>
        <v>0</v>
      </c>
      <c r="Z641" s="403">
        <f t="shared" ref="Z641:AL641" si="668">Z640</f>
        <v>0</v>
      </c>
      <c r="AA641" s="403">
        <f t="shared" si="668"/>
        <v>0</v>
      </c>
      <c r="AB641" s="403">
        <f t="shared" si="668"/>
        <v>0</v>
      </c>
      <c r="AC641" s="403">
        <f t="shared" si="668"/>
        <v>0</v>
      </c>
      <c r="AD641" s="403">
        <f t="shared" si="668"/>
        <v>0</v>
      </c>
      <c r="AE641" s="403">
        <f t="shared" si="668"/>
        <v>0</v>
      </c>
      <c r="AF641" s="403">
        <f t="shared" si="668"/>
        <v>0</v>
      </c>
      <c r="AG641" s="403">
        <f t="shared" si="668"/>
        <v>0</v>
      </c>
      <c r="AH641" s="403">
        <f t="shared" si="668"/>
        <v>0</v>
      </c>
      <c r="AI641" s="403">
        <f t="shared" si="668"/>
        <v>0</v>
      </c>
      <c r="AJ641" s="403">
        <f t="shared" si="668"/>
        <v>0</v>
      </c>
      <c r="AK641" s="403">
        <f t="shared" si="668"/>
        <v>0</v>
      </c>
      <c r="AL641" s="403">
        <f t="shared" si="668"/>
        <v>0</v>
      </c>
      <c r="AM641" s="305"/>
    </row>
    <row r="642" spans="1:39" ht="15.5" outlineLevel="1">
      <c r="A642" s="522"/>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4"/>
      <c r="Z642" s="417"/>
      <c r="AA642" s="417"/>
      <c r="AB642" s="417"/>
      <c r="AC642" s="417"/>
      <c r="AD642" s="417"/>
      <c r="AE642" s="417"/>
      <c r="AF642" s="417"/>
      <c r="AG642" s="417"/>
      <c r="AH642" s="417"/>
      <c r="AI642" s="417"/>
      <c r="AJ642" s="417"/>
      <c r="AK642" s="417"/>
      <c r="AL642" s="417"/>
      <c r="AM642" s="305"/>
    </row>
    <row r="643" spans="1:39" ht="15.5" outlineLevel="1">
      <c r="A643" s="522">
        <v>18</v>
      </c>
      <c r="B643" s="420"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18"/>
      <c r="Z643" s="402"/>
      <c r="AA643" s="402"/>
      <c r="AB643" s="402"/>
      <c r="AC643" s="402"/>
      <c r="AD643" s="402"/>
      <c r="AE643" s="402"/>
      <c r="AF643" s="407"/>
      <c r="AG643" s="407"/>
      <c r="AH643" s="407"/>
      <c r="AI643" s="407"/>
      <c r="AJ643" s="407"/>
      <c r="AK643" s="407"/>
      <c r="AL643" s="407"/>
      <c r="AM643" s="295">
        <f>SUM(Y643:AL643)</f>
        <v>0</v>
      </c>
    </row>
    <row r="644" spans="1:39" ht="15.5" outlineLevel="1">
      <c r="A644" s="522"/>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3">
        <f>Y643</f>
        <v>0</v>
      </c>
      <c r="Z644" s="403">
        <f t="shared" ref="Z644:AL644" si="669">Z643</f>
        <v>0</v>
      </c>
      <c r="AA644" s="403">
        <f t="shared" si="669"/>
        <v>0</v>
      </c>
      <c r="AB644" s="403">
        <f t="shared" si="669"/>
        <v>0</v>
      </c>
      <c r="AC644" s="403">
        <f t="shared" si="669"/>
        <v>0</v>
      </c>
      <c r="AD644" s="403">
        <f t="shared" si="669"/>
        <v>0</v>
      </c>
      <c r="AE644" s="403">
        <f t="shared" si="669"/>
        <v>0</v>
      </c>
      <c r="AF644" s="403">
        <f t="shared" si="669"/>
        <v>0</v>
      </c>
      <c r="AG644" s="403">
        <f t="shared" si="669"/>
        <v>0</v>
      </c>
      <c r="AH644" s="403">
        <f t="shared" si="669"/>
        <v>0</v>
      </c>
      <c r="AI644" s="403">
        <f t="shared" si="669"/>
        <v>0</v>
      </c>
      <c r="AJ644" s="403">
        <f t="shared" si="669"/>
        <v>0</v>
      </c>
      <c r="AK644" s="403">
        <f t="shared" si="669"/>
        <v>0</v>
      </c>
      <c r="AL644" s="403">
        <f t="shared" si="669"/>
        <v>0</v>
      </c>
      <c r="AM644" s="305"/>
    </row>
    <row r="645" spans="1:39" ht="15.5" outlineLevel="1">
      <c r="A645" s="522"/>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5"/>
      <c r="Z645" s="416"/>
      <c r="AA645" s="416"/>
      <c r="AB645" s="416"/>
      <c r="AC645" s="416"/>
      <c r="AD645" s="416"/>
      <c r="AE645" s="416"/>
      <c r="AF645" s="416"/>
      <c r="AG645" s="416"/>
      <c r="AH645" s="416"/>
      <c r="AI645" s="416"/>
      <c r="AJ645" s="416"/>
      <c r="AK645" s="416"/>
      <c r="AL645" s="416"/>
      <c r="AM645" s="296"/>
    </row>
    <row r="646" spans="1:39" ht="15.5" outlineLevel="1">
      <c r="A646" s="522">
        <v>19</v>
      </c>
      <c r="B646" s="420"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18"/>
      <c r="Z646" s="402"/>
      <c r="AA646" s="402"/>
      <c r="AB646" s="402"/>
      <c r="AC646" s="402"/>
      <c r="AD646" s="402"/>
      <c r="AE646" s="402"/>
      <c r="AF646" s="407"/>
      <c r="AG646" s="407"/>
      <c r="AH646" s="407"/>
      <c r="AI646" s="407"/>
      <c r="AJ646" s="407"/>
      <c r="AK646" s="407"/>
      <c r="AL646" s="407"/>
      <c r="AM646" s="295">
        <f>SUM(Y646:AL646)</f>
        <v>0</v>
      </c>
    </row>
    <row r="647" spans="1:39" ht="15.5" outlineLevel="1">
      <c r="A647" s="522"/>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3">
        <f>Y646</f>
        <v>0</v>
      </c>
      <c r="Z647" s="403">
        <f t="shared" ref="Z647:AL647" si="670">Z646</f>
        <v>0</v>
      </c>
      <c r="AA647" s="403">
        <f t="shared" si="670"/>
        <v>0</v>
      </c>
      <c r="AB647" s="403">
        <f t="shared" si="670"/>
        <v>0</v>
      </c>
      <c r="AC647" s="403">
        <f t="shared" si="670"/>
        <v>0</v>
      </c>
      <c r="AD647" s="403">
        <f t="shared" si="670"/>
        <v>0</v>
      </c>
      <c r="AE647" s="403">
        <f t="shared" si="670"/>
        <v>0</v>
      </c>
      <c r="AF647" s="403">
        <f t="shared" si="670"/>
        <v>0</v>
      </c>
      <c r="AG647" s="403">
        <f t="shared" si="670"/>
        <v>0</v>
      </c>
      <c r="AH647" s="403">
        <f t="shared" si="670"/>
        <v>0</v>
      </c>
      <c r="AI647" s="403">
        <f t="shared" si="670"/>
        <v>0</v>
      </c>
      <c r="AJ647" s="403">
        <f t="shared" si="670"/>
        <v>0</v>
      </c>
      <c r="AK647" s="403">
        <f t="shared" si="670"/>
        <v>0</v>
      </c>
      <c r="AL647" s="403">
        <f t="shared" si="670"/>
        <v>0</v>
      </c>
      <c r="AM647" s="296"/>
    </row>
    <row r="648" spans="1:39" ht="15.5" outlineLevel="1">
      <c r="A648" s="522"/>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4"/>
      <c r="Z648" s="404"/>
      <c r="AA648" s="404"/>
      <c r="AB648" s="404"/>
      <c r="AC648" s="404"/>
      <c r="AD648" s="404"/>
      <c r="AE648" s="404"/>
      <c r="AF648" s="404"/>
      <c r="AG648" s="404"/>
      <c r="AH648" s="404"/>
      <c r="AI648" s="404"/>
      <c r="AJ648" s="404"/>
      <c r="AK648" s="404"/>
      <c r="AL648" s="404"/>
      <c r="AM648" s="305"/>
    </row>
    <row r="649" spans="1:39" ht="15.5" outlineLevel="1">
      <c r="A649" s="522">
        <v>20</v>
      </c>
      <c r="B649" s="420"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18"/>
      <c r="Z649" s="402"/>
      <c r="AA649" s="402"/>
      <c r="AB649" s="402"/>
      <c r="AC649" s="402"/>
      <c r="AD649" s="402"/>
      <c r="AE649" s="402"/>
      <c r="AF649" s="407"/>
      <c r="AG649" s="407"/>
      <c r="AH649" s="407"/>
      <c r="AI649" s="407"/>
      <c r="AJ649" s="407"/>
      <c r="AK649" s="407"/>
      <c r="AL649" s="407"/>
      <c r="AM649" s="295">
        <f>SUM(Y649:AL649)</f>
        <v>0</v>
      </c>
    </row>
    <row r="650" spans="1:39" ht="15.5" outlineLevel="1">
      <c r="A650" s="522"/>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3">
        <f>Y649</f>
        <v>0</v>
      </c>
      <c r="Z650" s="403">
        <f t="shared" ref="Z650:AL650" si="671">Z649</f>
        <v>0</v>
      </c>
      <c r="AA650" s="403">
        <f t="shared" si="671"/>
        <v>0</v>
      </c>
      <c r="AB650" s="403">
        <f t="shared" si="671"/>
        <v>0</v>
      </c>
      <c r="AC650" s="403">
        <f t="shared" si="671"/>
        <v>0</v>
      </c>
      <c r="AD650" s="403">
        <f t="shared" si="671"/>
        <v>0</v>
      </c>
      <c r="AE650" s="403">
        <f t="shared" si="671"/>
        <v>0</v>
      </c>
      <c r="AF650" s="403">
        <f t="shared" si="671"/>
        <v>0</v>
      </c>
      <c r="AG650" s="403">
        <f t="shared" si="671"/>
        <v>0</v>
      </c>
      <c r="AH650" s="403">
        <f t="shared" si="671"/>
        <v>0</v>
      </c>
      <c r="AI650" s="403">
        <f t="shared" si="671"/>
        <v>0</v>
      </c>
      <c r="AJ650" s="403">
        <f t="shared" si="671"/>
        <v>0</v>
      </c>
      <c r="AK650" s="403">
        <f t="shared" si="671"/>
        <v>0</v>
      </c>
      <c r="AL650" s="403">
        <f t="shared" si="671"/>
        <v>0</v>
      </c>
      <c r="AM650" s="305"/>
    </row>
    <row r="651" spans="1:39" ht="15.5" outlineLevel="1">
      <c r="A651" s="522"/>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4"/>
      <c r="Z651" s="404"/>
      <c r="AA651" s="404"/>
      <c r="AB651" s="404"/>
      <c r="AC651" s="404"/>
      <c r="AD651" s="404"/>
      <c r="AE651" s="404"/>
      <c r="AF651" s="404"/>
      <c r="AG651" s="404"/>
      <c r="AH651" s="404"/>
      <c r="AI651" s="404"/>
      <c r="AJ651" s="404"/>
      <c r="AK651" s="404"/>
      <c r="AL651" s="404"/>
      <c r="AM651" s="305"/>
    </row>
    <row r="652" spans="1:39" ht="15.5" outlineLevel="1">
      <c r="A652" s="522"/>
      <c r="B652" s="508"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4"/>
      <c r="Z652" s="417"/>
      <c r="AA652" s="417"/>
      <c r="AB652" s="417"/>
      <c r="AC652" s="417"/>
      <c r="AD652" s="417"/>
      <c r="AE652" s="417"/>
      <c r="AF652" s="417"/>
      <c r="AG652" s="417"/>
      <c r="AH652" s="417"/>
      <c r="AI652" s="417"/>
      <c r="AJ652" s="417"/>
      <c r="AK652" s="417"/>
      <c r="AL652" s="417"/>
      <c r="AM652" s="305"/>
    </row>
    <row r="653" spans="1:39" ht="15.5" outlineLevel="1">
      <c r="A653" s="522"/>
      <c r="B653" s="494"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4"/>
      <c r="Z653" s="417"/>
      <c r="AA653" s="417"/>
      <c r="AB653" s="417"/>
      <c r="AC653" s="417"/>
      <c r="AD653" s="417"/>
      <c r="AE653" s="417"/>
      <c r="AF653" s="417"/>
      <c r="AG653" s="417"/>
      <c r="AH653" s="417"/>
      <c r="AI653" s="417"/>
      <c r="AJ653" s="417"/>
      <c r="AK653" s="417"/>
      <c r="AL653" s="417"/>
      <c r="AM653" s="305"/>
    </row>
    <row r="654" spans="1:39" ht="15.5" outlineLevel="1">
      <c r="A654" s="522">
        <v>21</v>
      </c>
      <c r="B654" s="420" t="s">
        <v>113</v>
      </c>
      <c r="C654" s="290" t="s">
        <v>25</v>
      </c>
      <c r="D654" s="294">
        <v>483222.86673278094</v>
      </c>
      <c r="E654" s="294">
        <v>479250.46540554619</v>
      </c>
      <c r="F654" s="294">
        <v>479250.46540554619</v>
      </c>
      <c r="G654" s="294">
        <v>479250.46540554619</v>
      </c>
      <c r="H654" s="294">
        <v>479250.46540554619</v>
      </c>
      <c r="I654" s="294">
        <v>479250.46540554619</v>
      </c>
      <c r="J654" s="294">
        <v>479250.46540554619</v>
      </c>
      <c r="K654" s="294">
        <v>479250.46540554619</v>
      </c>
      <c r="L654" s="294">
        <v>479250.46540554619</v>
      </c>
      <c r="M654" s="294">
        <v>479250.46540554619</v>
      </c>
      <c r="N654" s="290"/>
      <c r="O654" s="294"/>
      <c r="P654" s="294"/>
      <c r="Q654" s="294"/>
      <c r="R654" s="294"/>
      <c r="S654" s="294"/>
      <c r="T654" s="294"/>
      <c r="U654" s="294"/>
      <c r="V654" s="294"/>
      <c r="W654" s="294"/>
      <c r="X654" s="294"/>
      <c r="Y654" s="402">
        <v>1</v>
      </c>
      <c r="Z654" s="402"/>
      <c r="AA654" s="402"/>
      <c r="AB654" s="402"/>
      <c r="AC654" s="402"/>
      <c r="AD654" s="402"/>
      <c r="AE654" s="402"/>
      <c r="AF654" s="402"/>
      <c r="AG654" s="402"/>
      <c r="AH654" s="402"/>
      <c r="AI654" s="402"/>
      <c r="AJ654" s="402"/>
      <c r="AK654" s="402"/>
      <c r="AL654" s="402"/>
      <c r="AM654" s="295">
        <f>SUM(Y654:AL654)</f>
        <v>1</v>
      </c>
    </row>
    <row r="655" spans="1:39" ht="15.5" outlineLevel="1">
      <c r="A655" s="522"/>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3">
        <f>Y654</f>
        <v>1</v>
      </c>
      <c r="Z655" s="403">
        <f t="shared" ref="Z655" si="672">Z654</f>
        <v>0</v>
      </c>
      <c r="AA655" s="403">
        <f t="shared" ref="AA655" si="673">AA654</f>
        <v>0</v>
      </c>
      <c r="AB655" s="403">
        <f t="shared" ref="AB655" si="674">AB654</f>
        <v>0</v>
      </c>
      <c r="AC655" s="403">
        <f t="shared" ref="AC655" si="675">AC654</f>
        <v>0</v>
      </c>
      <c r="AD655" s="403">
        <f t="shared" ref="AD655" si="676">AD654</f>
        <v>0</v>
      </c>
      <c r="AE655" s="403">
        <f t="shared" ref="AE655" si="677">AE654</f>
        <v>0</v>
      </c>
      <c r="AF655" s="403">
        <f t="shared" ref="AF655" si="678">AF654</f>
        <v>0</v>
      </c>
      <c r="AG655" s="403">
        <f t="shared" ref="AG655" si="679">AG654</f>
        <v>0</v>
      </c>
      <c r="AH655" s="403">
        <f t="shared" ref="AH655" si="680">AH654</f>
        <v>0</v>
      </c>
      <c r="AI655" s="403">
        <f t="shared" ref="AI655" si="681">AI654</f>
        <v>0</v>
      </c>
      <c r="AJ655" s="403">
        <f t="shared" ref="AJ655" si="682">AJ654</f>
        <v>0</v>
      </c>
      <c r="AK655" s="403">
        <f t="shared" ref="AK655" si="683">AK654</f>
        <v>0</v>
      </c>
      <c r="AL655" s="403">
        <f t="shared" ref="AL655" si="684">AL654</f>
        <v>0</v>
      </c>
      <c r="AM655" s="305"/>
    </row>
    <row r="656" spans="1:39" ht="15.5" outlineLevel="1">
      <c r="A656" s="522"/>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4"/>
      <c r="Z656" s="417"/>
      <c r="AA656" s="417"/>
      <c r="AB656" s="417"/>
      <c r="AC656" s="417"/>
      <c r="AD656" s="417"/>
      <c r="AE656" s="417"/>
      <c r="AF656" s="417"/>
      <c r="AG656" s="417"/>
      <c r="AH656" s="417"/>
      <c r="AI656" s="417"/>
      <c r="AJ656" s="417"/>
      <c r="AK656" s="417"/>
      <c r="AL656" s="417"/>
      <c r="AM656" s="305"/>
    </row>
    <row r="657" spans="1:39" ht="31" outlineLevel="1">
      <c r="A657" s="522">
        <v>22</v>
      </c>
      <c r="B657" s="420" t="s">
        <v>114</v>
      </c>
      <c r="C657" s="290" t="s">
        <v>25</v>
      </c>
      <c r="D657" s="294">
        <v>281968.83934674994</v>
      </c>
      <c r="E657" s="294">
        <v>281968.83934674994</v>
      </c>
      <c r="F657" s="294">
        <v>281968.83934674994</v>
      </c>
      <c r="G657" s="294">
        <v>281968.83934674994</v>
      </c>
      <c r="H657" s="294">
        <v>281968.83934674994</v>
      </c>
      <c r="I657" s="294">
        <v>281968.83934674994</v>
      </c>
      <c r="J657" s="294">
        <v>281968.83934674994</v>
      </c>
      <c r="K657" s="294">
        <v>281968.83934674994</v>
      </c>
      <c r="L657" s="294">
        <v>281968.83934674994</v>
      </c>
      <c r="M657" s="294">
        <v>281968.83934674994</v>
      </c>
      <c r="N657" s="290"/>
      <c r="O657" s="294"/>
      <c r="P657" s="294"/>
      <c r="Q657" s="294"/>
      <c r="R657" s="294"/>
      <c r="S657" s="294"/>
      <c r="T657" s="294"/>
      <c r="U657" s="294"/>
      <c r="V657" s="294"/>
      <c r="W657" s="294"/>
      <c r="X657" s="294"/>
      <c r="Y657" s="402">
        <v>1</v>
      </c>
      <c r="Z657" s="402"/>
      <c r="AA657" s="402"/>
      <c r="AB657" s="402"/>
      <c r="AC657" s="402"/>
      <c r="AD657" s="402"/>
      <c r="AE657" s="402"/>
      <c r="AF657" s="402"/>
      <c r="AG657" s="402"/>
      <c r="AH657" s="402"/>
      <c r="AI657" s="402"/>
      <c r="AJ657" s="402"/>
      <c r="AK657" s="402"/>
      <c r="AL657" s="402"/>
      <c r="AM657" s="295">
        <f>SUM(Y657:AL657)</f>
        <v>1</v>
      </c>
    </row>
    <row r="658" spans="1:39" ht="15.5" outlineLevel="1">
      <c r="A658" s="522"/>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3">
        <f>Y657</f>
        <v>1</v>
      </c>
      <c r="Z658" s="403">
        <f t="shared" ref="Z658" si="685">Z657</f>
        <v>0</v>
      </c>
      <c r="AA658" s="403">
        <f t="shared" ref="AA658" si="686">AA657</f>
        <v>0</v>
      </c>
      <c r="AB658" s="403">
        <f t="shared" ref="AB658" si="687">AB657</f>
        <v>0</v>
      </c>
      <c r="AC658" s="403">
        <f t="shared" ref="AC658" si="688">AC657</f>
        <v>0</v>
      </c>
      <c r="AD658" s="403">
        <f t="shared" ref="AD658" si="689">AD657</f>
        <v>0</v>
      </c>
      <c r="AE658" s="403">
        <f t="shared" ref="AE658" si="690">AE657</f>
        <v>0</v>
      </c>
      <c r="AF658" s="403">
        <f t="shared" ref="AF658" si="691">AF657</f>
        <v>0</v>
      </c>
      <c r="AG658" s="403">
        <f t="shared" ref="AG658" si="692">AG657</f>
        <v>0</v>
      </c>
      <c r="AH658" s="403">
        <f t="shared" ref="AH658" si="693">AH657</f>
        <v>0</v>
      </c>
      <c r="AI658" s="403">
        <f t="shared" ref="AI658" si="694">AI657</f>
        <v>0</v>
      </c>
      <c r="AJ658" s="403">
        <f t="shared" ref="AJ658" si="695">AJ657</f>
        <v>0</v>
      </c>
      <c r="AK658" s="403">
        <f t="shared" ref="AK658" si="696">AK657</f>
        <v>0</v>
      </c>
      <c r="AL658" s="403">
        <f t="shared" ref="AL658" si="697">AL657</f>
        <v>0</v>
      </c>
      <c r="AM658" s="305"/>
    </row>
    <row r="659" spans="1:39" ht="15.5" outlineLevel="1">
      <c r="A659" s="522"/>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4"/>
      <c r="Z659" s="417"/>
      <c r="AA659" s="417"/>
      <c r="AB659" s="417"/>
      <c r="AC659" s="417"/>
      <c r="AD659" s="417"/>
      <c r="AE659" s="417"/>
      <c r="AF659" s="417"/>
      <c r="AG659" s="417"/>
      <c r="AH659" s="417"/>
      <c r="AI659" s="417"/>
      <c r="AJ659" s="417"/>
      <c r="AK659" s="417"/>
      <c r="AL659" s="417"/>
      <c r="AM659" s="305"/>
    </row>
    <row r="660" spans="1:39" ht="15.5" outlineLevel="1">
      <c r="A660" s="522">
        <v>23</v>
      </c>
      <c r="B660" s="420"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2">
        <v>1</v>
      </c>
      <c r="Z660" s="402"/>
      <c r="AA660" s="402"/>
      <c r="AB660" s="402"/>
      <c r="AC660" s="402"/>
      <c r="AD660" s="402"/>
      <c r="AE660" s="402"/>
      <c r="AF660" s="402"/>
      <c r="AG660" s="402"/>
      <c r="AH660" s="402"/>
      <c r="AI660" s="402"/>
      <c r="AJ660" s="402"/>
      <c r="AK660" s="402"/>
      <c r="AL660" s="402"/>
      <c r="AM660" s="295">
        <f>SUM(Y660:AL660)</f>
        <v>1</v>
      </c>
    </row>
    <row r="661" spans="1:39" ht="15.5" outlineLevel="1">
      <c r="A661" s="522"/>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3">
        <f>Y660</f>
        <v>1</v>
      </c>
      <c r="Z661" s="403">
        <f t="shared" ref="Z661" si="698">Z660</f>
        <v>0</v>
      </c>
      <c r="AA661" s="403">
        <f t="shared" ref="AA661" si="699">AA660</f>
        <v>0</v>
      </c>
      <c r="AB661" s="403">
        <f t="shared" ref="AB661" si="700">AB660</f>
        <v>0</v>
      </c>
      <c r="AC661" s="403">
        <f t="shared" ref="AC661" si="701">AC660</f>
        <v>0</v>
      </c>
      <c r="AD661" s="403">
        <f t="shared" ref="AD661" si="702">AD660</f>
        <v>0</v>
      </c>
      <c r="AE661" s="403">
        <f t="shared" ref="AE661" si="703">AE660</f>
        <v>0</v>
      </c>
      <c r="AF661" s="403">
        <f t="shared" ref="AF661" si="704">AF660</f>
        <v>0</v>
      </c>
      <c r="AG661" s="403">
        <f t="shared" ref="AG661" si="705">AG660</f>
        <v>0</v>
      </c>
      <c r="AH661" s="403">
        <f t="shared" ref="AH661" si="706">AH660</f>
        <v>0</v>
      </c>
      <c r="AI661" s="403">
        <f t="shared" ref="AI661" si="707">AI660</f>
        <v>0</v>
      </c>
      <c r="AJ661" s="403">
        <f t="shared" ref="AJ661" si="708">AJ660</f>
        <v>0</v>
      </c>
      <c r="AK661" s="403">
        <f t="shared" ref="AK661" si="709">AK660</f>
        <v>0</v>
      </c>
      <c r="AL661" s="403">
        <f t="shared" ref="AL661" si="710">AL660</f>
        <v>0</v>
      </c>
      <c r="AM661" s="305"/>
    </row>
    <row r="662" spans="1:39" ht="15.5" outlineLevel="1">
      <c r="A662" s="522"/>
      <c r="B662" s="42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4"/>
      <c r="Z662" s="417"/>
      <c r="AA662" s="417"/>
      <c r="AB662" s="417"/>
      <c r="AC662" s="417"/>
      <c r="AD662" s="417"/>
      <c r="AE662" s="417"/>
      <c r="AF662" s="417"/>
      <c r="AG662" s="417"/>
      <c r="AH662" s="417"/>
      <c r="AI662" s="417"/>
      <c r="AJ662" s="417"/>
      <c r="AK662" s="417"/>
      <c r="AL662" s="417"/>
      <c r="AM662" s="305"/>
    </row>
    <row r="663" spans="1:39" ht="15.5" outlineLevel="1">
      <c r="A663" s="522">
        <v>24</v>
      </c>
      <c r="B663" s="420" t="s">
        <v>116</v>
      </c>
      <c r="C663" s="290" t="s">
        <v>25</v>
      </c>
      <c r="D663" s="294">
        <v>19234.174898600577</v>
      </c>
      <c r="E663" s="294">
        <v>17179.984487263559</v>
      </c>
      <c r="F663" s="294">
        <v>16796.316835316535</v>
      </c>
      <c r="G663" s="294">
        <v>16412.648971152405</v>
      </c>
      <c r="H663" s="294">
        <v>16379.484242191298</v>
      </c>
      <c r="I663" s="294">
        <v>16379.484242191298</v>
      </c>
      <c r="J663" s="294">
        <v>16379.484242191298</v>
      </c>
      <c r="K663" s="294">
        <v>16379.484242191298</v>
      </c>
      <c r="L663" s="294">
        <v>16379.484242191298</v>
      </c>
      <c r="M663" s="294">
        <v>16379.484242191298</v>
      </c>
      <c r="N663" s="290"/>
      <c r="O663" s="294"/>
      <c r="P663" s="294"/>
      <c r="Q663" s="294"/>
      <c r="R663" s="294"/>
      <c r="S663" s="294"/>
      <c r="T663" s="294"/>
      <c r="U663" s="294"/>
      <c r="V663" s="294"/>
      <c r="W663" s="294"/>
      <c r="X663" s="294"/>
      <c r="Y663" s="402">
        <v>1</v>
      </c>
      <c r="Z663" s="402"/>
      <c r="AA663" s="402"/>
      <c r="AB663" s="402"/>
      <c r="AC663" s="402"/>
      <c r="AD663" s="402"/>
      <c r="AE663" s="402"/>
      <c r="AF663" s="402"/>
      <c r="AG663" s="402"/>
      <c r="AH663" s="402"/>
      <c r="AI663" s="402"/>
      <c r="AJ663" s="402"/>
      <c r="AK663" s="402"/>
      <c r="AL663" s="402"/>
      <c r="AM663" s="295">
        <f>SUM(Y663:AL663)</f>
        <v>1</v>
      </c>
    </row>
    <row r="664" spans="1:39" ht="15.5" outlineLevel="1">
      <c r="A664" s="522"/>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3">
        <f>Y663</f>
        <v>1</v>
      </c>
      <c r="Z664" s="403">
        <f t="shared" ref="Z664" si="711">Z663</f>
        <v>0</v>
      </c>
      <c r="AA664" s="403">
        <f t="shared" ref="AA664" si="712">AA663</f>
        <v>0</v>
      </c>
      <c r="AB664" s="403">
        <f t="shared" ref="AB664" si="713">AB663</f>
        <v>0</v>
      </c>
      <c r="AC664" s="403">
        <f t="shared" ref="AC664" si="714">AC663</f>
        <v>0</v>
      </c>
      <c r="AD664" s="403">
        <f t="shared" ref="AD664" si="715">AD663</f>
        <v>0</v>
      </c>
      <c r="AE664" s="403">
        <f t="shared" ref="AE664" si="716">AE663</f>
        <v>0</v>
      </c>
      <c r="AF664" s="403">
        <f t="shared" ref="AF664" si="717">AF663</f>
        <v>0</v>
      </c>
      <c r="AG664" s="403">
        <f t="shared" ref="AG664" si="718">AG663</f>
        <v>0</v>
      </c>
      <c r="AH664" s="403">
        <f t="shared" ref="AH664" si="719">AH663</f>
        <v>0</v>
      </c>
      <c r="AI664" s="403">
        <f t="shared" ref="AI664" si="720">AI663</f>
        <v>0</v>
      </c>
      <c r="AJ664" s="403">
        <f t="shared" ref="AJ664" si="721">AJ663</f>
        <v>0</v>
      </c>
      <c r="AK664" s="403">
        <f t="shared" ref="AK664" si="722">AK663</f>
        <v>0</v>
      </c>
      <c r="AL664" s="403">
        <f t="shared" ref="AL664" si="723">AL663</f>
        <v>0</v>
      </c>
      <c r="AM664" s="305"/>
    </row>
    <row r="665" spans="1:39" ht="15.5" outlineLevel="1">
      <c r="A665" s="522"/>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4"/>
      <c r="Z665" s="417"/>
      <c r="AA665" s="417"/>
      <c r="AB665" s="417"/>
      <c r="AC665" s="417"/>
      <c r="AD665" s="417"/>
      <c r="AE665" s="417"/>
      <c r="AF665" s="417"/>
      <c r="AG665" s="417"/>
      <c r="AH665" s="417"/>
      <c r="AI665" s="417"/>
      <c r="AJ665" s="417"/>
      <c r="AK665" s="417"/>
      <c r="AL665" s="417"/>
      <c r="AM665" s="305"/>
    </row>
    <row r="666" spans="1:39" ht="15.5" outlineLevel="1">
      <c r="A666" s="522"/>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4"/>
      <c r="Z666" s="417"/>
      <c r="AA666" s="417"/>
      <c r="AB666" s="417"/>
      <c r="AC666" s="417"/>
      <c r="AD666" s="417"/>
      <c r="AE666" s="417"/>
      <c r="AF666" s="417"/>
      <c r="AG666" s="417"/>
      <c r="AH666" s="417"/>
      <c r="AI666" s="417"/>
      <c r="AJ666" s="417"/>
      <c r="AK666" s="417"/>
      <c r="AL666" s="417"/>
      <c r="AM666" s="305"/>
    </row>
    <row r="667" spans="1:39" ht="15.5" outlineLevel="1">
      <c r="A667" s="522">
        <v>25</v>
      </c>
      <c r="B667" s="420"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18"/>
      <c r="Z667" s="402"/>
      <c r="AA667" s="402"/>
      <c r="AB667" s="402"/>
      <c r="AC667" s="402"/>
      <c r="AD667" s="402"/>
      <c r="AE667" s="402"/>
      <c r="AF667" s="407"/>
      <c r="AG667" s="407"/>
      <c r="AH667" s="407"/>
      <c r="AI667" s="407"/>
      <c r="AJ667" s="407"/>
      <c r="AK667" s="407"/>
      <c r="AL667" s="407"/>
      <c r="AM667" s="295">
        <f>SUM(Y667:AL667)</f>
        <v>0</v>
      </c>
    </row>
    <row r="668" spans="1:39" ht="15.5" outlineLevel="1">
      <c r="A668" s="522"/>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3">
        <f>Y667</f>
        <v>0</v>
      </c>
      <c r="Z668" s="403">
        <f t="shared" ref="Z668" si="724">Z667</f>
        <v>0</v>
      </c>
      <c r="AA668" s="403">
        <f t="shared" ref="AA668" si="725">AA667</f>
        <v>0</v>
      </c>
      <c r="AB668" s="403">
        <f t="shared" ref="AB668" si="726">AB667</f>
        <v>0</v>
      </c>
      <c r="AC668" s="403">
        <f t="shared" ref="AC668" si="727">AC667</f>
        <v>0</v>
      </c>
      <c r="AD668" s="403">
        <f t="shared" ref="AD668" si="728">AD667</f>
        <v>0</v>
      </c>
      <c r="AE668" s="403">
        <f t="shared" ref="AE668" si="729">AE667</f>
        <v>0</v>
      </c>
      <c r="AF668" s="403">
        <f t="shared" ref="AF668" si="730">AF667</f>
        <v>0</v>
      </c>
      <c r="AG668" s="403">
        <f t="shared" ref="AG668" si="731">AG667</f>
        <v>0</v>
      </c>
      <c r="AH668" s="403">
        <f t="shared" ref="AH668" si="732">AH667</f>
        <v>0</v>
      </c>
      <c r="AI668" s="403">
        <f t="shared" ref="AI668" si="733">AI667</f>
        <v>0</v>
      </c>
      <c r="AJ668" s="403">
        <f t="shared" ref="AJ668" si="734">AJ667</f>
        <v>0</v>
      </c>
      <c r="AK668" s="403">
        <f t="shared" ref="AK668" si="735">AK667</f>
        <v>0</v>
      </c>
      <c r="AL668" s="403">
        <f t="shared" ref="AL668" si="736">AL667</f>
        <v>0</v>
      </c>
      <c r="AM668" s="305"/>
    </row>
    <row r="669" spans="1:39" ht="15.5" outlineLevel="1">
      <c r="A669" s="522"/>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4"/>
      <c r="Z669" s="417"/>
      <c r="AA669" s="417"/>
      <c r="AB669" s="417"/>
      <c r="AC669" s="417"/>
      <c r="AD669" s="417"/>
      <c r="AE669" s="417"/>
      <c r="AF669" s="417"/>
      <c r="AG669" s="417"/>
      <c r="AH669" s="417"/>
      <c r="AI669" s="417"/>
      <c r="AJ669" s="417"/>
      <c r="AK669" s="417"/>
      <c r="AL669" s="417"/>
      <c r="AM669" s="305"/>
    </row>
    <row r="670" spans="1:39" ht="15.5" outlineLevel="1">
      <c r="A670" s="522">
        <v>26</v>
      </c>
      <c r="B670" s="420" t="s">
        <v>118</v>
      </c>
      <c r="C670" s="290" t="s">
        <v>25</v>
      </c>
      <c r="D670" s="294">
        <v>1287410.1001627799</v>
      </c>
      <c r="E670" s="294">
        <v>1287410.1001627799</v>
      </c>
      <c r="F670" s="294">
        <v>1281043.7231489788</v>
      </c>
      <c r="G670" s="294">
        <v>1281043.7231489788</v>
      </c>
      <c r="H670" s="294">
        <v>1281043.7231489788</v>
      </c>
      <c r="I670" s="294">
        <v>1281009.491937184</v>
      </c>
      <c r="J670" s="294">
        <v>1281009.491937184</v>
      </c>
      <c r="K670" s="294">
        <v>1281009.491937184</v>
      </c>
      <c r="L670" s="294">
        <v>1281009.491937184</v>
      </c>
      <c r="M670" s="294">
        <v>1281009.491937184</v>
      </c>
      <c r="N670" s="294">
        <v>12</v>
      </c>
      <c r="O670" s="294">
        <v>278.45749787234047</v>
      </c>
      <c r="P670" s="294">
        <v>278.45749787234047</v>
      </c>
      <c r="Q670" s="294">
        <v>277.08049654731519</v>
      </c>
      <c r="R670" s="294">
        <v>277.08049654731519</v>
      </c>
      <c r="S670" s="294">
        <v>277.08049654731519</v>
      </c>
      <c r="T670" s="294">
        <v>277.07309258366422</v>
      </c>
      <c r="U670" s="294">
        <v>277.07309258366422</v>
      </c>
      <c r="V670" s="294">
        <v>277.07309258366422</v>
      </c>
      <c r="W670" s="294">
        <v>277.07309258366422</v>
      </c>
      <c r="X670" s="294">
        <v>277.07309258366422</v>
      </c>
      <c r="Y670" s="418"/>
      <c r="Z670" s="402">
        <v>0.11</v>
      </c>
      <c r="AA670" s="402">
        <v>0.89</v>
      </c>
      <c r="AB670" s="402"/>
      <c r="AC670" s="402"/>
      <c r="AD670" s="402"/>
      <c r="AE670" s="402"/>
      <c r="AF670" s="407"/>
      <c r="AG670" s="407"/>
      <c r="AH670" s="407"/>
      <c r="AI670" s="407"/>
      <c r="AJ670" s="407"/>
      <c r="AK670" s="407"/>
      <c r="AL670" s="407"/>
      <c r="AM670" s="295">
        <f>SUM(Y670:AL670)</f>
        <v>1</v>
      </c>
    </row>
    <row r="671" spans="1:39" ht="15.5" outlineLevel="1">
      <c r="A671" s="522"/>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3">
        <f>Y670</f>
        <v>0</v>
      </c>
      <c r="Z671" s="403">
        <f t="shared" ref="Z671" si="737">Z670</f>
        <v>0.11</v>
      </c>
      <c r="AA671" s="403">
        <f t="shared" ref="AA671" si="738">AA670</f>
        <v>0.89</v>
      </c>
      <c r="AB671" s="403">
        <f t="shared" ref="AB671" si="739">AB670</f>
        <v>0</v>
      </c>
      <c r="AC671" s="403">
        <f t="shared" ref="AC671" si="740">AC670</f>
        <v>0</v>
      </c>
      <c r="AD671" s="403">
        <f t="shared" ref="AD671" si="741">AD670</f>
        <v>0</v>
      </c>
      <c r="AE671" s="403">
        <f t="shared" ref="AE671" si="742">AE670</f>
        <v>0</v>
      </c>
      <c r="AF671" s="403">
        <f t="shared" ref="AF671" si="743">AF670</f>
        <v>0</v>
      </c>
      <c r="AG671" s="403">
        <f t="shared" ref="AG671" si="744">AG670</f>
        <v>0</v>
      </c>
      <c r="AH671" s="403">
        <f t="shared" ref="AH671" si="745">AH670</f>
        <v>0</v>
      </c>
      <c r="AI671" s="403">
        <f t="shared" ref="AI671" si="746">AI670</f>
        <v>0</v>
      </c>
      <c r="AJ671" s="403">
        <f t="shared" ref="AJ671" si="747">AJ670</f>
        <v>0</v>
      </c>
      <c r="AK671" s="403">
        <f t="shared" ref="AK671" si="748">AK670</f>
        <v>0</v>
      </c>
      <c r="AL671" s="403">
        <f t="shared" ref="AL671" si="749">AL670</f>
        <v>0</v>
      </c>
      <c r="AM671" s="305"/>
    </row>
    <row r="672" spans="1:39" ht="15.5" outlineLevel="1">
      <c r="A672" s="522"/>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4"/>
      <c r="Z672" s="417"/>
      <c r="AA672" s="417"/>
      <c r="AB672" s="417"/>
      <c r="AC672" s="417"/>
      <c r="AD672" s="417"/>
      <c r="AE672" s="417"/>
      <c r="AF672" s="417"/>
      <c r="AG672" s="417"/>
      <c r="AH672" s="417"/>
      <c r="AI672" s="417"/>
      <c r="AJ672" s="417"/>
      <c r="AK672" s="417"/>
      <c r="AL672" s="417"/>
      <c r="AM672" s="305"/>
    </row>
    <row r="673" spans="1:39" ht="31" outlineLevel="1">
      <c r="A673" s="522">
        <v>27</v>
      </c>
      <c r="B673" s="420" t="s">
        <v>119</v>
      </c>
      <c r="C673" s="290" t="s">
        <v>25</v>
      </c>
      <c r="D673" s="294">
        <v>61599.561464535465</v>
      </c>
      <c r="E673" s="294">
        <v>54238.495602571151</v>
      </c>
      <c r="F673" s="294">
        <v>39607.805241851544</v>
      </c>
      <c r="G673" s="294">
        <v>39487.65694657516</v>
      </c>
      <c r="H673" s="294">
        <v>39487.65694657516</v>
      </c>
      <c r="I673" s="294">
        <v>39487.65694657516</v>
      </c>
      <c r="J673" s="294">
        <v>39487.65694657516</v>
      </c>
      <c r="K673" s="294">
        <v>39487.65694657516</v>
      </c>
      <c r="L673" s="294">
        <v>39487.65694657516</v>
      </c>
      <c r="M673" s="294">
        <v>39487.65694657516</v>
      </c>
      <c r="N673" s="294">
        <v>12</v>
      </c>
      <c r="O673" s="294"/>
      <c r="P673" s="294"/>
      <c r="Q673" s="294"/>
      <c r="R673" s="294"/>
      <c r="S673" s="294"/>
      <c r="T673" s="294"/>
      <c r="U673" s="294"/>
      <c r="V673" s="294"/>
      <c r="W673" s="294"/>
      <c r="X673" s="294"/>
      <c r="Y673" s="418"/>
      <c r="Z673" s="402">
        <v>1</v>
      </c>
      <c r="AA673" s="402"/>
      <c r="AB673" s="402"/>
      <c r="AC673" s="402"/>
      <c r="AD673" s="402"/>
      <c r="AE673" s="402"/>
      <c r="AF673" s="407"/>
      <c r="AG673" s="407"/>
      <c r="AH673" s="407"/>
      <c r="AI673" s="407"/>
      <c r="AJ673" s="407"/>
      <c r="AK673" s="407"/>
      <c r="AL673" s="407"/>
      <c r="AM673" s="295">
        <f>SUM(Y673:AL673)</f>
        <v>1</v>
      </c>
    </row>
    <row r="674" spans="1:39" ht="15.5" outlineLevel="1">
      <c r="A674" s="522"/>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3">
        <f>Y673</f>
        <v>0</v>
      </c>
      <c r="Z674" s="403">
        <f t="shared" ref="Z674" si="750">Z673</f>
        <v>1</v>
      </c>
      <c r="AA674" s="403">
        <f t="shared" ref="AA674" si="751">AA673</f>
        <v>0</v>
      </c>
      <c r="AB674" s="403">
        <f t="shared" ref="AB674" si="752">AB673</f>
        <v>0</v>
      </c>
      <c r="AC674" s="403">
        <f t="shared" ref="AC674" si="753">AC673</f>
        <v>0</v>
      </c>
      <c r="AD674" s="403">
        <f t="shared" ref="AD674" si="754">AD673</f>
        <v>0</v>
      </c>
      <c r="AE674" s="403">
        <f t="shared" ref="AE674" si="755">AE673</f>
        <v>0</v>
      </c>
      <c r="AF674" s="403">
        <f t="shared" ref="AF674" si="756">AF673</f>
        <v>0</v>
      </c>
      <c r="AG674" s="403">
        <f t="shared" ref="AG674" si="757">AG673</f>
        <v>0</v>
      </c>
      <c r="AH674" s="403">
        <f t="shared" ref="AH674" si="758">AH673</f>
        <v>0</v>
      </c>
      <c r="AI674" s="403">
        <f t="shared" ref="AI674" si="759">AI673</f>
        <v>0</v>
      </c>
      <c r="AJ674" s="403">
        <f t="shared" ref="AJ674" si="760">AJ673</f>
        <v>0</v>
      </c>
      <c r="AK674" s="403">
        <f t="shared" ref="AK674" si="761">AK673</f>
        <v>0</v>
      </c>
      <c r="AL674" s="403">
        <f t="shared" ref="AL674" si="762">AL673</f>
        <v>0</v>
      </c>
      <c r="AM674" s="305"/>
    </row>
    <row r="675" spans="1:39" ht="15.5" outlineLevel="1">
      <c r="A675" s="522"/>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4"/>
      <c r="Z675" s="417"/>
      <c r="AA675" s="417"/>
      <c r="AB675" s="417"/>
      <c r="AC675" s="417"/>
      <c r="AD675" s="417"/>
      <c r="AE675" s="417"/>
      <c r="AF675" s="417"/>
      <c r="AG675" s="417"/>
      <c r="AH675" s="417"/>
      <c r="AI675" s="417"/>
      <c r="AJ675" s="417"/>
      <c r="AK675" s="417"/>
      <c r="AL675" s="417"/>
      <c r="AM675" s="305"/>
    </row>
    <row r="676" spans="1:39" ht="31" outlineLevel="1">
      <c r="A676" s="522">
        <v>28</v>
      </c>
      <c r="B676" s="420"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18"/>
      <c r="Z676" s="402"/>
      <c r="AA676" s="402"/>
      <c r="AB676" s="402"/>
      <c r="AC676" s="402"/>
      <c r="AD676" s="402"/>
      <c r="AE676" s="402"/>
      <c r="AF676" s="407"/>
      <c r="AG676" s="407"/>
      <c r="AH676" s="407"/>
      <c r="AI676" s="407"/>
      <c r="AJ676" s="407"/>
      <c r="AK676" s="407"/>
      <c r="AL676" s="407"/>
      <c r="AM676" s="295">
        <f>SUM(Y676:AL676)</f>
        <v>0</v>
      </c>
    </row>
    <row r="677" spans="1:39" ht="15.5" outlineLevel="1">
      <c r="A677" s="522"/>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3">
        <f>Y676</f>
        <v>0</v>
      </c>
      <c r="Z677" s="403">
        <f t="shared" ref="Z677" si="763">Z676</f>
        <v>0</v>
      </c>
      <c r="AA677" s="403">
        <f t="shared" ref="AA677" si="764">AA676</f>
        <v>0</v>
      </c>
      <c r="AB677" s="403">
        <f t="shared" ref="AB677" si="765">AB676</f>
        <v>0</v>
      </c>
      <c r="AC677" s="403">
        <f t="shared" ref="AC677" si="766">AC676</f>
        <v>0</v>
      </c>
      <c r="AD677" s="403">
        <f t="shared" ref="AD677" si="767">AD676</f>
        <v>0</v>
      </c>
      <c r="AE677" s="403">
        <f t="shared" ref="AE677" si="768">AE676</f>
        <v>0</v>
      </c>
      <c r="AF677" s="403">
        <f t="shared" ref="AF677" si="769">AF676</f>
        <v>0</v>
      </c>
      <c r="AG677" s="403">
        <f t="shared" ref="AG677" si="770">AG676</f>
        <v>0</v>
      </c>
      <c r="AH677" s="403">
        <f t="shared" ref="AH677" si="771">AH676</f>
        <v>0</v>
      </c>
      <c r="AI677" s="403">
        <f t="shared" ref="AI677" si="772">AI676</f>
        <v>0</v>
      </c>
      <c r="AJ677" s="403">
        <f t="shared" ref="AJ677" si="773">AJ676</f>
        <v>0</v>
      </c>
      <c r="AK677" s="403">
        <f t="shared" ref="AK677" si="774">AK676</f>
        <v>0</v>
      </c>
      <c r="AL677" s="403">
        <f t="shared" ref="AL677" si="775">AL676</f>
        <v>0</v>
      </c>
      <c r="AM677" s="305"/>
    </row>
    <row r="678" spans="1:39" ht="15.5" outlineLevel="1">
      <c r="A678" s="522"/>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4"/>
      <c r="Z678" s="417"/>
      <c r="AA678" s="417"/>
      <c r="AB678" s="417"/>
      <c r="AC678" s="417"/>
      <c r="AD678" s="417"/>
      <c r="AE678" s="417"/>
      <c r="AF678" s="417"/>
      <c r="AG678" s="417"/>
      <c r="AH678" s="417"/>
      <c r="AI678" s="417"/>
      <c r="AJ678" s="417"/>
      <c r="AK678" s="417"/>
      <c r="AL678" s="417"/>
      <c r="AM678" s="305"/>
    </row>
    <row r="679" spans="1:39" ht="31" outlineLevel="1">
      <c r="A679" s="522">
        <v>29</v>
      </c>
      <c r="B679" s="420"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18"/>
      <c r="Z679" s="402"/>
      <c r="AA679" s="402"/>
      <c r="AB679" s="402"/>
      <c r="AC679" s="402"/>
      <c r="AD679" s="402"/>
      <c r="AE679" s="402"/>
      <c r="AF679" s="407"/>
      <c r="AG679" s="407"/>
      <c r="AH679" s="407"/>
      <c r="AI679" s="407"/>
      <c r="AJ679" s="407"/>
      <c r="AK679" s="407"/>
      <c r="AL679" s="407"/>
      <c r="AM679" s="295">
        <f>SUM(Y679:AL679)</f>
        <v>0</v>
      </c>
    </row>
    <row r="680" spans="1:39" ht="15.5" outlineLevel="1">
      <c r="A680" s="522"/>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3">
        <f>Y679</f>
        <v>0</v>
      </c>
      <c r="Z680" s="403">
        <f t="shared" ref="Z680" si="776">Z679</f>
        <v>0</v>
      </c>
      <c r="AA680" s="403">
        <f t="shared" ref="AA680" si="777">AA679</f>
        <v>0</v>
      </c>
      <c r="AB680" s="403">
        <f t="shared" ref="AB680" si="778">AB679</f>
        <v>0</v>
      </c>
      <c r="AC680" s="403">
        <f t="shared" ref="AC680" si="779">AC679</f>
        <v>0</v>
      </c>
      <c r="AD680" s="403">
        <f t="shared" ref="AD680" si="780">AD679</f>
        <v>0</v>
      </c>
      <c r="AE680" s="403">
        <f t="shared" ref="AE680" si="781">AE679</f>
        <v>0</v>
      </c>
      <c r="AF680" s="403">
        <f t="shared" ref="AF680" si="782">AF679</f>
        <v>0</v>
      </c>
      <c r="AG680" s="403">
        <f t="shared" ref="AG680" si="783">AG679</f>
        <v>0</v>
      </c>
      <c r="AH680" s="403">
        <f t="shared" ref="AH680" si="784">AH679</f>
        <v>0</v>
      </c>
      <c r="AI680" s="403">
        <f t="shared" ref="AI680" si="785">AI679</f>
        <v>0</v>
      </c>
      <c r="AJ680" s="403">
        <f t="shared" ref="AJ680" si="786">AJ679</f>
        <v>0</v>
      </c>
      <c r="AK680" s="403">
        <f t="shared" ref="AK680" si="787">AK679</f>
        <v>0</v>
      </c>
      <c r="AL680" s="403">
        <f t="shared" ref="AL680" si="788">AL679</f>
        <v>0</v>
      </c>
      <c r="AM680" s="305"/>
    </row>
    <row r="681" spans="1:39" ht="15.5" outlineLevel="1">
      <c r="A681" s="522"/>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4"/>
      <c r="Z681" s="417"/>
      <c r="AA681" s="417"/>
      <c r="AB681" s="417"/>
      <c r="AC681" s="417"/>
      <c r="AD681" s="417"/>
      <c r="AE681" s="417"/>
      <c r="AF681" s="417"/>
      <c r="AG681" s="417"/>
      <c r="AH681" s="417"/>
      <c r="AI681" s="417"/>
      <c r="AJ681" s="417"/>
      <c r="AK681" s="417"/>
      <c r="AL681" s="417"/>
      <c r="AM681" s="305"/>
    </row>
    <row r="682" spans="1:39" ht="31" outlineLevel="1">
      <c r="A682" s="522">
        <v>30</v>
      </c>
      <c r="B682" s="420"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18"/>
      <c r="Z682" s="402"/>
      <c r="AA682" s="402"/>
      <c r="AB682" s="402"/>
      <c r="AC682" s="402"/>
      <c r="AD682" s="402"/>
      <c r="AE682" s="402"/>
      <c r="AF682" s="407"/>
      <c r="AG682" s="407"/>
      <c r="AH682" s="407"/>
      <c r="AI682" s="407"/>
      <c r="AJ682" s="407"/>
      <c r="AK682" s="407"/>
      <c r="AL682" s="407"/>
      <c r="AM682" s="295">
        <f>SUM(Y682:AL682)</f>
        <v>0</v>
      </c>
    </row>
    <row r="683" spans="1:39" ht="15.5" outlineLevel="1">
      <c r="A683" s="522"/>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3">
        <f>Y682</f>
        <v>0</v>
      </c>
      <c r="Z683" s="403">
        <f t="shared" ref="Z683" si="789">Z682</f>
        <v>0</v>
      </c>
      <c r="AA683" s="403">
        <f t="shared" ref="AA683" si="790">AA682</f>
        <v>0</v>
      </c>
      <c r="AB683" s="403">
        <f t="shared" ref="AB683" si="791">AB682</f>
        <v>0</v>
      </c>
      <c r="AC683" s="403">
        <f t="shared" ref="AC683" si="792">AC682</f>
        <v>0</v>
      </c>
      <c r="AD683" s="403">
        <f t="shared" ref="AD683" si="793">AD682</f>
        <v>0</v>
      </c>
      <c r="AE683" s="403">
        <f t="shared" ref="AE683" si="794">AE682</f>
        <v>0</v>
      </c>
      <c r="AF683" s="403">
        <f t="shared" ref="AF683" si="795">AF682</f>
        <v>0</v>
      </c>
      <c r="AG683" s="403">
        <f t="shared" ref="AG683" si="796">AG682</f>
        <v>0</v>
      </c>
      <c r="AH683" s="403">
        <f t="shared" ref="AH683" si="797">AH682</f>
        <v>0</v>
      </c>
      <c r="AI683" s="403">
        <f t="shared" ref="AI683" si="798">AI682</f>
        <v>0</v>
      </c>
      <c r="AJ683" s="403">
        <f t="shared" ref="AJ683" si="799">AJ682</f>
        <v>0</v>
      </c>
      <c r="AK683" s="403">
        <f t="shared" ref="AK683" si="800">AK682</f>
        <v>0</v>
      </c>
      <c r="AL683" s="403">
        <f t="shared" ref="AL683" si="801">AL682</f>
        <v>0</v>
      </c>
      <c r="AM683" s="305"/>
    </row>
    <row r="684" spans="1:39" ht="15.5" outlineLevel="1">
      <c r="A684" s="522"/>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4"/>
      <c r="Z684" s="417"/>
      <c r="AA684" s="417"/>
      <c r="AB684" s="417"/>
      <c r="AC684" s="417"/>
      <c r="AD684" s="417"/>
      <c r="AE684" s="417"/>
      <c r="AF684" s="417"/>
      <c r="AG684" s="417"/>
      <c r="AH684" s="417"/>
      <c r="AI684" s="417"/>
      <c r="AJ684" s="417"/>
      <c r="AK684" s="417"/>
      <c r="AL684" s="417"/>
      <c r="AM684" s="305"/>
    </row>
    <row r="685" spans="1:39" ht="31" outlineLevel="1">
      <c r="A685" s="522">
        <v>31</v>
      </c>
      <c r="B685" s="420"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18"/>
      <c r="Z685" s="402"/>
      <c r="AA685" s="402"/>
      <c r="AB685" s="402"/>
      <c r="AC685" s="402"/>
      <c r="AD685" s="402"/>
      <c r="AE685" s="402"/>
      <c r="AF685" s="407"/>
      <c r="AG685" s="407"/>
      <c r="AH685" s="407"/>
      <c r="AI685" s="407"/>
      <c r="AJ685" s="407"/>
      <c r="AK685" s="407"/>
      <c r="AL685" s="407"/>
      <c r="AM685" s="295">
        <f>SUM(Y685:AL685)</f>
        <v>0</v>
      </c>
    </row>
    <row r="686" spans="1:39" ht="15.5" outlineLevel="1">
      <c r="A686" s="522"/>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3">
        <f>Y685</f>
        <v>0</v>
      </c>
      <c r="Z686" s="403">
        <f t="shared" ref="Z686" si="802">Z685</f>
        <v>0</v>
      </c>
      <c r="AA686" s="403">
        <f t="shared" ref="AA686" si="803">AA685</f>
        <v>0</v>
      </c>
      <c r="AB686" s="403">
        <f t="shared" ref="AB686" si="804">AB685</f>
        <v>0</v>
      </c>
      <c r="AC686" s="403">
        <f t="shared" ref="AC686" si="805">AC685</f>
        <v>0</v>
      </c>
      <c r="AD686" s="403">
        <f t="shared" ref="AD686" si="806">AD685</f>
        <v>0</v>
      </c>
      <c r="AE686" s="403">
        <f t="shared" ref="AE686" si="807">AE685</f>
        <v>0</v>
      </c>
      <c r="AF686" s="403">
        <f t="shared" ref="AF686" si="808">AF685</f>
        <v>0</v>
      </c>
      <c r="AG686" s="403">
        <f t="shared" ref="AG686" si="809">AG685</f>
        <v>0</v>
      </c>
      <c r="AH686" s="403">
        <f t="shared" ref="AH686" si="810">AH685</f>
        <v>0</v>
      </c>
      <c r="AI686" s="403">
        <f t="shared" ref="AI686" si="811">AI685</f>
        <v>0</v>
      </c>
      <c r="AJ686" s="403">
        <f t="shared" ref="AJ686" si="812">AJ685</f>
        <v>0</v>
      </c>
      <c r="AK686" s="403">
        <f t="shared" ref="AK686" si="813">AK685</f>
        <v>0</v>
      </c>
      <c r="AL686" s="403">
        <f t="shared" ref="AL686" si="814">AL685</f>
        <v>0</v>
      </c>
      <c r="AM686" s="305"/>
    </row>
    <row r="687" spans="1:39" ht="15.5" outlineLevel="1">
      <c r="A687" s="522"/>
      <c r="B687" s="420"/>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4"/>
      <c r="Z687" s="417"/>
      <c r="AA687" s="417"/>
      <c r="AB687" s="417"/>
      <c r="AC687" s="417"/>
      <c r="AD687" s="417"/>
      <c r="AE687" s="417"/>
      <c r="AF687" s="417"/>
      <c r="AG687" s="417"/>
      <c r="AH687" s="417"/>
      <c r="AI687" s="417"/>
      <c r="AJ687" s="417"/>
      <c r="AK687" s="417"/>
      <c r="AL687" s="417"/>
      <c r="AM687" s="305"/>
    </row>
    <row r="688" spans="1:39" ht="15.5" outlineLevel="1">
      <c r="A688" s="522">
        <v>32</v>
      </c>
      <c r="B688" s="420"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18"/>
      <c r="Z688" s="402"/>
      <c r="AA688" s="402"/>
      <c r="AB688" s="402"/>
      <c r="AC688" s="402"/>
      <c r="AD688" s="402"/>
      <c r="AE688" s="402"/>
      <c r="AF688" s="407"/>
      <c r="AG688" s="407"/>
      <c r="AH688" s="407"/>
      <c r="AI688" s="407"/>
      <c r="AJ688" s="407"/>
      <c r="AK688" s="407"/>
      <c r="AL688" s="407"/>
      <c r="AM688" s="295">
        <f>SUM(Y688:AL688)</f>
        <v>0</v>
      </c>
    </row>
    <row r="689" spans="1:39" ht="15.5" outlineLevel="1">
      <c r="A689" s="522"/>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3">
        <f>Y688</f>
        <v>0</v>
      </c>
      <c r="Z689" s="403">
        <f t="shared" ref="Z689" si="815">Z688</f>
        <v>0</v>
      </c>
      <c r="AA689" s="403">
        <f t="shared" ref="AA689" si="816">AA688</f>
        <v>0</v>
      </c>
      <c r="AB689" s="403">
        <f t="shared" ref="AB689" si="817">AB688</f>
        <v>0</v>
      </c>
      <c r="AC689" s="403">
        <f t="shared" ref="AC689" si="818">AC688</f>
        <v>0</v>
      </c>
      <c r="AD689" s="403">
        <f t="shared" ref="AD689" si="819">AD688</f>
        <v>0</v>
      </c>
      <c r="AE689" s="403">
        <f t="shared" ref="AE689" si="820">AE688</f>
        <v>0</v>
      </c>
      <c r="AF689" s="403">
        <f t="shared" ref="AF689" si="821">AF688</f>
        <v>0</v>
      </c>
      <c r="AG689" s="403">
        <f t="shared" ref="AG689" si="822">AG688</f>
        <v>0</v>
      </c>
      <c r="AH689" s="403">
        <f t="shared" ref="AH689" si="823">AH688</f>
        <v>0</v>
      </c>
      <c r="AI689" s="403">
        <f t="shared" ref="AI689" si="824">AI688</f>
        <v>0</v>
      </c>
      <c r="AJ689" s="403">
        <f t="shared" ref="AJ689" si="825">AJ688</f>
        <v>0</v>
      </c>
      <c r="AK689" s="403">
        <f t="shared" ref="AK689" si="826">AK688</f>
        <v>0</v>
      </c>
      <c r="AL689" s="403">
        <f t="shared" ref="AL689" si="827">AL688</f>
        <v>0</v>
      </c>
      <c r="AM689" s="305"/>
    </row>
    <row r="690" spans="1:39" ht="15.5" outlineLevel="1">
      <c r="A690" s="522"/>
      <c r="B690" s="420"/>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4"/>
      <c r="Z690" s="417"/>
      <c r="AA690" s="417"/>
      <c r="AB690" s="417"/>
      <c r="AC690" s="417"/>
      <c r="AD690" s="417"/>
      <c r="AE690" s="417"/>
      <c r="AF690" s="417"/>
      <c r="AG690" s="417"/>
      <c r="AH690" s="417"/>
      <c r="AI690" s="417"/>
      <c r="AJ690" s="417"/>
      <c r="AK690" s="417"/>
      <c r="AL690" s="417"/>
      <c r="AM690" s="305"/>
    </row>
    <row r="691" spans="1:39" ht="15.5" outlineLevel="1">
      <c r="A691" s="522"/>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4"/>
      <c r="Z691" s="417"/>
      <c r="AA691" s="417"/>
      <c r="AB691" s="417"/>
      <c r="AC691" s="417"/>
      <c r="AD691" s="417"/>
      <c r="AE691" s="417"/>
      <c r="AF691" s="417"/>
      <c r="AG691" s="417"/>
      <c r="AH691" s="417"/>
      <c r="AI691" s="417"/>
      <c r="AJ691" s="417"/>
      <c r="AK691" s="417"/>
      <c r="AL691" s="417"/>
      <c r="AM691" s="305"/>
    </row>
    <row r="692" spans="1:39" ht="15.5" outlineLevel="1">
      <c r="A692" s="522">
        <v>33</v>
      </c>
      <c r="B692" s="420"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18"/>
      <c r="Z692" s="402"/>
      <c r="AA692" s="402"/>
      <c r="AB692" s="402"/>
      <c r="AC692" s="402"/>
      <c r="AD692" s="402"/>
      <c r="AE692" s="402"/>
      <c r="AF692" s="407"/>
      <c r="AG692" s="407"/>
      <c r="AH692" s="407"/>
      <c r="AI692" s="407"/>
      <c r="AJ692" s="407"/>
      <c r="AK692" s="407"/>
      <c r="AL692" s="407"/>
      <c r="AM692" s="295">
        <f>SUM(Y692:AL692)</f>
        <v>0</v>
      </c>
    </row>
    <row r="693" spans="1:39" ht="15.5" outlineLevel="1">
      <c r="A693" s="522"/>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3">
        <f>Y692</f>
        <v>0</v>
      </c>
      <c r="Z693" s="403">
        <f t="shared" ref="Z693" si="828">Z692</f>
        <v>0</v>
      </c>
      <c r="AA693" s="403">
        <f t="shared" ref="AA693" si="829">AA692</f>
        <v>0</v>
      </c>
      <c r="AB693" s="403">
        <f t="shared" ref="AB693" si="830">AB692</f>
        <v>0</v>
      </c>
      <c r="AC693" s="403">
        <f t="shared" ref="AC693" si="831">AC692</f>
        <v>0</v>
      </c>
      <c r="AD693" s="403">
        <f t="shared" ref="AD693" si="832">AD692</f>
        <v>0</v>
      </c>
      <c r="AE693" s="403">
        <f t="shared" ref="AE693" si="833">AE692</f>
        <v>0</v>
      </c>
      <c r="AF693" s="403">
        <f t="shared" ref="AF693" si="834">AF692</f>
        <v>0</v>
      </c>
      <c r="AG693" s="403">
        <f t="shared" ref="AG693" si="835">AG692</f>
        <v>0</v>
      </c>
      <c r="AH693" s="403">
        <f t="shared" ref="AH693" si="836">AH692</f>
        <v>0</v>
      </c>
      <c r="AI693" s="403">
        <f t="shared" ref="AI693" si="837">AI692</f>
        <v>0</v>
      </c>
      <c r="AJ693" s="403">
        <f t="shared" ref="AJ693" si="838">AJ692</f>
        <v>0</v>
      </c>
      <c r="AK693" s="403">
        <f t="shared" ref="AK693" si="839">AK692</f>
        <v>0</v>
      </c>
      <c r="AL693" s="403">
        <f t="shared" ref="AL693" si="840">AL692</f>
        <v>0</v>
      </c>
      <c r="AM693" s="305"/>
    </row>
    <row r="694" spans="1:39" ht="15.5" outlineLevel="1">
      <c r="A694" s="522"/>
      <c r="B694" s="420"/>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4"/>
      <c r="Z694" s="417"/>
      <c r="AA694" s="417"/>
      <c r="AB694" s="417"/>
      <c r="AC694" s="417"/>
      <c r="AD694" s="417"/>
      <c r="AE694" s="417"/>
      <c r="AF694" s="417"/>
      <c r="AG694" s="417"/>
      <c r="AH694" s="417"/>
      <c r="AI694" s="417"/>
      <c r="AJ694" s="417"/>
      <c r="AK694" s="417"/>
      <c r="AL694" s="417"/>
      <c r="AM694" s="305"/>
    </row>
    <row r="695" spans="1:39" ht="15.5" outlineLevel="1">
      <c r="A695" s="522">
        <v>34</v>
      </c>
      <c r="B695" s="420"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18"/>
      <c r="Z695" s="402"/>
      <c r="AA695" s="402"/>
      <c r="AB695" s="402"/>
      <c r="AC695" s="402"/>
      <c r="AD695" s="402"/>
      <c r="AE695" s="402"/>
      <c r="AF695" s="407"/>
      <c r="AG695" s="407"/>
      <c r="AH695" s="407"/>
      <c r="AI695" s="407"/>
      <c r="AJ695" s="407"/>
      <c r="AK695" s="407"/>
      <c r="AL695" s="407"/>
      <c r="AM695" s="295">
        <f>SUM(Y695:AL695)</f>
        <v>0</v>
      </c>
    </row>
    <row r="696" spans="1:39" ht="15.5" outlineLevel="1">
      <c r="A696" s="522"/>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3">
        <f>Y695</f>
        <v>0</v>
      </c>
      <c r="Z696" s="403">
        <f t="shared" ref="Z696" si="841">Z695</f>
        <v>0</v>
      </c>
      <c r="AA696" s="403">
        <f t="shared" ref="AA696" si="842">AA695</f>
        <v>0</v>
      </c>
      <c r="AB696" s="403">
        <f t="shared" ref="AB696" si="843">AB695</f>
        <v>0</v>
      </c>
      <c r="AC696" s="403">
        <f t="shared" ref="AC696" si="844">AC695</f>
        <v>0</v>
      </c>
      <c r="AD696" s="403">
        <f t="shared" ref="AD696" si="845">AD695</f>
        <v>0</v>
      </c>
      <c r="AE696" s="403">
        <f t="shared" ref="AE696" si="846">AE695</f>
        <v>0</v>
      </c>
      <c r="AF696" s="403">
        <f t="shared" ref="AF696" si="847">AF695</f>
        <v>0</v>
      </c>
      <c r="AG696" s="403">
        <f t="shared" ref="AG696" si="848">AG695</f>
        <v>0</v>
      </c>
      <c r="AH696" s="403">
        <f t="shared" ref="AH696" si="849">AH695</f>
        <v>0</v>
      </c>
      <c r="AI696" s="403">
        <f t="shared" ref="AI696" si="850">AI695</f>
        <v>0</v>
      </c>
      <c r="AJ696" s="403">
        <f t="shared" ref="AJ696" si="851">AJ695</f>
        <v>0</v>
      </c>
      <c r="AK696" s="403">
        <f t="shared" ref="AK696" si="852">AK695</f>
        <v>0</v>
      </c>
      <c r="AL696" s="403">
        <f t="shared" ref="AL696" si="853">AL695</f>
        <v>0</v>
      </c>
      <c r="AM696" s="305"/>
    </row>
    <row r="697" spans="1:39" ht="15.5" outlineLevel="1">
      <c r="A697" s="522"/>
      <c r="B697" s="420"/>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4"/>
      <c r="Z697" s="417"/>
      <c r="AA697" s="417"/>
      <c r="AB697" s="417"/>
      <c r="AC697" s="417"/>
      <c r="AD697" s="417"/>
      <c r="AE697" s="417"/>
      <c r="AF697" s="417"/>
      <c r="AG697" s="417"/>
      <c r="AH697" s="417"/>
      <c r="AI697" s="417"/>
      <c r="AJ697" s="417"/>
      <c r="AK697" s="417"/>
      <c r="AL697" s="417"/>
      <c r="AM697" s="305"/>
    </row>
    <row r="698" spans="1:39" ht="15.5" outlineLevel="1">
      <c r="A698" s="522">
        <v>35</v>
      </c>
      <c r="B698" s="420"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18">
        <v>1</v>
      </c>
      <c r="Z698" s="402"/>
      <c r="AA698" s="402"/>
      <c r="AB698" s="402"/>
      <c r="AC698" s="402"/>
      <c r="AD698" s="402"/>
      <c r="AE698" s="402"/>
      <c r="AF698" s="407"/>
      <c r="AG698" s="407"/>
      <c r="AH698" s="407"/>
      <c r="AI698" s="407"/>
      <c r="AJ698" s="407"/>
      <c r="AK698" s="407"/>
      <c r="AL698" s="407"/>
      <c r="AM698" s="295">
        <f>SUM(Y698:AL698)</f>
        <v>1</v>
      </c>
    </row>
    <row r="699" spans="1:39" ht="15.5" outlineLevel="1">
      <c r="A699" s="522"/>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3">
        <f>Y698</f>
        <v>1</v>
      </c>
      <c r="Z699" s="403">
        <f t="shared" ref="Z699" si="854">Z698</f>
        <v>0</v>
      </c>
      <c r="AA699" s="403">
        <f t="shared" ref="AA699" si="855">AA698</f>
        <v>0</v>
      </c>
      <c r="AB699" s="403">
        <f t="shared" ref="AB699" si="856">AB698</f>
        <v>0</v>
      </c>
      <c r="AC699" s="403">
        <f t="shared" ref="AC699" si="857">AC698</f>
        <v>0</v>
      </c>
      <c r="AD699" s="403">
        <f t="shared" ref="AD699" si="858">AD698</f>
        <v>0</v>
      </c>
      <c r="AE699" s="403">
        <f t="shared" ref="AE699" si="859">AE698</f>
        <v>0</v>
      </c>
      <c r="AF699" s="403">
        <f t="shared" ref="AF699" si="860">AF698</f>
        <v>0</v>
      </c>
      <c r="AG699" s="403">
        <f t="shared" ref="AG699" si="861">AG698</f>
        <v>0</v>
      </c>
      <c r="AH699" s="403">
        <f t="shared" ref="AH699" si="862">AH698</f>
        <v>0</v>
      </c>
      <c r="AI699" s="403">
        <f t="shared" ref="AI699" si="863">AI698</f>
        <v>0</v>
      </c>
      <c r="AJ699" s="403">
        <f t="shared" ref="AJ699" si="864">AJ698</f>
        <v>0</v>
      </c>
      <c r="AK699" s="403">
        <f t="shared" ref="AK699" si="865">AK698</f>
        <v>0</v>
      </c>
      <c r="AL699" s="403">
        <f t="shared" ref="AL699" si="866">AL698</f>
        <v>0</v>
      </c>
      <c r="AM699" s="305"/>
    </row>
    <row r="700" spans="1:39" ht="15.5" outlineLevel="1">
      <c r="A700" s="522"/>
      <c r="B700" s="423"/>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4"/>
      <c r="Z700" s="417"/>
      <c r="AA700" s="417"/>
      <c r="AB700" s="417"/>
      <c r="AC700" s="417"/>
      <c r="AD700" s="417"/>
      <c r="AE700" s="417"/>
      <c r="AF700" s="417"/>
      <c r="AG700" s="417"/>
      <c r="AH700" s="417"/>
      <c r="AI700" s="417"/>
      <c r="AJ700" s="417"/>
      <c r="AK700" s="417"/>
      <c r="AL700" s="417"/>
      <c r="AM700" s="305"/>
    </row>
    <row r="701" spans="1:39" ht="15.5" outlineLevel="1">
      <c r="A701" s="522"/>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4"/>
      <c r="Z701" s="417"/>
      <c r="AA701" s="417"/>
      <c r="AB701" s="417"/>
      <c r="AC701" s="417"/>
      <c r="AD701" s="417"/>
      <c r="AE701" s="417"/>
      <c r="AF701" s="417"/>
      <c r="AG701" s="417"/>
      <c r="AH701" s="417"/>
      <c r="AI701" s="417"/>
      <c r="AJ701" s="417"/>
      <c r="AK701" s="417"/>
      <c r="AL701" s="417"/>
      <c r="AM701" s="305"/>
    </row>
    <row r="702" spans="1:39" ht="46.5" outlineLevel="1">
      <c r="A702" s="522">
        <v>36</v>
      </c>
      <c r="B702" s="420"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18"/>
      <c r="Z702" s="402"/>
      <c r="AA702" s="402"/>
      <c r="AB702" s="402"/>
      <c r="AC702" s="402"/>
      <c r="AD702" s="402"/>
      <c r="AE702" s="402"/>
      <c r="AF702" s="407"/>
      <c r="AG702" s="407"/>
      <c r="AH702" s="407"/>
      <c r="AI702" s="407"/>
      <c r="AJ702" s="407"/>
      <c r="AK702" s="407"/>
      <c r="AL702" s="407"/>
      <c r="AM702" s="295">
        <f>SUM(Y702:AL702)</f>
        <v>0</v>
      </c>
    </row>
    <row r="703" spans="1:39" ht="15.5" outlineLevel="1">
      <c r="A703" s="522"/>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03">
        <f>Y702</f>
        <v>0</v>
      </c>
      <c r="Z703" s="403">
        <f t="shared" ref="Z703" si="867">Z702</f>
        <v>0</v>
      </c>
      <c r="AA703" s="403">
        <f t="shared" ref="AA703" si="868">AA702</f>
        <v>0</v>
      </c>
      <c r="AB703" s="403">
        <f t="shared" ref="AB703" si="869">AB702</f>
        <v>0</v>
      </c>
      <c r="AC703" s="403">
        <f t="shared" ref="AC703" si="870">AC702</f>
        <v>0</v>
      </c>
      <c r="AD703" s="403">
        <f t="shared" ref="AD703" si="871">AD702</f>
        <v>0</v>
      </c>
      <c r="AE703" s="403">
        <f t="shared" ref="AE703" si="872">AE702</f>
        <v>0</v>
      </c>
      <c r="AF703" s="403">
        <f t="shared" ref="AF703" si="873">AF702</f>
        <v>0</v>
      </c>
      <c r="AG703" s="403">
        <f t="shared" ref="AG703" si="874">AG702</f>
        <v>0</v>
      </c>
      <c r="AH703" s="403">
        <f t="shared" ref="AH703" si="875">AH702</f>
        <v>0</v>
      </c>
      <c r="AI703" s="403">
        <f t="shared" ref="AI703" si="876">AI702</f>
        <v>0</v>
      </c>
      <c r="AJ703" s="403">
        <f t="shared" ref="AJ703" si="877">AJ702</f>
        <v>0</v>
      </c>
      <c r="AK703" s="403">
        <f t="shared" ref="AK703" si="878">AK702</f>
        <v>0</v>
      </c>
      <c r="AL703" s="403">
        <f t="shared" ref="AL703" si="879">AL702</f>
        <v>0</v>
      </c>
      <c r="AM703" s="305"/>
    </row>
    <row r="704" spans="1:39" ht="15.5" outlineLevel="1">
      <c r="A704" s="522"/>
      <c r="B704" s="420"/>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4"/>
      <c r="Z704" s="417"/>
      <c r="AA704" s="417"/>
      <c r="AB704" s="417"/>
      <c r="AC704" s="417"/>
      <c r="AD704" s="417"/>
      <c r="AE704" s="417"/>
      <c r="AF704" s="417"/>
      <c r="AG704" s="417"/>
      <c r="AH704" s="417"/>
      <c r="AI704" s="417"/>
      <c r="AJ704" s="417"/>
      <c r="AK704" s="417"/>
      <c r="AL704" s="417"/>
      <c r="AM704" s="305"/>
    </row>
    <row r="705" spans="1:39" ht="31" outlineLevel="1">
      <c r="A705" s="522">
        <v>37</v>
      </c>
      <c r="B705" s="420"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18"/>
      <c r="Z705" s="402"/>
      <c r="AA705" s="402"/>
      <c r="AB705" s="402"/>
      <c r="AC705" s="402"/>
      <c r="AD705" s="402"/>
      <c r="AE705" s="402"/>
      <c r="AF705" s="407"/>
      <c r="AG705" s="407"/>
      <c r="AH705" s="407"/>
      <c r="AI705" s="407"/>
      <c r="AJ705" s="407"/>
      <c r="AK705" s="407"/>
      <c r="AL705" s="407"/>
      <c r="AM705" s="295">
        <f>SUM(Y705:AL705)</f>
        <v>0</v>
      </c>
    </row>
    <row r="706" spans="1:39" ht="15.5" outlineLevel="1">
      <c r="A706" s="522"/>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03">
        <f>Y705</f>
        <v>0</v>
      </c>
      <c r="Z706" s="403">
        <f t="shared" ref="Z706" si="880">Z705</f>
        <v>0</v>
      </c>
      <c r="AA706" s="403">
        <f t="shared" ref="AA706" si="881">AA705</f>
        <v>0</v>
      </c>
      <c r="AB706" s="403">
        <f t="shared" ref="AB706" si="882">AB705</f>
        <v>0</v>
      </c>
      <c r="AC706" s="403">
        <f t="shared" ref="AC706" si="883">AC705</f>
        <v>0</v>
      </c>
      <c r="AD706" s="403">
        <f t="shared" ref="AD706" si="884">AD705</f>
        <v>0</v>
      </c>
      <c r="AE706" s="403">
        <f t="shared" ref="AE706" si="885">AE705</f>
        <v>0</v>
      </c>
      <c r="AF706" s="403">
        <f t="shared" ref="AF706" si="886">AF705</f>
        <v>0</v>
      </c>
      <c r="AG706" s="403">
        <f t="shared" ref="AG706" si="887">AG705</f>
        <v>0</v>
      </c>
      <c r="AH706" s="403">
        <f t="shared" ref="AH706" si="888">AH705</f>
        <v>0</v>
      </c>
      <c r="AI706" s="403">
        <f t="shared" ref="AI706" si="889">AI705</f>
        <v>0</v>
      </c>
      <c r="AJ706" s="403">
        <f t="shared" ref="AJ706" si="890">AJ705</f>
        <v>0</v>
      </c>
      <c r="AK706" s="403">
        <f t="shared" ref="AK706" si="891">AK705</f>
        <v>0</v>
      </c>
      <c r="AL706" s="403">
        <f t="shared" ref="AL706" si="892">AL705</f>
        <v>0</v>
      </c>
      <c r="AM706" s="305"/>
    </row>
    <row r="707" spans="1:39" ht="15.5" outlineLevel="1">
      <c r="A707" s="522"/>
      <c r="B707" s="420"/>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4"/>
      <c r="Z707" s="417"/>
      <c r="AA707" s="417"/>
      <c r="AB707" s="417"/>
      <c r="AC707" s="417"/>
      <c r="AD707" s="417"/>
      <c r="AE707" s="417"/>
      <c r="AF707" s="417"/>
      <c r="AG707" s="417"/>
      <c r="AH707" s="417"/>
      <c r="AI707" s="417"/>
      <c r="AJ707" s="417"/>
      <c r="AK707" s="417"/>
      <c r="AL707" s="417"/>
      <c r="AM707" s="305"/>
    </row>
    <row r="708" spans="1:39" ht="15.5" outlineLevel="1">
      <c r="A708" s="522">
        <v>38</v>
      </c>
      <c r="B708" s="420"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18"/>
      <c r="Z708" s="402"/>
      <c r="AA708" s="402"/>
      <c r="AB708" s="402"/>
      <c r="AC708" s="402"/>
      <c r="AD708" s="402"/>
      <c r="AE708" s="402"/>
      <c r="AF708" s="407"/>
      <c r="AG708" s="407"/>
      <c r="AH708" s="407"/>
      <c r="AI708" s="407"/>
      <c r="AJ708" s="407"/>
      <c r="AK708" s="407"/>
      <c r="AL708" s="407"/>
      <c r="AM708" s="295">
        <f>SUM(Y708:AL708)</f>
        <v>0</v>
      </c>
    </row>
    <row r="709" spans="1:39" ht="15.5" outlineLevel="1">
      <c r="A709" s="522"/>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03">
        <f>Y708</f>
        <v>0</v>
      </c>
      <c r="Z709" s="403">
        <f t="shared" ref="Z709" si="893">Z708</f>
        <v>0</v>
      </c>
      <c r="AA709" s="403">
        <f t="shared" ref="AA709" si="894">AA708</f>
        <v>0</v>
      </c>
      <c r="AB709" s="403">
        <f t="shared" ref="AB709" si="895">AB708</f>
        <v>0</v>
      </c>
      <c r="AC709" s="403">
        <f t="shared" ref="AC709" si="896">AC708</f>
        <v>0</v>
      </c>
      <c r="AD709" s="403">
        <f t="shared" ref="AD709" si="897">AD708</f>
        <v>0</v>
      </c>
      <c r="AE709" s="403">
        <f t="shared" ref="AE709" si="898">AE708</f>
        <v>0</v>
      </c>
      <c r="AF709" s="403">
        <f t="shared" ref="AF709" si="899">AF708</f>
        <v>0</v>
      </c>
      <c r="AG709" s="403">
        <f t="shared" ref="AG709" si="900">AG708</f>
        <v>0</v>
      </c>
      <c r="AH709" s="403">
        <f t="shared" ref="AH709" si="901">AH708</f>
        <v>0</v>
      </c>
      <c r="AI709" s="403">
        <f t="shared" ref="AI709" si="902">AI708</f>
        <v>0</v>
      </c>
      <c r="AJ709" s="403">
        <f t="shared" ref="AJ709" si="903">AJ708</f>
        <v>0</v>
      </c>
      <c r="AK709" s="403">
        <f t="shared" ref="AK709" si="904">AK708</f>
        <v>0</v>
      </c>
      <c r="AL709" s="403">
        <f t="shared" ref="AL709" si="905">AL708</f>
        <v>0</v>
      </c>
      <c r="AM709" s="305"/>
    </row>
    <row r="710" spans="1:39" ht="15.5" outlineLevel="1">
      <c r="A710" s="522"/>
      <c r="B710" s="420"/>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4"/>
      <c r="Z710" s="417"/>
      <c r="AA710" s="417"/>
      <c r="AB710" s="417"/>
      <c r="AC710" s="417"/>
      <c r="AD710" s="417"/>
      <c r="AE710" s="417"/>
      <c r="AF710" s="417"/>
      <c r="AG710" s="417"/>
      <c r="AH710" s="417"/>
      <c r="AI710" s="417"/>
      <c r="AJ710" s="417"/>
      <c r="AK710" s="417"/>
      <c r="AL710" s="417"/>
      <c r="AM710" s="305"/>
    </row>
    <row r="711" spans="1:39" ht="31" outlineLevel="1">
      <c r="A711" s="522">
        <v>39</v>
      </c>
      <c r="B711" s="420"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18"/>
      <c r="Z711" s="402"/>
      <c r="AA711" s="402"/>
      <c r="AB711" s="402"/>
      <c r="AC711" s="402"/>
      <c r="AD711" s="402"/>
      <c r="AE711" s="402"/>
      <c r="AF711" s="407"/>
      <c r="AG711" s="407"/>
      <c r="AH711" s="407"/>
      <c r="AI711" s="407"/>
      <c r="AJ711" s="407"/>
      <c r="AK711" s="407"/>
      <c r="AL711" s="407"/>
      <c r="AM711" s="295">
        <f>SUM(Y711:AL711)</f>
        <v>0</v>
      </c>
    </row>
    <row r="712" spans="1:39" ht="15.5" outlineLevel="1">
      <c r="A712" s="522"/>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03">
        <f>Y711</f>
        <v>0</v>
      </c>
      <c r="Z712" s="403">
        <f t="shared" ref="Z712" si="906">Z711</f>
        <v>0</v>
      </c>
      <c r="AA712" s="403">
        <f t="shared" ref="AA712" si="907">AA711</f>
        <v>0</v>
      </c>
      <c r="AB712" s="403">
        <f t="shared" ref="AB712" si="908">AB711</f>
        <v>0</v>
      </c>
      <c r="AC712" s="403">
        <f t="shared" ref="AC712" si="909">AC711</f>
        <v>0</v>
      </c>
      <c r="AD712" s="403">
        <f t="shared" ref="AD712" si="910">AD711</f>
        <v>0</v>
      </c>
      <c r="AE712" s="403">
        <f t="shared" ref="AE712" si="911">AE711</f>
        <v>0</v>
      </c>
      <c r="AF712" s="403">
        <f t="shared" ref="AF712" si="912">AF711</f>
        <v>0</v>
      </c>
      <c r="AG712" s="403">
        <f t="shared" ref="AG712" si="913">AG711</f>
        <v>0</v>
      </c>
      <c r="AH712" s="403">
        <f t="shared" ref="AH712" si="914">AH711</f>
        <v>0</v>
      </c>
      <c r="AI712" s="403">
        <f t="shared" ref="AI712" si="915">AI711</f>
        <v>0</v>
      </c>
      <c r="AJ712" s="403">
        <f t="shared" ref="AJ712" si="916">AJ711</f>
        <v>0</v>
      </c>
      <c r="AK712" s="403">
        <f t="shared" ref="AK712" si="917">AK711</f>
        <v>0</v>
      </c>
      <c r="AL712" s="403">
        <f t="shared" ref="AL712" si="918">AL711</f>
        <v>0</v>
      </c>
      <c r="AM712" s="305"/>
    </row>
    <row r="713" spans="1:39" ht="15.5" outlineLevel="1">
      <c r="A713" s="522"/>
      <c r="B713" s="420"/>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4"/>
      <c r="Z713" s="417"/>
      <c r="AA713" s="417"/>
      <c r="AB713" s="417"/>
      <c r="AC713" s="417"/>
      <c r="AD713" s="417"/>
      <c r="AE713" s="417"/>
      <c r="AF713" s="417"/>
      <c r="AG713" s="417"/>
      <c r="AH713" s="417"/>
      <c r="AI713" s="417"/>
      <c r="AJ713" s="417"/>
      <c r="AK713" s="417"/>
      <c r="AL713" s="417"/>
      <c r="AM713" s="305"/>
    </row>
    <row r="714" spans="1:39" ht="31" outlineLevel="1">
      <c r="A714" s="522">
        <v>40</v>
      </c>
      <c r="B714" s="420"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18"/>
      <c r="Z714" s="402"/>
      <c r="AA714" s="402"/>
      <c r="AB714" s="402"/>
      <c r="AC714" s="402"/>
      <c r="AD714" s="402"/>
      <c r="AE714" s="402"/>
      <c r="AF714" s="407"/>
      <c r="AG714" s="407"/>
      <c r="AH714" s="407"/>
      <c r="AI714" s="407"/>
      <c r="AJ714" s="407"/>
      <c r="AK714" s="407"/>
      <c r="AL714" s="407"/>
      <c r="AM714" s="295">
        <f>SUM(Y714:AL714)</f>
        <v>0</v>
      </c>
    </row>
    <row r="715" spans="1:39" ht="15.5" outlineLevel="1">
      <c r="A715" s="522"/>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03">
        <f>Y714</f>
        <v>0</v>
      </c>
      <c r="Z715" s="403">
        <f t="shared" ref="Z715" si="919">Z714</f>
        <v>0</v>
      </c>
      <c r="AA715" s="403">
        <f t="shared" ref="AA715" si="920">AA714</f>
        <v>0</v>
      </c>
      <c r="AB715" s="403">
        <f t="shared" ref="AB715" si="921">AB714</f>
        <v>0</v>
      </c>
      <c r="AC715" s="403">
        <f t="shared" ref="AC715" si="922">AC714</f>
        <v>0</v>
      </c>
      <c r="AD715" s="403">
        <f t="shared" ref="AD715" si="923">AD714</f>
        <v>0</v>
      </c>
      <c r="AE715" s="403">
        <f t="shared" ref="AE715" si="924">AE714</f>
        <v>0</v>
      </c>
      <c r="AF715" s="403">
        <f t="shared" ref="AF715" si="925">AF714</f>
        <v>0</v>
      </c>
      <c r="AG715" s="403">
        <f t="shared" ref="AG715" si="926">AG714</f>
        <v>0</v>
      </c>
      <c r="AH715" s="403">
        <f t="shared" ref="AH715" si="927">AH714</f>
        <v>0</v>
      </c>
      <c r="AI715" s="403">
        <f t="shared" ref="AI715" si="928">AI714</f>
        <v>0</v>
      </c>
      <c r="AJ715" s="403">
        <f t="shared" ref="AJ715" si="929">AJ714</f>
        <v>0</v>
      </c>
      <c r="AK715" s="403">
        <f t="shared" ref="AK715" si="930">AK714</f>
        <v>0</v>
      </c>
      <c r="AL715" s="403">
        <f t="shared" ref="AL715" si="931">AL714</f>
        <v>0</v>
      </c>
      <c r="AM715" s="305"/>
    </row>
    <row r="716" spans="1:39" ht="15.5" outlineLevel="1">
      <c r="A716" s="522"/>
      <c r="B716" s="420"/>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4"/>
      <c r="Z716" s="417"/>
      <c r="AA716" s="417"/>
      <c r="AB716" s="417"/>
      <c r="AC716" s="417"/>
      <c r="AD716" s="417"/>
      <c r="AE716" s="417"/>
      <c r="AF716" s="417"/>
      <c r="AG716" s="417"/>
      <c r="AH716" s="417"/>
      <c r="AI716" s="417"/>
      <c r="AJ716" s="417"/>
      <c r="AK716" s="417"/>
      <c r="AL716" s="417"/>
      <c r="AM716" s="305"/>
    </row>
    <row r="717" spans="1:39" ht="46.5" outlineLevel="1">
      <c r="A717" s="522">
        <v>41</v>
      </c>
      <c r="B717" s="420"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18"/>
      <c r="Z717" s="402"/>
      <c r="AA717" s="402"/>
      <c r="AB717" s="402"/>
      <c r="AC717" s="402"/>
      <c r="AD717" s="402"/>
      <c r="AE717" s="402"/>
      <c r="AF717" s="407"/>
      <c r="AG717" s="407"/>
      <c r="AH717" s="407"/>
      <c r="AI717" s="407"/>
      <c r="AJ717" s="407"/>
      <c r="AK717" s="407"/>
      <c r="AL717" s="407"/>
      <c r="AM717" s="295">
        <f>SUM(Y717:AL717)</f>
        <v>0</v>
      </c>
    </row>
    <row r="718" spans="1:39" ht="15.5" outlineLevel="1">
      <c r="A718" s="522"/>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03">
        <f>Y717</f>
        <v>0</v>
      </c>
      <c r="Z718" s="403">
        <f t="shared" ref="Z718" si="932">Z717</f>
        <v>0</v>
      </c>
      <c r="AA718" s="403">
        <f t="shared" ref="AA718" si="933">AA717</f>
        <v>0</v>
      </c>
      <c r="AB718" s="403">
        <f t="shared" ref="AB718" si="934">AB717</f>
        <v>0</v>
      </c>
      <c r="AC718" s="403">
        <f t="shared" ref="AC718" si="935">AC717</f>
        <v>0</v>
      </c>
      <c r="AD718" s="403">
        <f t="shared" ref="AD718" si="936">AD717</f>
        <v>0</v>
      </c>
      <c r="AE718" s="403">
        <f t="shared" ref="AE718" si="937">AE717</f>
        <v>0</v>
      </c>
      <c r="AF718" s="403">
        <f t="shared" ref="AF718" si="938">AF717</f>
        <v>0</v>
      </c>
      <c r="AG718" s="403">
        <f t="shared" ref="AG718" si="939">AG717</f>
        <v>0</v>
      </c>
      <c r="AH718" s="403">
        <f t="shared" ref="AH718" si="940">AH717</f>
        <v>0</v>
      </c>
      <c r="AI718" s="403">
        <f t="shared" ref="AI718" si="941">AI717</f>
        <v>0</v>
      </c>
      <c r="AJ718" s="403">
        <f t="shared" ref="AJ718" si="942">AJ717</f>
        <v>0</v>
      </c>
      <c r="AK718" s="403">
        <f t="shared" ref="AK718" si="943">AK717</f>
        <v>0</v>
      </c>
      <c r="AL718" s="403">
        <f t="shared" ref="AL718" si="944">AL717</f>
        <v>0</v>
      </c>
      <c r="AM718" s="305"/>
    </row>
    <row r="719" spans="1:39" ht="15.5" outlineLevel="1">
      <c r="A719" s="522"/>
      <c r="B719" s="420"/>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4"/>
      <c r="Z719" s="417"/>
      <c r="AA719" s="417"/>
      <c r="AB719" s="417"/>
      <c r="AC719" s="417"/>
      <c r="AD719" s="417"/>
      <c r="AE719" s="417"/>
      <c r="AF719" s="417"/>
      <c r="AG719" s="417"/>
      <c r="AH719" s="417"/>
      <c r="AI719" s="417"/>
      <c r="AJ719" s="417"/>
      <c r="AK719" s="417"/>
      <c r="AL719" s="417"/>
      <c r="AM719" s="305"/>
    </row>
    <row r="720" spans="1:39" ht="31" outlineLevel="1">
      <c r="A720" s="522">
        <v>42</v>
      </c>
      <c r="B720" s="420"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18"/>
      <c r="Z720" s="402"/>
      <c r="AA720" s="402"/>
      <c r="AB720" s="402"/>
      <c r="AC720" s="402"/>
      <c r="AD720" s="402"/>
      <c r="AE720" s="402"/>
      <c r="AF720" s="407"/>
      <c r="AG720" s="407"/>
      <c r="AH720" s="407"/>
      <c r="AI720" s="407"/>
      <c r="AJ720" s="407"/>
      <c r="AK720" s="407"/>
      <c r="AL720" s="407"/>
      <c r="AM720" s="295">
        <f>SUM(Y720:AL720)</f>
        <v>0</v>
      </c>
    </row>
    <row r="721" spans="1:39" ht="15.5" outlineLevel="1">
      <c r="A721" s="522"/>
      <c r="B721" s="293" t="s">
        <v>310</v>
      </c>
      <c r="C721" s="290" t="s">
        <v>163</v>
      </c>
      <c r="D721" s="294"/>
      <c r="E721" s="294"/>
      <c r="F721" s="294"/>
      <c r="G721" s="294"/>
      <c r="H721" s="294"/>
      <c r="I721" s="294"/>
      <c r="J721" s="294"/>
      <c r="K721" s="294"/>
      <c r="L721" s="294"/>
      <c r="M721" s="294"/>
      <c r="N721" s="459"/>
      <c r="O721" s="294"/>
      <c r="P721" s="294"/>
      <c r="Q721" s="294"/>
      <c r="R721" s="294"/>
      <c r="S721" s="294"/>
      <c r="T721" s="294"/>
      <c r="U721" s="294"/>
      <c r="V721" s="294"/>
      <c r="W721" s="294"/>
      <c r="X721" s="294"/>
      <c r="Y721" s="403">
        <f>Y720</f>
        <v>0</v>
      </c>
      <c r="Z721" s="403">
        <f t="shared" ref="Z721" si="945">Z720</f>
        <v>0</v>
      </c>
      <c r="AA721" s="403">
        <f t="shared" ref="AA721" si="946">AA720</f>
        <v>0</v>
      </c>
      <c r="AB721" s="403">
        <f t="shared" ref="AB721" si="947">AB720</f>
        <v>0</v>
      </c>
      <c r="AC721" s="403">
        <f t="shared" ref="AC721" si="948">AC720</f>
        <v>0</v>
      </c>
      <c r="AD721" s="403">
        <f t="shared" ref="AD721" si="949">AD720</f>
        <v>0</v>
      </c>
      <c r="AE721" s="403">
        <f t="shared" ref="AE721" si="950">AE720</f>
        <v>0</v>
      </c>
      <c r="AF721" s="403">
        <f t="shared" ref="AF721" si="951">AF720</f>
        <v>0</v>
      </c>
      <c r="AG721" s="403">
        <f t="shared" ref="AG721" si="952">AG720</f>
        <v>0</v>
      </c>
      <c r="AH721" s="403">
        <f t="shared" ref="AH721" si="953">AH720</f>
        <v>0</v>
      </c>
      <c r="AI721" s="403">
        <f t="shared" ref="AI721" si="954">AI720</f>
        <v>0</v>
      </c>
      <c r="AJ721" s="403">
        <f t="shared" ref="AJ721" si="955">AJ720</f>
        <v>0</v>
      </c>
      <c r="AK721" s="403">
        <f t="shared" ref="AK721" si="956">AK720</f>
        <v>0</v>
      </c>
      <c r="AL721" s="403">
        <f t="shared" ref="AL721" si="957">AL720</f>
        <v>0</v>
      </c>
      <c r="AM721" s="305"/>
    </row>
    <row r="722" spans="1:39" ht="15.5" outlineLevel="1">
      <c r="A722" s="522"/>
      <c r="B722" s="420"/>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4"/>
      <c r="Z722" s="417"/>
      <c r="AA722" s="417"/>
      <c r="AB722" s="417"/>
      <c r="AC722" s="417"/>
      <c r="AD722" s="417"/>
      <c r="AE722" s="417"/>
      <c r="AF722" s="417"/>
      <c r="AG722" s="417"/>
      <c r="AH722" s="417"/>
      <c r="AI722" s="417"/>
      <c r="AJ722" s="417"/>
      <c r="AK722" s="417"/>
      <c r="AL722" s="417"/>
      <c r="AM722" s="305"/>
    </row>
    <row r="723" spans="1:39" ht="15.5" outlineLevel="1">
      <c r="A723" s="522">
        <v>43</v>
      </c>
      <c r="B723" s="420"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18"/>
      <c r="Z723" s="402"/>
      <c r="AA723" s="402"/>
      <c r="AB723" s="402"/>
      <c r="AC723" s="402"/>
      <c r="AD723" s="402"/>
      <c r="AE723" s="402"/>
      <c r="AF723" s="407"/>
      <c r="AG723" s="407"/>
      <c r="AH723" s="407"/>
      <c r="AI723" s="407"/>
      <c r="AJ723" s="407"/>
      <c r="AK723" s="407"/>
      <c r="AL723" s="407"/>
      <c r="AM723" s="295">
        <f>SUM(Y723:AL723)</f>
        <v>0</v>
      </c>
    </row>
    <row r="724" spans="1:39" ht="15.5" outlineLevel="1">
      <c r="A724" s="522"/>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03">
        <f>Y723</f>
        <v>0</v>
      </c>
      <c r="Z724" s="403">
        <f t="shared" ref="Z724" si="958">Z723</f>
        <v>0</v>
      </c>
      <c r="AA724" s="403">
        <f t="shared" ref="AA724" si="959">AA723</f>
        <v>0</v>
      </c>
      <c r="AB724" s="403">
        <f t="shared" ref="AB724" si="960">AB723</f>
        <v>0</v>
      </c>
      <c r="AC724" s="403">
        <f t="shared" ref="AC724" si="961">AC723</f>
        <v>0</v>
      </c>
      <c r="AD724" s="403">
        <f t="shared" ref="AD724" si="962">AD723</f>
        <v>0</v>
      </c>
      <c r="AE724" s="403">
        <f t="shared" ref="AE724" si="963">AE723</f>
        <v>0</v>
      </c>
      <c r="AF724" s="403">
        <f t="shared" ref="AF724" si="964">AF723</f>
        <v>0</v>
      </c>
      <c r="AG724" s="403">
        <f t="shared" ref="AG724" si="965">AG723</f>
        <v>0</v>
      </c>
      <c r="AH724" s="403">
        <f t="shared" ref="AH724" si="966">AH723</f>
        <v>0</v>
      </c>
      <c r="AI724" s="403">
        <f t="shared" ref="AI724" si="967">AI723</f>
        <v>0</v>
      </c>
      <c r="AJ724" s="403">
        <f t="shared" ref="AJ724" si="968">AJ723</f>
        <v>0</v>
      </c>
      <c r="AK724" s="403">
        <f t="shared" ref="AK724" si="969">AK723</f>
        <v>0</v>
      </c>
      <c r="AL724" s="403">
        <f t="shared" ref="AL724" si="970">AL723</f>
        <v>0</v>
      </c>
      <c r="AM724" s="305"/>
    </row>
    <row r="725" spans="1:39" ht="15.5" outlineLevel="1">
      <c r="A725" s="522"/>
      <c r="B725" s="420"/>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4"/>
      <c r="Z725" s="417"/>
      <c r="AA725" s="417"/>
      <c r="AB725" s="417"/>
      <c r="AC725" s="417"/>
      <c r="AD725" s="417"/>
      <c r="AE725" s="417"/>
      <c r="AF725" s="417"/>
      <c r="AG725" s="417"/>
      <c r="AH725" s="417"/>
      <c r="AI725" s="417"/>
      <c r="AJ725" s="417"/>
      <c r="AK725" s="417"/>
      <c r="AL725" s="417"/>
      <c r="AM725" s="305"/>
    </row>
    <row r="726" spans="1:39" ht="46.5" outlineLevel="1">
      <c r="A726" s="522">
        <v>44</v>
      </c>
      <c r="B726" s="420"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18"/>
      <c r="Z726" s="402"/>
      <c r="AA726" s="402"/>
      <c r="AB726" s="402"/>
      <c r="AC726" s="402"/>
      <c r="AD726" s="402"/>
      <c r="AE726" s="402"/>
      <c r="AF726" s="407"/>
      <c r="AG726" s="407"/>
      <c r="AH726" s="407"/>
      <c r="AI726" s="407"/>
      <c r="AJ726" s="407"/>
      <c r="AK726" s="407"/>
      <c r="AL726" s="407"/>
      <c r="AM726" s="295">
        <f>SUM(Y726:AL726)</f>
        <v>0</v>
      </c>
    </row>
    <row r="727" spans="1:39" ht="15.5" outlineLevel="1">
      <c r="A727" s="522"/>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03">
        <f>Y726</f>
        <v>0</v>
      </c>
      <c r="Z727" s="403">
        <f t="shared" ref="Z727" si="971">Z726</f>
        <v>0</v>
      </c>
      <c r="AA727" s="403">
        <f t="shared" ref="AA727" si="972">AA726</f>
        <v>0</v>
      </c>
      <c r="AB727" s="403">
        <f t="shared" ref="AB727" si="973">AB726</f>
        <v>0</v>
      </c>
      <c r="AC727" s="403">
        <f t="shared" ref="AC727" si="974">AC726</f>
        <v>0</v>
      </c>
      <c r="AD727" s="403">
        <f t="shared" ref="AD727" si="975">AD726</f>
        <v>0</v>
      </c>
      <c r="AE727" s="403">
        <f t="shared" ref="AE727" si="976">AE726</f>
        <v>0</v>
      </c>
      <c r="AF727" s="403">
        <f t="shared" ref="AF727" si="977">AF726</f>
        <v>0</v>
      </c>
      <c r="AG727" s="403">
        <f t="shared" ref="AG727" si="978">AG726</f>
        <v>0</v>
      </c>
      <c r="AH727" s="403">
        <f t="shared" ref="AH727" si="979">AH726</f>
        <v>0</v>
      </c>
      <c r="AI727" s="403">
        <f t="shared" ref="AI727" si="980">AI726</f>
        <v>0</v>
      </c>
      <c r="AJ727" s="403">
        <f t="shared" ref="AJ727" si="981">AJ726</f>
        <v>0</v>
      </c>
      <c r="AK727" s="403">
        <f t="shared" ref="AK727" si="982">AK726</f>
        <v>0</v>
      </c>
      <c r="AL727" s="403">
        <f t="shared" ref="AL727" si="983">AL726</f>
        <v>0</v>
      </c>
      <c r="AM727" s="305"/>
    </row>
    <row r="728" spans="1:39" ht="15.5" outlineLevel="1">
      <c r="A728" s="522"/>
      <c r="B728" s="420"/>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4"/>
      <c r="Z728" s="417"/>
      <c r="AA728" s="417"/>
      <c r="AB728" s="417"/>
      <c r="AC728" s="417"/>
      <c r="AD728" s="417"/>
      <c r="AE728" s="417"/>
      <c r="AF728" s="417"/>
      <c r="AG728" s="417"/>
      <c r="AH728" s="417"/>
      <c r="AI728" s="417"/>
      <c r="AJ728" s="417"/>
      <c r="AK728" s="417"/>
      <c r="AL728" s="417"/>
      <c r="AM728" s="305"/>
    </row>
    <row r="729" spans="1:39" ht="31" outlineLevel="1">
      <c r="A729" s="522">
        <v>45</v>
      </c>
      <c r="B729" s="420"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18"/>
      <c r="Z729" s="402"/>
      <c r="AA729" s="402"/>
      <c r="AB729" s="402"/>
      <c r="AC729" s="402"/>
      <c r="AD729" s="402"/>
      <c r="AE729" s="402"/>
      <c r="AF729" s="407"/>
      <c r="AG729" s="407"/>
      <c r="AH729" s="407"/>
      <c r="AI729" s="407"/>
      <c r="AJ729" s="407"/>
      <c r="AK729" s="407"/>
      <c r="AL729" s="407"/>
      <c r="AM729" s="295">
        <f>SUM(Y729:AL729)</f>
        <v>0</v>
      </c>
    </row>
    <row r="730" spans="1:39" ht="15.5" outlineLevel="1">
      <c r="A730" s="522"/>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03">
        <f>Y729</f>
        <v>0</v>
      </c>
      <c r="Z730" s="403">
        <f t="shared" ref="Z730" si="984">Z729</f>
        <v>0</v>
      </c>
      <c r="AA730" s="403">
        <f t="shared" ref="AA730" si="985">AA729</f>
        <v>0</v>
      </c>
      <c r="AB730" s="403">
        <f t="shared" ref="AB730" si="986">AB729</f>
        <v>0</v>
      </c>
      <c r="AC730" s="403">
        <f t="shared" ref="AC730" si="987">AC729</f>
        <v>0</v>
      </c>
      <c r="AD730" s="403">
        <f t="shared" ref="AD730" si="988">AD729</f>
        <v>0</v>
      </c>
      <c r="AE730" s="403">
        <f t="shared" ref="AE730" si="989">AE729</f>
        <v>0</v>
      </c>
      <c r="AF730" s="403">
        <f t="shared" ref="AF730" si="990">AF729</f>
        <v>0</v>
      </c>
      <c r="AG730" s="403">
        <f t="shared" ref="AG730" si="991">AG729</f>
        <v>0</v>
      </c>
      <c r="AH730" s="403">
        <f t="shared" ref="AH730" si="992">AH729</f>
        <v>0</v>
      </c>
      <c r="AI730" s="403">
        <f t="shared" ref="AI730" si="993">AI729</f>
        <v>0</v>
      </c>
      <c r="AJ730" s="403">
        <f t="shared" ref="AJ730" si="994">AJ729</f>
        <v>0</v>
      </c>
      <c r="AK730" s="403">
        <f t="shared" ref="AK730" si="995">AK729</f>
        <v>0</v>
      </c>
      <c r="AL730" s="403">
        <f t="shared" ref="AL730" si="996">AL729</f>
        <v>0</v>
      </c>
      <c r="AM730" s="305"/>
    </row>
    <row r="731" spans="1:39" ht="15.5" outlineLevel="1">
      <c r="A731" s="522"/>
      <c r="B731" s="420"/>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4"/>
      <c r="Z731" s="417"/>
      <c r="AA731" s="417"/>
      <c r="AB731" s="417"/>
      <c r="AC731" s="417"/>
      <c r="AD731" s="417"/>
      <c r="AE731" s="417"/>
      <c r="AF731" s="417"/>
      <c r="AG731" s="417"/>
      <c r="AH731" s="417"/>
      <c r="AI731" s="417"/>
      <c r="AJ731" s="417"/>
      <c r="AK731" s="417"/>
      <c r="AL731" s="417"/>
      <c r="AM731" s="305"/>
    </row>
    <row r="732" spans="1:39" ht="31" outlineLevel="1">
      <c r="A732" s="522">
        <v>46</v>
      </c>
      <c r="B732" s="420"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18"/>
      <c r="Z732" s="402"/>
      <c r="AA732" s="402"/>
      <c r="AB732" s="402"/>
      <c r="AC732" s="402"/>
      <c r="AD732" s="402"/>
      <c r="AE732" s="402"/>
      <c r="AF732" s="407"/>
      <c r="AG732" s="407"/>
      <c r="AH732" s="407"/>
      <c r="AI732" s="407"/>
      <c r="AJ732" s="407"/>
      <c r="AK732" s="407"/>
      <c r="AL732" s="407"/>
      <c r="AM732" s="295">
        <f>SUM(Y732:AL732)</f>
        <v>0</v>
      </c>
    </row>
    <row r="733" spans="1:39" ht="15.5" outlineLevel="1">
      <c r="A733" s="522"/>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03">
        <f>Y732</f>
        <v>0</v>
      </c>
      <c r="Z733" s="403">
        <f t="shared" ref="Z733" si="997">Z732</f>
        <v>0</v>
      </c>
      <c r="AA733" s="403">
        <f t="shared" ref="AA733" si="998">AA732</f>
        <v>0</v>
      </c>
      <c r="AB733" s="403">
        <f t="shared" ref="AB733" si="999">AB732</f>
        <v>0</v>
      </c>
      <c r="AC733" s="403">
        <f t="shared" ref="AC733" si="1000">AC732</f>
        <v>0</v>
      </c>
      <c r="AD733" s="403">
        <f t="shared" ref="AD733" si="1001">AD732</f>
        <v>0</v>
      </c>
      <c r="AE733" s="403">
        <f t="shared" ref="AE733" si="1002">AE732</f>
        <v>0</v>
      </c>
      <c r="AF733" s="403">
        <f t="shared" ref="AF733" si="1003">AF732</f>
        <v>0</v>
      </c>
      <c r="AG733" s="403">
        <f t="shared" ref="AG733" si="1004">AG732</f>
        <v>0</v>
      </c>
      <c r="AH733" s="403">
        <f t="shared" ref="AH733" si="1005">AH732</f>
        <v>0</v>
      </c>
      <c r="AI733" s="403">
        <f t="shared" ref="AI733" si="1006">AI732</f>
        <v>0</v>
      </c>
      <c r="AJ733" s="403">
        <f t="shared" ref="AJ733" si="1007">AJ732</f>
        <v>0</v>
      </c>
      <c r="AK733" s="403">
        <f t="shared" ref="AK733" si="1008">AK732</f>
        <v>0</v>
      </c>
      <c r="AL733" s="403">
        <f t="shared" ref="AL733" si="1009">AL732</f>
        <v>0</v>
      </c>
      <c r="AM733" s="305"/>
    </row>
    <row r="734" spans="1:39" ht="15.5" outlineLevel="1">
      <c r="A734" s="522"/>
      <c r="B734" s="420"/>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4"/>
      <c r="Z734" s="417"/>
      <c r="AA734" s="417"/>
      <c r="AB734" s="417"/>
      <c r="AC734" s="417"/>
      <c r="AD734" s="417"/>
      <c r="AE734" s="417"/>
      <c r="AF734" s="417"/>
      <c r="AG734" s="417"/>
      <c r="AH734" s="417"/>
      <c r="AI734" s="417"/>
      <c r="AJ734" s="417"/>
      <c r="AK734" s="417"/>
      <c r="AL734" s="417"/>
      <c r="AM734" s="305"/>
    </row>
    <row r="735" spans="1:39" ht="31" outlineLevel="1">
      <c r="A735" s="522">
        <v>47</v>
      </c>
      <c r="B735" s="420"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18"/>
      <c r="Z735" s="402"/>
      <c r="AA735" s="402"/>
      <c r="AB735" s="402"/>
      <c r="AC735" s="402"/>
      <c r="AD735" s="402"/>
      <c r="AE735" s="402"/>
      <c r="AF735" s="407"/>
      <c r="AG735" s="407"/>
      <c r="AH735" s="407"/>
      <c r="AI735" s="407"/>
      <c r="AJ735" s="407"/>
      <c r="AK735" s="407"/>
      <c r="AL735" s="407"/>
      <c r="AM735" s="295">
        <f>SUM(Y735:AL735)</f>
        <v>0</v>
      </c>
    </row>
    <row r="736" spans="1:39" ht="15.5" outlineLevel="1">
      <c r="A736" s="522"/>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03">
        <f>Y735</f>
        <v>0</v>
      </c>
      <c r="Z736" s="403">
        <f t="shared" ref="Z736" si="1010">Z735</f>
        <v>0</v>
      </c>
      <c r="AA736" s="403">
        <f t="shared" ref="AA736" si="1011">AA735</f>
        <v>0</v>
      </c>
      <c r="AB736" s="403">
        <f t="shared" ref="AB736" si="1012">AB735</f>
        <v>0</v>
      </c>
      <c r="AC736" s="403">
        <f t="shared" ref="AC736" si="1013">AC735</f>
        <v>0</v>
      </c>
      <c r="AD736" s="403">
        <f t="shared" ref="AD736" si="1014">AD735</f>
        <v>0</v>
      </c>
      <c r="AE736" s="403">
        <f t="shared" ref="AE736" si="1015">AE735</f>
        <v>0</v>
      </c>
      <c r="AF736" s="403">
        <f t="shared" ref="AF736" si="1016">AF735</f>
        <v>0</v>
      </c>
      <c r="AG736" s="403">
        <f t="shared" ref="AG736" si="1017">AG735</f>
        <v>0</v>
      </c>
      <c r="AH736" s="403">
        <f t="shared" ref="AH736" si="1018">AH735</f>
        <v>0</v>
      </c>
      <c r="AI736" s="403">
        <f t="shared" ref="AI736" si="1019">AI735</f>
        <v>0</v>
      </c>
      <c r="AJ736" s="403">
        <f t="shared" ref="AJ736" si="1020">AJ735</f>
        <v>0</v>
      </c>
      <c r="AK736" s="403">
        <f t="shared" ref="AK736" si="1021">AK735</f>
        <v>0</v>
      </c>
      <c r="AL736" s="403">
        <f t="shared" ref="AL736" si="1022">AL735</f>
        <v>0</v>
      </c>
      <c r="AM736" s="305"/>
    </row>
    <row r="737" spans="1:40" ht="15.5" outlineLevel="1">
      <c r="A737" s="522"/>
      <c r="B737" s="420"/>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4"/>
      <c r="Z737" s="417"/>
      <c r="AA737" s="417"/>
      <c r="AB737" s="417"/>
      <c r="AC737" s="417"/>
      <c r="AD737" s="417"/>
      <c r="AE737" s="417"/>
      <c r="AF737" s="417"/>
      <c r="AG737" s="417"/>
      <c r="AH737" s="417"/>
      <c r="AI737" s="417"/>
      <c r="AJ737" s="417"/>
      <c r="AK737" s="417"/>
      <c r="AL737" s="417"/>
      <c r="AM737" s="305"/>
    </row>
    <row r="738" spans="1:40" ht="31" outlineLevel="1">
      <c r="A738" s="522">
        <v>48</v>
      </c>
      <c r="B738" s="420"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18"/>
      <c r="Z738" s="402"/>
      <c r="AA738" s="402"/>
      <c r="AB738" s="402"/>
      <c r="AC738" s="402"/>
      <c r="AD738" s="402"/>
      <c r="AE738" s="402"/>
      <c r="AF738" s="407"/>
      <c r="AG738" s="407"/>
      <c r="AH738" s="407"/>
      <c r="AI738" s="407"/>
      <c r="AJ738" s="407"/>
      <c r="AK738" s="407"/>
      <c r="AL738" s="407"/>
      <c r="AM738" s="295">
        <f>SUM(Y738:AL738)</f>
        <v>0</v>
      </c>
    </row>
    <row r="739" spans="1:40" ht="15.5" outlineLevel="1">
      <c r="A739" s="522"/>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03">
        <f>Y738</f>
        <v>0</v>
      </c>
      <c r="Z739" s="403">
        <f t="shared" ref="Z739" si="1023">Z738</f>
        <v>0</v>
      </c>
      <c r="AA739" s="403">
        <f t="shared" ref="AA739" si="1024">AA738</f>
        <v>0</v>
      </c>
      <c r="AB739" s="403">
        <f t="shared" ref="AB739" si="1025">AB738</f>
        <v>0</v>
      </c>
      <c r="AC739" s="403">
        <f t="shared" ref="AC739" si="1026">AC738</f>
        <v>0</v>
      </c>
      <c r="AD739" s="403">
        <f t="shared" ref="AD739" si="1027">AD738</f>
        <v>0</v>
      </c>
      <c r="AE739" s="403">
        <f t="shared" ref="AE739" si="1028">AE738</f>
        <v>0</v>
      </c>
      <c r="AF739" s="403">
        <f t="shared" ref="AF739" si="1029">AF738</f>
        <v>0</v>
      </c>
      <c r="AG739" s="403">
        <f t="shared" ref="AG739" si="1030">AG738</f>
        <v>0</v>
      </c>
      <c r="AH739" s="403">
        <f t="shared" ref="AH739" si="1031">AH738</f>
        <v>0</v>
      </c>
      <c r="AI739" s="403">
        <f t="shared" ref="AI739" si="1032">AI738</f>
        <v>0</v>
      </c>
      <c r="AJ739" s="403">
        <f t="shared" ref="AJ739" si="1033">AJ738</f>
        <v>0</v>
      </c>
      <c r="AK739" s="403">
        <f t="shared" ref="AK739" si="1034">AK738</f>
        <v>0</v>
      </c>
      <c r="AL739" s="403">
        <f t="shared" ref="AL739" si="1035">AL738</f>
        <v>0</v>
      </c>
      <c r="AM739" s="305"/>
    </row>
    <row r="740" spans="1:40" ht="15.5" outlineLevel="1">
      <c r="A740" s="522"/>
      <c r="B740" s="420"/>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4"/>
      <c r="Z740" s="417"/>
      <c r="AA740" s="417"/>
      <c r="AB740" s="417"/>
      <c r="AC740" s="417"/>
      <c r="AD740" s="417"/>
      <c r="AE740" s="417"/>
      <c r="AF740" s="417"/>
      <c r="AG740" s="417"/>
      <c r="AH740" s="417"/>
      <c r="AI740" s="417"/>
      <c r="AJ740" s="417"/>
      <c r="AK740" s="417"/>
      <c r="AL740" s="417"/>
      <c r="AM740" s="305"/>
    </row>
    <row r="741" spans="1:40" ht="31" outlineLevel="1">
      <c r="A741" s="522">
        <v>49</v>
      </c>
      <c r="B741" s="420"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18"/>
      <c r="Z741" s="402"/>
      <c r="AA741" s="402"/>
      <c r="AB741" s="402"/>
      <c r="AC741" s="402"/>
      <c r="AD741" s="402"/>
      <c r="AE741" s="402"/>
      <c r="AF741" s="407"/>
      <c r="AG741" s="407"/>
      <c r="AH741" s="407"/>
      <c r="AI741" s="407"/>
      <c r="AJ741" s="407"/>
      <c r="AK741" s="407"/>
      <c r="AL741" s="407"/>
      <c r="AM741" s="295">
        <f>SUM(Y741:AL741)</f>
        <v>0</v>
      </c>
    </row>
    <row r="742" spans="1:40" ht="15.5" outlineLevel="1">
      <c r="A742" s="522"/>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03">
        <f>Y741</f>
        <v>0</v>
      </c>
      <c r="Z742" s="403">
        <f t="shared" ref="Z742" si="1036">Z741</f>
        <v>0</v>
      </c>
      <c r="AA742" s="403">
        <f t="shared" ref="AA742" si="1037">AA741</f>
        <v>0</v>
      </c>
      <c r="AB742" s="403">
        <f t="shared" ref="AB742" si="1038">AB741</f>
        <v>0</v>
      </c>
      <c r="AC742" s="403">
        <f t="shared" ref="AC742" si="1039">AC741</f>
        <v>0</v>
      </c>
      <c r="AD742" s="403">
        <f t="shared" ref="AD742" si="1040">AD741</f>
        <v>0</v>
      </c>
      <c r="AE742" s="403">
        <f t="shared" ref="AE742" si="1041">AE741</f>
        <v>0</v>
      </c>
      <c r="AF742" s="403">
        <f t="shared" ref="AF742" si="1042">AF741</f>
        <v>0</v>
      </c>
      <c r="AG742" s="403">
        <f t="shared" ref="AG742" si="1043">AG741</f>
        <v>0</v>
      </c>
      <c r="AH742" s="403">
        <f t="shared" ref="AH742" si="1044">AH741</f>
        <v>0</v>
      </c>
      <c r="AI742" s="403">
        <f t="shared" ref="AI742" si="1045">AI741</f>
        <v>0</v>
      </c>
      <c r="AJ742" s="403">
        <f t="shared" ref="AJ742" si="1046">AJ741</f>
        <v>0</v>
      </c>
      <c r="AK742" s="403">
        <f t="shared" ref="AK742" si="1047">AK741</f>
        <v>0</v>
      </c>
      <c r="AL742" s="403">
        <f t="shared" ref="AL742" si="1048">AL741</f>
        <v>0</v>
      </c>
      <c r="AM742" s="305"/>
    </row>
    <row r="743" spans="1:40" ht="15.5" outlineLevel="1">
      <c r="A743" s="522"/>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4"/>
      <c r="Z743" s="404"/>
      <c r="AA743" s="404"/>
      <c r="AB743" s="404"/>
      <c r="AC743" s="404"/>
      <c r="AD743" s="404"/>
      <c r="AE743" s="404"/>
      <c r="AF743" s="404"/>
      <c r="AG743" s="404"/>
      <c r="AH743" s="404"/>
      <c r="AI743" s="404"/>
      <c r="AJ743" s="404"/>
      <c r="AK743" s="404"/>
      <c r="AL743" s="404"/>
      <c r="AM743" s="305"/>
    </row>
    <row r="744" spans="1:40" ht="15.5">
      <c r="B744" s="326" t="s">
        <v>311</v>
      </c>
      <c r="C744" s="328"/>
      <c r="D744" s="328">
        <f>SUM(D587:D742)</f>
        <v>2133435.5426054467</v>
      </c>
      <c r="E744" s="328"/>
      <c r="F744" s="328"/>
      <c r="G744" s="328"/>
      <c r="H744" s="328"/>
      <c r="I744" s="328"/>
      <c r="J744" s="328"/>
      <c r="K744" s="328"/>
      <c r="L744" s="328"/>
      <c r="M744" s="328"/>
      <c r="N744" s="328"/>
      <c r="O744" s="328">
        <f>SUM(O587:O742)</f>
        <v>278.45749787234047</v>
      </c>
      <c r="P744" s="328"/>
      <c r="Q744" s="328"/>
      <c r="R744" s="328"/>
      <c r="S744" s="328"/>
      <c r="T744" s="328"/>
      <c r="U744" s="328"/>
      <c r="V744" s="328"/>
      <c r="W744" s="328"/>
      <c r="X744" s="328"/>
      <c r="Y744" s="328">
        <f>IF(Y585="kWh",SUMPRODUCT(D587:D742,Y587:Y742))</f>
        <v>784425.88097813143</v>
      </c>
      <c r="Z744" s="328">
        <f>IF(Z585="kWh",SUMPRODUCT(D587:D742,Z587:Z742))</f>
        <v>203214.67248244124</v>
      </c>
      <c r="AA744" s="328">
        <f>IF(AA585="kw",SUMPRODUCT(N587:N742,O587:O742,AA587:AA742),SUMPRODUCT(D587:D742,AA587:AA742))</f>
        <v>2973.9260772765961</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1345003</v>
      </c>
      <c r="Z745" s="389">
        <f>HLOOKUP(Z401,'2. LRAMVA Threshold'!$B$42:$Q$53,10,FALSE)</f>
        <v>543085</v>
      </c>
      <c r="AA745" s="389">
        <f>HLOOKUP(AA401,'2. LRAMVA Threshold'!$B$42:$Q$53,10,FALSE)</f>
        <v>10671</v>
      </c>
      <c r="AB745" s="389">
        <f>HLOOKUP(AB401,'2. LRAMVA Threshold'!$B$42:$Q$53,10,FALSE)</f>
        <v>196</v>
      </c>
      <c r="AC745" s="389">
        <f>HLOOKUP(AC401,'2. LRAMVA Threshold'!$B$42:$Q$53,10,FALSE)</f>
        <v>4684</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4"/>
    </row>
    <row r="746" spans="1:40" ht="15.5">
      <c r="B746" s="391"/>
      <c r="C746" s="424"/>
      <c r="D746" s="425"/>
      <c r="E746" s="425"/>
      <c r="F746" s="425"/>
      <c r="G746" s="425"/>
      <c r="H746" s="425"/>
      <c r="I746" s="425"/>
      <c r="J746" s="425"/>
      <c r="K746" s="425"/>
      <c r="L746" s="425"/>
      <c r="M746" s="425"/>
      <c r="N746" s="425"/>
      <c r="O746" s="426"/>
      <c r="P746" s="425"/>
      <c r="Q746" s="425"/>
      <c r="R746" s="425"/>
      <c r="S746" s="427"/>
      <c r="T746" s="427"/>
      <c r="U746" s="427"/>
      <c r="V746" s="427"/>
      <c r="W746" s="425"/>
      <c r="X746" s="425"/>
      <c r="Y746" s="428"/>
      <c r="Z746" s="428"/>
      <c r="AA746" s="428"/>
      <c r="AB746" s="428"/>
      <c r="AC746" s="428"/>
      <c r="AD746" s="428"/>
      <c r="AE746" s="428"/>
      <c r="AF746" s="396"/>
      <c r="AG746" s="396"/>
      <c r="AH746" s="396"/>
      <c r="AI746" s="396"/>
      <c r="AJ746" s="396"/>
      <c r="AK746" s="396"/>
      <c r="AL746" s="396"/>
      <c r="AM746" s="397"/>
    </row>
    <row r="747" spans="1:40" ht="15.5">
      <c r="B747" s="323" t="s">
        <v>313</v>
      </c>
      <c r="C747" s="337"/>
      <c r="D747" s="337"/>
      <c r="E747" s="373"/>
      <c r="F747" s="373"/>
      <c r="G747" s="373"/>
      <c r="H747" s="373"/>
      <c r="I747" s="373"/>
      <c r="J747" s="373"/>
      <c r="K747" s="373"/>
      <c r="L747" s="373"/>
      <c r="M747" s="373"/>
      <c r="N747" s="373"/>
      <c r="O747" s="290"/>
      <c r="P747" s="339"/>
      <c r="Q747" s="339"/>
      <c r="R747" s="339"/>
      <c r="S747" s="338"/>
      <c r="T747" s="338"/>
      <c r="U747" s="338"/>
      <c r="V747" s="338"/>
      <c r="W747" s="339"/>
      <c r="X747" s="339"/>
      <c r="Y747" s="340">
        <f>HLOOKUP(Y$35,'3.  Distribution Rates'!$C$122:$P$133,10,FALSE)</f>
        <v>7.0000000000000001E-3</v>
      </c>
      <c r="Z747" s="340">
        <f>HLOOKUP(Z$35,'3.  Distribution Rates'!$C$122:$P$133,10,FALSE)</f>
        <v>1.41E-2</v>
      </c>
      <c r="AA747" s="340">
        <f>HLOOKUP(AA$35,'3.  Distribution Rates'!$C$122:$P$133,10,FALSE)</f>
        <v>3.3248000000000002</v>
      </c>
      <c r="AB747" s="340">
        <f>HLOOKUP(AB$35,'3.  Distribution Rates'!$C$122:$P$133,10,FALSE)</f>
        <v>15.6023</v>
      </c>
      <c r="AC747" s="340">
        <f>HLOOKUP(AC$35,'3.  Distribution Rates'!$C$122:$P$133,10,FALSE)</f>
        <v>1.2200000000000001E-2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35"/>
    </row>
    <row r="748" spans="1:40" ht="15.5">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5">
        <f>'4.  2011-2014 LRAM'!Y141*Y747</f>
        <v>1054.4273659912526</v>
      </c>
      <c r="Z748" s="375">
        <f>'4.  2011-2014 LRAM'!Z141*Z747</f>
        <v>1708.5543113371095</v>
      </c>
      <c r="AA748" s="375">
        <f>'4.  2011-2014 LRAM'!AA141*AA747</f>
        <v>2006.4807678332202</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16">
        <f t="shared" ref="AM748:AM755" si="1049">SUM(Y748:AL748)</f>
        <v>4769.4624451615819</v>
      </c>
      <c r="AN748" s="435"/>
    </row>
    <row r="749" spans="1:40" ht="15.5">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5">
        <f>'4.  2011-2014 LRAM'!Y270*Y747</f>
        <v>708.16304584710122</v>
      </c>
      <c r="Z749" s="375">
        <f>'4.  2011-2014 LRAM'!Z270*Z747</f>
        <v>6379.3054590472038</v>
      </c>
      <c r="AA749" s="375">
        <f>'4.  2011-2014 LRAM'!AA270*AA747</f>
        <v>6183.5320374619914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16">
        <f t="shared" si="1049"/>
        <v>13271.000542356296</v>
      </c>
      <c r="AN749" s="435"/>
    </row>
    <row r="750" spans="1:40" ht="15.5">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5">
        <f>'4.  2011-2014 LRAM'!Y399*Y747</f>
        <v>985.67669217263312</v>
      </c>
      <c r="Z750" s="375">
        <f>'4.  2011-2014 LRAM'!Z399*Z747</f>
        <v>8587.6746459063106</v>
      </c>
      <c r="AA750" s="375">
        <f>'4.  2011-2014 LRAM'!AA399*AA747</f>
        <v>3990.1095955762366</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16">
        <f t="shared" si="1049"/>
        <v>13563.46093365518</v>
      </c>
      <c r="AN750" s="435"/>
    </row>
    <row r="751" spans="1:40" ht="15.5">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5">
        <f>'4.  2011-2014 LRAM'!Y529*Y747</f>
        <v>3690.5495907272943</v>
      </c>
      <c r="Z751" s="375">
        <f>'4.  2011-2014 LRAM'!Z529*Z747</f>
        <v>11600.523827971101</v>
      </c>
      <c r="AA751" s="375">
        <f>'4.  2011-2014 LRAM'!AA529*AA747</f>
        <v>1906.3304365377858</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16">
        <f t="shared" si="1049"/>
        <v>17197.403855236182</v>
      </c>
      <c r="AN751" s="435"/>
    </row>
    <row r="752" spans="1:40" ht="15.5">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5">
        <f t="shared" ref="Y752:AL752" si="1050">Y210*Y747</f>
        <v>4043.6255691630117</v>
      </c>
      <c r="Z752" s="375">
        <f t="shared" si="1050"/>
        <v>8014.2680928346654</v>
      </c>
      <c r="AA752" s="375">
        <f t="shared" si="1050"/>
        <v>4808.7721841950315</v>
      </c>
      <c r="AB752" s="375">
        <f t="shared" si="1050"/>
        <v>0</v>
      </c>
      <c r="AC752" s="375">
        <f t="shared" si="1050"/>
        <v>0</v>
      </c>
      <c r="AD752" s="375">
        <f t="shared" si="1050"/>
        <v>0</v>
      </c>
      <c r="AE752" s="375">
        <f t="shared" si="1050"/>
        <v>0</v>
      </c>
      <c r="AF752" s="375">
        <f t="shared" si="1050"/>
        <v>0</v>
      </c>
      <c r="AG752" s="375">
        <f t="shared" si="1050"/>
        <v>0</v>
      </c>
      <c r="AH752" s="375">
        <f t="shared" si="1050"/>
        <v>0</v>
      </c>
      <c r="AI752" s="375">
        <f t="shared" si="1050"/>
        <v>0</v>
      </c>
      <c r="AJ752" s="375">
        <f t="shared" si="1050"/>
        <v>0</v>
      </c>
      <c r="AK752" s="375">
        <f t="shared" si="1050"/>
        <v>0</v>
      </c>
      <c r="AL752" s="375">
        <f t="shared" si="1050"/>
        <v>0</v>
      </c>
      <c r="AM752" s="616">
        <f t="shared" si="1049"/>
        <v>16866.665846192707</v>
      </c>
      <c r="AN752" s="435"/>
    </row>
    <row r="753" spans="1:40" ht="15.5">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5">
        <f t="shared" ref="Y753:AL753" si="1051">Y393*Y747</f>
        <v>10690.363536555766</v>
      </c>
      <c r="Z753" s="375">
        <f t="shared" si="1051"/>
        <v>7110.6234259695275</v>
      </c>
      <c r="AA753" s="375">
        <f t="shared" si="1051"/>
        <v>3111.2228756548739</v>
      </c>
      <c r="AB753" s="375">
        <f t="shared" si="1051"/>
        <v>0</v>
      </c>
      <c r="AC753" s="375">
        <f t="shared" si="1051"/>
        <v>0</v>
      </c>
      <c r="AD753" s="375">
        <f t="shared" si="1051"/>
        <v>0</v>
      </c>
      <c r="AE753" s="375">
        <f t="shared" si="1051"/>
        <v>0</v>
      </c>
      <c r="AF753" s="375">
        <f t="shared" si="1051"/>
        <v>0</v>
      </c>
      <c r="AG753" s="375">
        <f t="shared" si="1051"/>
        <v>0</v>
      </c>
      <c r="AH753" s="375">
        <f t="shared" si="1051"/>
        <v>0</v>
      </c>
      <c r="AI753" s="375">
        <f t="shared" si="1051"/>
        <v>0</v>
      </c>
      <c r="AJ753" s="375">
        <f t="shared" si="1051"/>
        <v>0</v>
      </c>
      <c r="AK753" s="375">
        <f t="shared" si="1051"/>
        <v>0</v>
      </c>
      <c r="AL753" s="375">
        <f t="shared" si="1051"/>
        <v>0</v>
      </c>
      <c r="AM753" s="616">
        <f t="shared" si="1049"/>
        <v>20912.20983818017</v>
      </c>
      <c r="AN753" s="435"/>
    </row>
    <row r="754" spans="1:40" ht="15.5">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5">
        <f t="shared" ref="Y754:AL754" si="1052">Y576*Y747</f>
        <v>25458.939653250934</v>
      </c>
      <c r="Z754" s="375">
        <f t="shared" si="1052"/>
        <v>1628.2705858726883</v>
      </c>
      <c r="AA754" s="375">
        <f t="shared" si="1052"/>
        <v>13186.885189984701</v>
      </c>
      <c r="AB754" s="375">
        <f t="shared" si="1052"/>
        <v>40797.76492856913</v>
      </c>
      <c r="AC754" s="375">
        <f t="shared" si="1052"/>
        <v>0</v>
      </c>
      <c r="AD754" s="375">
        <f t="shared" si="1052"/>
        <v>0</v>
      </c>
      <c r="AE754" s="375">
        <f t="shared" si="1052"/>
        <v>0</v>
      </c>
      <c r="AF754" s="375">
        <f t="shared" si="1052"/>
        <v>0</v>
      </c>
      <c r="AG754" s="375">
        <f t="shared" si="1052"/>
        <v>0</v>
      </c>
      <c r="AH754" s="375">
        <f t="shared" si="1052"/>
        <v>0</v>
      </c>
      <c r="AI754" s="375">
        <f t="shared" si="1052"/>
        <v>0</v>
      </c>
      <c r="AJ754" s="375">
        <f t="shared" si="1052"/>
        <v>0</v>
      </c>
      <c r="AK754" s="375">
        <f t="shared" si="1052"/>
        <v>0</v>
      </c>
      <c r="AL754" s="375">
        <f t="shared" si="1052"/>
        <v>0</v>
      </c>
      <c r="AM754" s="616">
        <f t="shared" si="1049"/>
        <v>81071.860357677448</v>
      </c>
      <c r="AN754" s="435"/>
    </row>
    <row r="755" spans="1:40" ht="15.5">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5">
        <f>Y744*Y747</f>
        <v>5490.9811668469201</v>
      </c>
      <c r="Z755" s="375">
        <f t="shared" ref="Z755:AL755" si="1053">Z744*Z747</f>
        <v>2865.3268820024214</v>
      </c>
      <c r="AA755" s="375">
        <f t="shared" si="1053"/>
        <v>9887.709421729227</v>
      </c>
      <c r="AB755" s="375">
        <f t="shared" si="1053"/>
        <v>0</v>
      </c>
      <c r="AC755" s="375">
        <f t="shared" si="1053"/>
        <v>0</v>
      </c>
      <c r="AD755" s="375">
        <f t="shared" si="1053"/>
        <v>0</v>
      </c>
      <c r="AE755" s="375">
        <f t="shared" si="1053"/>
        <v>0</v>
      </c>
      <c r="AF755" s="375">
        <f t="shared" si="1053"/>
        <v>0</v>
      </c>
      <c r="AG755" s="375">
        <f t="shared" si="1053"/>
        <v>0</v>
      </c>
      <c r="AH755" s="375">
        <f t="shared" si="1053"/>
        <v>0</v>
      </c>
      <c r="AI755" s="375">
        <f t="shared" si="1053"/>
        <v>0</v>
      </c>
      <c r="AJ755" s="375">
        <f t="shared" si="1053"/>
        <v>0</v>
      </c>
      <c r="AK755" s="375">
        <f t="shared" si="1053"/>
        <v>0</v>
      </c>
      <c r="AL755" s="375">
        <f t="shared" si="1053"/>
        <v>0</v>
      </c>
      <c r="AM755" s="616">
        <f t="shared" si="1049"/>
        <v>18244.017470578568</v>
      </c>
      <c r="AN755" s="435"/>
    </row>
    <row r="756" spans="1:40" ht="15.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52122.726620554909</v>
      </c>
      <c r="Z756" s="345">
        <f>SUM(Z748:Z755)</f>
        <v>47894.547230941032</v>
      </c>
      <c r="AA756" s="345">
        <f t="shared" ref="AA756:AE756" si="1054">SUM(AA748:AA755)</f>
        <v>45081.042508973063</v>
      </c>
      <c r="AB756" s="345">
        <f t="shared" si="1054"/>
        <v>40797.76492856913</v>
      </c>
      <c r="AC756" s="345">
        <f t="shared" si="1054"/>
        <v>0</v>
      </c>
      <c r="AD756" s="345">
        <f t="shared" si="1054"/>
        <v>0</v>
      </c>
      <c r="AE756" s="345">
        <f t="shared" si="1054"/>
        <v>0</v>
      </c>
      <c r="AF756" s="345">
        <f t="shared" ref="AF756:AL756" si="1055">SUM(AF748:AF755)</f>
        <v>0</v>
      </c>
      <c r="AG756" s="345">
        <f t="shared" si="1055"/>
        <v>0</v>
      </c>
      <c r="AH756" s="345">
        <f t="shared" si="1055"/>
        <v>0</v>
      </c>
      <c r="AI756" s="345">
        <f t="shared" si="1055"/>
        <v>0</v>
      </c>
      <c r="AJ756" s="345">
        <f t="shared" si="1055"/>
        <v>0</v>
      </c>
      <c r="AK756" s="345">
        <f t="shared" si="1055"/>
        <v>0</v>
      </c>
      <c r="AL756" s="345">
        <f t="shared" si="1055"/>
        <v>0</v>
      </c>
      <c r="AM756" s="399">
        <f>SUM(AM748:AM755)</f>
        <v>185896.08128903815</v>
      </c>
      <c r="AN756" s="435"/>
    </row>
    <row r="757" spans="1:40" ht="15.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9415.0210000000006</v>
      </c>
      <c r="Z757" s="346">
        <f t="shared" ref="Z757:AE757" si="1056">Z745*Z747</f>
        <v>7657.4984999999997</v>
      </c>
      <c r="AA757" s="346">
        <f t="shared" si="1056"/>
        <v>35478.940800000004</v>
      </c>
      <c r="AB757" s="346">
        <f t="shared" si="1056"/>
        <v>3058.0508</v>
      </c>
      <c r="AC757" s="346">
        <f t="shared" si="1056"/>
        <v>57.144800000000004</v>
      </c>
      <c r="AD757" s="346">
        <f t="shared" si="1056"/>
        <v>0</v>
      </c>
      <c r="AE757" s="346">
        <f t="shared" si="1056"/>
        <v>0</v>
      </c>
      <c r="AF757" s="346">
        <f t="shared" ref="AF757:AL757" si="1057">AF745*AF747</f>
        <v>0</v>
      </c>
      <c r="AG757" s="346">
        <f t="shared" si="1057"/>
        <v>0</v>
      </c>
      <c r="AH757" s="346">
        <f t="shared" si="1057"/>
        <v>0</v>
      </c>
      <c r="AI757" s="346">
        <f t="shared" si="1057"/>
        <v>0</v>
      </c>
      <c r="AJ757" s="346">
        <f t="shared" si="1057"/>
        <v>0</v>
      </c>
      <c r="AK757" s="346">
        <f t="shared" si="1057"/>
        <v>0</v>
      </c>
      <c r="AL757" s="346">
        <f t="shared" si="1057"/>
        <v>0</v>
      </c>
      <c r="AM757" s="399">
        <f>SUM(Y757:AL757)</f>
        <v>55666.655900000005</v>
      </c>
      <c r="AN757" s="435"/>
    </row>
    <row r="758" spans="1:40" ht="15.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399">
        <f>AM756-AM757</f>
        <v>130229.42538903814</v>
      </c>
      <c r="AN758" s="435"/>
    </row>
    <row r="759" spans="1:40" ht="15.5">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35"/>
    </row>
    <row r="760" spans="1:40" ht="15.5">
      <c r="B760" s="431"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778399.28923955967</v>
      </c>
      <c r="Z760" s="290">
        <f>SUMPRODUCT(E587:E742,Z587:Z742)</f>
        <v>195853.60662047693</v>
      </c>
      <c r="AA760" s="290">
        <f t="shared" ref="AA760:AL760" si="1058">IF(AA585="kw",SUMPRODUCT($N$587:$N$742,$P$587:$P$742,AA587:AA742),SUMPRODUCT($E$587:$E$742,AA587:AA742))</f>
        <v>2973.9260772765961</v>
      </c>
      <c r="AB760" s="290">
        <f t="shared" si="1058"/>
        <v>0</v>
      </c>
      <c r="AC760" s="290">
        <f t="shared" si="1058"/>
        <v>0</v>
      </c>
      <c r="AD760" s="290">
        <f t="shared" si="1058"/>
        <v>0</v>
      </c>
      <c r="AE760" s="290">
        <f t="shared" si="1058"/>
        <v>0</v>
      </c>
      <c r="AF760" s="290">
        <f t="shared" si="1058"/>
        <v>0</v>
      </c>
      <c r="AG760" s="290">
        <f t="shared" si="1058"/>
        <v>0</v>
      </c>
      <c r="AH760" s="290">
        <f t="shared" si="1058"/>
        <v>0</v>
      </c>
      <c r="AI760" s="290">
        <f t="shared" si="1058"/>
        <v>0</v>
      </c>
      <c r="AJ760" s="290">
        <f t="shared" si="1058"/>
        <v>0</v>
      </c>
      <c r="AK760" s="290">
        <f t="shared" si="1058"/>
        <v>0</v>
      </c>
      <c r="AL760" s="290">
        <f t="shared" si="1058"/>
        <v>0</v>
      </c>
      <c r="AM760" s="336"/>
    </row>
    <row r="761" spans="1:40" ht="15.5">
      <c r="B761" s="432" t="s">
        <v>326</v>
      </c>
      <c r="C761" s="362"/>
      <c r="D761" s="381"/>
      <c r="E761" s="381"/>
      <c r="F761" s="381"/>
      <c r="G761" s="381"/>
      <c r="H761" s="381"/>
      <c r="I761" s="381"/>
      <c r="J761" s="381"/>
      <c r="K761" s="381"/>
      <c r="L761" s="381"/>
      <c r="M761" s="381"/>
      <c r="N761" s="381"/>
      <c r="O761" s="380"/>
      <c r="P761" s="381"/>
      <c r="Q761" s="381"/>
      <c r="R761" s="381"/>
      <c r="S761" s="362"/>
      <c r="T761" s="382"/>
      <c r="U761" s="382"/>
      <c r="V761" s="381"/>
      <c r="W761" s="381"/>
      <c r="X761" s="382"/>
      <c r="Y761" s="325">
        <f>SUMPRODUCT(F587:F742,Y587:Y742)</f>
        <v>778015.62158761255</v>
      </c>
      <c r="Z761" s="325">
        <f>SUMPRODUCT(F587:F742,Z587:Z742)</f>
        <v>180522.61478823921</v>
      </c>
      <c r="AA761" s="325">
        <f t="shared" ref="AA761:AL761" si="1059">IF(AA585="kw",SUMPRODUCT($N$587:$N$742,$Q$587:$Q$742,AA587:AA742),SUMPRODUCT($F$587:$F$742,AA587:AA742))</f>
        <v>2959.2197031253263</v>
      </c>
      <c r="AB761" s="325">
        <f t="shared" si="1059"/>
        <v>0</v>
      </c>
      <c r="AC761" s="325">
        <f t="shared" si="1059"/>
        <v>0</v>
      </c>
      <c r="AD761" s="325">
        <f t="shared" si="1059"/>
        <v>0</v>
      </c>
      <c r="AE761" s="325">
        <f t="shared" si="1059"/>
        <v>0</v>
      </c>
      <c r="AF761" s="325">
        <f t="shared" si="1059"/>
        <v>0</v>
      </c>
      <c r="AG761" s="325">
        <f t="shared" si="1059"/>
        <v>0</v>
      </c>
      <c r="AH761" s="325">
        <f t="shared" si="1059"/>
        <v>0</v>
      </c>
      <c r="AI761" s="325">
        <f t="shared" si="1059"/>
        <v>0</v>
      </c>
      <c r="AJ761" s="325">
        <f t="shared" si="1059"/>
        <v>0</v>
      </c>
      <c r="AK761" s="325">
        <f t="shared" si="1059"/>
        <v>0</v>
      </c>
      <c r="AL761" s="325">
        <f t="shared" si="1059"/>
        <v>0</v>
      </c>
      <c r="AM761" s="383"/>
    </row>
    <row r="762" spans="1:40" ht="20.25" customHeight="1">
      <c r="B762" s="365" t="s">
        <v>586</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1"/>
      <c r="Z762" s="401"/>
      <c r="AA762" s="401"/>
      <c r="AB762" s="401"/>
      <c r="AC762" s="401"/>
      <c r="AD762" s="401"/>
      <c r="AE762" s="401"/>
      <c r="AF762" s="401"/>
      <c r="AG762" s="401"/>
      <c r="AH762" s="401"/>
      <c r="AI762" s="401"/>
      <c r="AJ762" s="401"/>
      <c r="AK762" s="401"/>
      <c r="AL762" s="401"/>
      <c r="AM762" s="386"/>
    </row>
    <row r="765" spans="1:40" ht="15.5" hidden="1">
      <c r="B765" s="279" t="s">
        <v>327</v>
      </c>
      <c r="C765" s="280"/>
      <c r="D765" s="577" t="s">
        <v>526</v>
      </c>
      <c r="E765" s="253"/>
      <c r="F765" s="577"/>
      <c r="G765" s="253"/>
      <c r="H765" s="253"/>
      <c r="I765" s="253"/>
      <c r="J765" s="253"/>
      <c r="K765" s="253"/>
      <c r="L765" s="253"/>
      <c r="M765" s="253"/>
      <c r="N765" s="253"/>
      <c r="O765" s="280"/>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hidden="1" customHeight="1">
      <c r="B766" s="835" t="s">
        <v>211</v>
      </c>
      <c r="C766" s="847" t="s">
        <v>33</v>
      </c>
      <c r="D766" s="283" t="s">
        <v>422</v>
      </c>
      <c r="E766" s="839" t="s">
        <v>209</v>
      </c>
      <c r="F766" s="840"/>
      <c r="G766" s="840"/>
      <c r="H766" s="840"/>
      <c r="I766" s="840"/>
      <c r="J766" s="840"/>
      <c r="K766" s="840"/>
      <c r="L766" s="840"/>
      <c r="M766" s="841"/>
      <c r="N766" s="845" t="s">
        <v>213</v>
      </c>
      <c r="O766" s="283" t="s">
        <v>423</v>
      </c>
      <c r="P766" s="839" t="s">
        <v>212</v>
      </c>
      <c r="Q766" s="840"/>
      <c r="R766" s="840"/>
      <c r="S766" s="840"/>
      <c r="T766" s="840"/>
      <c r="U766" s="840"/>
      <c r="V766" s="840"/>
      <c r="W766" s="840"/>
      <c r="X766" s="841"/>
      <c r="Y766" s="842" t="s">
        <v>243</v>
      </c>
      <c r="Z766" s="843"/>
      <c r="AA766" s="843"/>
      <c r="AB766" s="843"/>
      <c r="AC766" s="843"/>
      <c r="AD766" s="843"/>
      <c r="AE766" s="843"/>
      <c r="AF766" s="843"/>
      <c r="AG766" s="843"/>
      <c r="AH766" s="843"/>
      <c r="AI766" s="843"/>
      <c r="AJ766" s="843"/>
      <c r="AK766" s="843"/>
      <c r="AL766" s="843"/>
      <c r="AM766" s="844"/>
    </row>
    <row r="767" spans="1:40" ht="65.25" hidden="1" customHeight="1">
      <c r="B767" s="836"/>
      <c r="C767" s="838"/>
      <c r="D767" s="284">
        <v>2019</v>
      </c>
      <c r="E767" s="284">
        <v>2020</v>
      </c>
      <c r="F767" s="284">
        <v>2021</v>
      </c>
      <c r="G767" s="284">
        <v>2022</v>
      </c>
      <c r="H767" s="284">
        <v>2023</v>
      </c>
      <c r="I767" s="284">
        <v>2024</v>
      </c>
      <c r="J767" s="284">
        <v>2025</v>
      </c>
      <c r="K767" s="284">
        <v>2026</v>
      </c>
      <c r="L767" s="284">
        <v>2027</v>
      </c>
      <c r="M767" s="284">
        <v>2028</v>
      </c>
      <c r="N767" s="846"/>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Streetlights</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2"/>
      <c r="B768" s="508"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5" hidden="1" outlineLevel="1">
      <c r="A769" s="522"/>
      <c r="B769" s="494"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t="15.5" hidden="1" outlineLevel="1">
      <c r="A770" s="522">
        <v>1</v>
      </c>
      <c r="B770" s="420"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2"/>
      <c r="Z770" s="402"/>
      <c r="AA770" s="402"/>
      <c r="AB770" s="402"/>
      <c r="AC770" s="402"/>
      <c r="AD770" s="402"/>
      <c r="AE770" s="402"/>
      <c r="AF770" s="402"/>
      <c r="AG770" s="402"/>
      <c r="AH770" s="402"/>
      <c r="AI770" s="402"/>
      <c r="AJ770" s="402"/>
      <c r="AK770" s="402"/>
      <c r="AL770" s="402"/>
      <c r="AM770" s="295">
        <f>SUM(Y770:AL770)</f>
        <v>0</v>
      </c>
    </row>
    <row r="771" spans="1:39" ht="15.5" hidden="1" outlineLevel="1">
      <c r="A771" s="522"/>
      <c r="B771" s="293" t="s">
        <v>342</v>
      </c>
      <c r="C771" s="290" t="s">
        <v>163</v>
      </c>
      <c r="D771" s="294"/>
      <c r="E771" s="294"/>
      <c r="F771" s="294"/>
      <c r="G771" s="294"/>
      <c r="H771" s="294"/>
      <c r="I771" s="294"/>
      <c r="J771" s="294"/>
      <c r="K771" s="294"/>
      <c r="L771" s="294"/>
      <c r="M771" s="294"/>
      <c r="N771" s="459"/>
      <c r="O771" s="294"/>
      <c r="P771" s="294"/>
      <c r="Q771" s="294"/>
      <c r="R771" s="294"/>
      <c r="S771" s="294"/>
      <c r="T771" s="294"/>
      <c r="U771" s="294"/>
      <c r="V771" s="294"/>
      <c r="W771" s="294"/>
      <c r="X771" s="294"/>
      <c r="Y771" s="403">
        <f>Y770</f>
        <v>0</v>
      </c>
      <c r="Z771" s="403">
        <f t="shared" ref="Z771" si="1060">Z770</f>
        <v>0</v>
      </c>
      <c r="AA771" s="403">
        <f t="shared" ref="AA771" si="1061">AA770</f>
        <v>0</v>
      </c>
      <c r="AB771" s="403">
        <f t="shared" ref="AB771" si="1062">AB770</f>
        <v>0</v>
      </c>
      <c r="AC771" s="403">
        <f t="shared" ref="AC771" si="1063">AC770</f>
        <v>0</v>
      </c>
      <c r="AD771" s="403">
        <f t="shared" ref="AD771" si="1064">AD770</f>
        <v>0</v>
      </c>
      <c r="AE771" s="403">
        <f t="shared" ref="AE771" si="1065">AE770</f>
        <v>0</v>
      </c>
      <c r="AF771" s="403">
        <f t="shared" ref="AF771" si="1066">AF770</f>
        <v>0</v>
      </c>
      <c r="AG771" s="403">
        <f t="shared" ref="AG771" si="1067">AG770</f>
        <v>0</v>
      </c>
      <c r="AH771" s="403">
        <f t="shared" ref="AH771" si="1068">AH770</f>
        <v>0</v>
      </c>
      <c r="AI771" s="403">
        <f t="shared" ref="AI771" si="1069">AI770</f>
        <v>0</v>
      </c>
      <c r="AJ771" s="403">
        <f t="shared" ref="AJ771" si="1070">AJ770</f>
        <v>0</v>
      </c>
      <c r="AK771" s="403">
        <f t="shared" ref="AK771" si="1071">AK770</f>
        <v>0</v>
      </c>
      <c r="AL771" s="403">
        <f t="shared" ref="AL771" si="1072">AL770</f>
        <v>0</v>
      </c>
      <c r="AM771" s="296"/>
    </row>
    <row r="772" spans="1:39" ht="15.5" hidden="1" outlineLevel="1">
      <c r="A772" s="522"/>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4"/>
      <c r="Z772" s="405"/>
      <c r="AA772" s="405"/>
      <c r="AB772" s="405"/>
      <c r="AC772" s="405"/>
      <c r="AD772" s="405"/>
      <c r="AE772" s="405"/>
      <c r="AF772" s="405"/>
      <c r="AG772" s="405"/>
      <c r="AH772" s="405"/>
      <c r="AI772" s="405"/>
      <c r="AJ772" s="405"/>
      <c r="AK772" s="405"/>
      <c r="AL772" s="405"/>
      <c r="AM772" s="301"/>
    </row>
    <row r="773" spans="1:39" ht="15.5" hidden="1" outlineLevel="1">
      <c r="A773" s="522">
        <v>2</v>
      </c>
      <c r="B773" s="420"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2"/>
      <c r="Z773" s="402"/>
      <c r="AA773" s="402"/>
      <c r="AB773" s="402"/>
      <c r="AC773" s="402"/>
      <c r="AD773" s="402"/>
      <c r="AE773" s="402"/>
      <c r="AF773" s="402"/>
      <c r="AG773" s="402"/>
      <c r="AH773" s="402"/>
      <c r="AI773" s="402"/>
      <c r="AJ773" s="402"/>
      <c r="AK773" s="402"/>
      <c r="AL773" s="402"/>
      <c r="AM773" s="295">
        <f>SUM(Y773:AL773)</f>
        <v>0</v>
      </c>
    </row>
    <row r="774" spans="1:39" ht="15.5" hidden="1" outlineLevel="1">
      <c r="A774" s="522"/>
      <c r="B774" s="293" t="s">
        <v>342</v>
      </c>
      <c r="C774" s="290" t="s">
        <v>163</v>
      </c>
      <c r="D774" s="294"/>
      <c r="E774" s="294"/>
      <c r="F774" s="294"/>
      <c r="G774" s="294"/>
      <c r="H774" s="294"/>
      <c r="I774" s="294"/>
      <c r="J774" s="294"/>
      <c r="K774" s="294"/>
      <c r="L774" s="294"/>
      <c r="M774" s="294"/>
      <c r="N774" s="459"/>
      <c r="O774" s="294"/>
      <c r="P774" s="294"/>
      <c r="Q774" s="294"/>
      <c r="R774" s="294"/>
      <c r="S774" s="294"/>
      <c r="T774" s="294"/>
      <c r="U774" s="294"/>
      <c r="V774" s="294"/>
      <c r="W774" s="294"/>
      <c r="X774" s="294"/>
      <c r="Y774" s="403">
        <f>Y773</f>
        <v>0</v>
      </c>
      <c r="Z774" s="403">
        <f t="shared" ref="Z774" si="1073">Z773</f>
        <v>0</v>
      </c>
      <c r="AA774" s="403">
        <f t="shared" ref="AA774" si="1074">AA773</f>
        <v>0</v>
      </c>
      <c r="AB774" s="403">
        <f t="shared" ref="AB774" si="1075">AB773</f>
        <v>0</v>
      </c>
      <c r="AC774" s="403">
        <f t="shared" ref="AC774" si="1076">AC773</f>
        <v>0</v>
      </c>
      <c r="AD774" s="403">
        <f t="shared" ref="AD774" si="1077">AD773</f>
        <v>0</v>
      </c>
      <c r="AE774" s="403">
        <f t="shared" ref="AE774" si="1078">AE773</f>
        <v>0</v>
      </c>
      <c r="AF774" s="403">
        <f t="shared" ref="AF774" si="1079">AF773</f>
        <v>0</v>
      </c>
      <c r="AG774" s="403">
        <f t="shared" ref="AG774" si="1080">AG773</f>
        <v>0</v>
      </c>
      <c r="AH774" s="403">
        <f t="shared" ref="AH774" si="1081">AH773</f>
        <v>0</v>
      </c>
      <c r="AI774" s="403">
        <f t="shared" ref="AI774" si="1082">AI773</f>
        <v>0</v>
      </c>
      <c r="AJ774" s="403">
        <f t="shared" ref="AJ774" si="1083">AJ773</f>
        <v>0</v>
      </c>
      <c r="AK774" s="403">
        <f t="shared" ref="AK774" si="1084">AK773</f>
        <v>0</v>
      </c>
      <c r="AL774" s="403">
        <f t="shared" ref="AL774" si="1085">AL773</f>
        <v>0</v>
      </c>
      <c r="AM774" s="296"/>
    </row>
    <row r="775" spans="1:39" ht="15.5" hidden="1" outlineLevel="1">
      <c r="A775" s="522"/>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4"/>
      <c r="Z775" s="405"/>
      <c r="AA775" s="405"/>
      <c r="AB775" s="405"/>
      <c r="AC775" s="405"/>
      <c r="AD775" s="405"/>
      <c r="AE775" s="405"/>
      <c r="AF775" s="405"/>
      <c r="AG775" s="405"/>
      <c r="AH775" s="405"/>
      <c r="AI775" s="405"/>
      <c r="AJ775" s="405"/>
      <c r="AK775" s="405"/>
      <c r="AL775" s="405"/>
      <c r="AM775" s="301"/>
    </row>
    <row r="776" spans="1:39" ht="15.5" hidden="1" outlineLevel="1">
      <c r="A776" s="522">
        <v>3</v>
      </c>
      <c r="B776" s="420"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2"/>
      <c r="Z776" s="402"/>
      <c r="AA776" s="402"/>
      <c r="AB776" s="402"/>
      <c r="AC776" s="402"/>
      <c r="AD776" s="402"/>
      <c r="AE776" s="402"/>
      <c r="AF776" s="402"/>
      <c r="AG776" s="402"/>
      <c r="AH776" s="402"/>
      <c r="AI776" s="402"/>
      <c r="AJ776" s="402"/>
      <c r="AK776" s="402"/>
      <c r="AL776" s="402"/>
      <c r="AM776" s="295">
        <f>SUM(Y776:AL776)</f>
        <v>0</v>
      </c>
    </row>
    <row r="777" spans="1:39" ht="15.5" hidden="1" outlineLevel="1">
      <c r="A777" s="522"/>
      <c r="B777" s="293" t="s">
        <v>342</v>
      </c>
      <c r="C777" s="290" t="s">
        <v>163</v>
      </c>
      <c r="D777" s="294"/>
      <c r="E777" s="294"/>
      <c r="F777" s="294"/>
      <c r="G777" s="294"/>
      <c r="H777" s="294"/>
      <c r="I777" s="294"/>
      <c r="J777" s="294"/>
      <c r="K777" s="294"/>
      <c r="L777" s="294"/>
      <c r="M777" s="294"/>
      <c r="N777" s="459"/>
      <c r="O777" s="294"/>
      <c r="P777" s="294"/>
      <c r="Q777" s="294"/>
      <c r="R777" s="294"/>
      <c r="S777" s="294"/>
      <c r="T777" s="294"/>
      <c r="U777" s="294"/>
      <c r="V777" s="294"/>
      <c r="W777" s="294"/>
      <c r="X777" s="294"/>
      <c r="Y777" s="403">
        <f>Y776</f>
        <v>0</v>
      </c>
      <c r="Z777" s="403">
        <f t="shared" ref="Z777" si="1086">Z776</f>
        <v>0</v>
      </c>
      <c r="AA777" s="403">
        <f t="shared" ref="AA777" si="1087">AA776</f>
        <v>0</v>
      </c>
      <c r="AB777" s="403">
        <f t="shared" ref="AB777" si="1088">AB776</f>
        <v>0</v>
      </c>
      <c r="AC777" s="403">
        <f t="shared" ref="AC777" si="1089">AC776</f>
        <v>0</v>
      </c>
      <c r="AD777" s="403">
        <f t="shared" ref="AD777" si="1090">AD776</f>
        <v>0</v>
      </c>
      <c r="AE777" s="403">
        <f t="shared" ref="AE777" si="1091">AE776</f>
        <v>0</v>
      </c>
      <c r="AF777" s="403">
        <f t="shared" ref="AF777" si="1092">AF776</f>
        <v>0</v>
      </c>
      <c r="AG777" s="403">
        <f t="shared" ref="AG777" si="1093">AG776</f>
        <v>0</v>
      </c>
      <c r="AH777" s="403">
        <f t="shared" ref="AH777" si="1094">AH776</f>
        <v>0</v>
      </c>
      <c r="AI777" s="403">
        <f t="shared" ref="AI777" si="1095">AI776</f>
        <v>0</v>
      </c>
      <c r="AJ777" s="403">
        <f t="shared" ref="AJ777" si="1096">AJ776</f>
        <v>0</v>
      </c>
      <c r="AK777" s="403">
        <f t="shared" ref="AK777" si="1097">AK776</f>
        <v>0</v>
      </c>
      <c r="AL777" s="403">
        <f t="shared" ref="AL777" si="1098">AL776</f>
        <v>0</v>
      </c>
      <c r="AM777" s="296"/>
    </row>
    <row r="778" spans="1:39" ht="15.5" hidden="1" outlineLevel="1">
      <c r="A778" s="522"/>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4"/>
      <c r="Z778" s="404"/>
      <c r="AA778" s="404"/>
      <c r="AB778" s="404"/>
      <c r="AC778" s="404"/>
      <c r="AD778" s="404"/>
      <c r="AE778" s="404"/>
      <c r="AF778" s="404"/>
      <c r="AG778" s="404"/>
      <c r="AH778" s="404"/>
      <c r="AI778" s="404"/>
      <c r="AJ778" s="404"/>
      <c r="AK778" s="404"/>
      <c r="AL778" s="404"/>
      <c r="AM778" s="305"/>
    </row>
    <row r="779" spans="1:39" ht="15.5" hidden="1" outlineLevel="1">
      <c r="A779" s="522">
        <v>4</v>
      </c>
      <c r="B779" s="510" t="s">
        <v>676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7"/>
      <c r="Z779" s="407"/>
      <c r="AA779" s="407"/>
      <c r="AB779" s="407"/>
      <c r="AC779" s="407"/>
      <c r="AD779" s="407"/>
      <c r="AE779" s="407"/>
      <c r="AF779" s="402"/>
      <c r="AG779" s="402"/>
      <c r="AH779" s="402"/>
      <c r="AI779" s="402"/>
      <c r="AJ779" s="402"/>
      <c r="AK779" s="402"/>
      <c r="AL779" s="402"/>
      <c r="AM779" s="295">
        <f>SUM(Y779:AL779)</f>
        <v>0</v>
      </c>
    </row>
    <row r="780" spans="1:39" ht="15.5" hidden="1" outlineLevel="1">
      <c r="A780" s="522"/>
      <c r="B780" s="293" t="s">
        <v>342</v>
      </c>
      <c r="C780" s="290" t="s">
        <v>163</v>
      </c>
      <c r="D780" s="294"/>
      <c r="E780" s="294"/>
      <c r="F780" s="294"/>
      <c r="G780" s="294"/>
      <c r="H780" s="294"/>
      <c r="I780" s="294"/>
      <c r="J780" s="294"/>
      <c r="K780" s="294"/>
      <c r="L780" s="294"/>
      <c r="M780" s="294"/>
      <c r="N780" s="459"/>
      <c r="O780" s="294"/>
      <c r="P780" s="294"/>
      <c r="Q780" s="294"/>
      <c r="R780" s="294"/>
      <c r="S780" s="294"/>
      <c r="T780" s="294"/>
      <c r="U780" s="294"/>
      <c r="V780" s="294"/>
      <c r="W780" s="294"/>
      <c r="X780" s="294"/>
      <c r="Y780" s="403">
        <f>Y779</f>
        <v>0</v>
      </c>
      <c r="Z780" s="403">
        <f t="shared" ref="Z780" si="1099">Z779</f>
        <v>0</v>
      </c>
      <c r="AA780" s="403">
        <f t="shared" ref="AA780" si="1100">AA779</f>
        <v>0</v>
      </c>
      <c r="AB780" s="403">
        <f t="shared" ref="AB780" si="1101">AB779</f>
        <v>0</v>
      </c>
      <c r="AC780" s="403">
        <f t="shared" ref="AC780" si="1102">AC779</f>
        <v>0</v>
      </c>
      <c r="AD780" s="403">
        <f t="shared" ref="AD780" si="1103">AD779</f>
        <v>0</v>
      </c>
      <c r="AE780" s="403">
        <f t="shared" ref="AE780" si="1104">AE779</f>
        <v>0</v>
      </c>
      <c r="AF780" s="403">
        <f t="shared" ref="AF780" si="1105">AF779</f>
        <v>0</v>
      </c>
      <c r="AG780" s="403">
        <f t="shared" ref="AG780" si="1106">AG779</f>
        <v>0</v>
      </c>
      <c r="AH780" s="403">
        <f t="shared" ref="AH780" si="1107">AH779</f>
        <v>0</v>
      </c>
      <c r="AI780" s="403">
        <f t="shared" ref="AI780" si="1108">AI779</f>
        <v>0</v>
      </c>
      <c r="AJ780" s="403">
        <f t="shared" ref="AJ780" si="1109">AJ779</f>
        <v>0</v>
      </c>
      <c r="AK780" s="403">
        <f t="shared" ref="AK780" si="1110">AK779</f>
        <v>0</v>
      </c>
      <c r="AL780" s="403">
        <f t="shared" ref="AL780" si="1111">AL779</f>
        <v>0</v>
      </c>
      <c r="AM780" s="296"/>
    </row>
    <row r="781" spans="1:39" ht="15.5" hidden="1" outlineLevel="1">
      <c r="A781" s="522"/>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4"/>
      <c r="Z781" s="404"/>
      <c r="AA781" s="404"/>
      <c r="AB781" s="404"/>
      <c r="AC781" s="404"/>
      <c r="AD781" s="404"/>
      <c r="AE781" s="404"/>
      <c r="AF781" s="404"/>
      <c r="AG781" s="404"/>
      <c r="AH781" s="404"/>
      <c r="AI781" s="404"/>
      <c r="AJ781" s="404"/>
      <c r="AK781" s="404"/>
      <c r="AL781" s="404"/>
      <c r="AM781" s="305"/>
    </row>
    <row r="782" spans="1:39" ht="15.75" hidden="1" customHeight="1" outlineLevel="1">
      <c r="A782" s="522">
        <v>5</v>
      </c>
      <c r="B782" s="420"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7"/>
      <c r="Z782" s="407"/>
      <c r="AA782" s="407"/>
      <c r="AB782" s="407"/>
      <c r="AC782" s="407"/>
      <c r="AD782" s="407"/>
      <c r="AE782" s="407"/>
      <c r="AF782" s="402"/>
      <c r="AG782" s="402"/>
      <c r="AH782" s="402"/>
      <c r="AI782" s="402"/>
      <c r="AJ782" s="402"/>
      <c r="AK782" s="402"/>
      <c r="AL782" s="402"/>
      <c r="AM782" s="295">
        <f>SUM(Y782:AL782)</f>
        <v>0</v>
      </c>
    </row>
    <row r="783" spans="1:39" ht="20.25" hidden="1" customHeight="1" outlineLevel="1">
      <c r="A783" s="522"/>
      <c r="B783" s="293" t="s">
        <v>342</v>
      </c>
      <c r="C783" s="290" t="s">
        <v>163</v>
      </c>
      <c r="D783" s="294"/>
      <c r="E783" s="294"/>
      <c r="F783" s="294"/>
      <c r="G783" s="294"/>
      <c r="H783" s="294"/>
      <c r="I783" s="294"/>
      <c r="J783" s="294"/>
      <c r="K783" s="294"/>
      <c r="L783" s="294"/>
      <c r="M783" s="294"/>
      <c r="N783" s="459"/>
      <c r="O783" s="294"/>
      <c r="P783" s="294"/>
      <c r="Q783" s="294"/>
      <c r="R783" s="294"/>
      <c r="S783" s="294"/>
      <c r="T783" s="294"/>
      <c r="U783" s="294"/>
      <c r="V783" s="294"/>
      <c r="W783" s="294"/>
      <c r="X783" s="294"/>
      <c r="Y783" s="403">
        <f>Y782</f>
        <v>0</v>
      </c>
      <c r="Z783" s="403">
        <f t="shared" ref="Z783" si="1112">Z782</f>
        <v>0</v>
      </c>
      <c r="AA783" s="403">
        <f t="shared" ref="AA783" si="1113">AA782</f>
        <v>0</v>
      </c>
      <c r="AB783" s="403">
        <f t="shared" ref="AB783" si="1114">AB782</f>
        <v>0</v>
      </c>
      <c r="AC783" s="403">
        <f t="shared" ref="AC783" si="1115">AC782</f>
        <v>0</v>
      </c>
      <c r="AD783" s="403">
        <f t="shared" ref="AD783" si="1116">AD782</f>
        <v>0</v>
      </c>
      <c r="AE783" s="403">
        <f t="shared" ref="AE783" si="1117">AE782</f>
        <v>0</v>
      </c>
      <c r="AF783" s="403">
        <f t="shared" ref="AF783" si="1118">AF782</f>
        <v>0</v>
      </c>
      <c r="AG783" s="403">
        <f t="shared" ref="AG783" si="1119">AG782</f>
        <v>0</v>
      </c>
      <c r="AH783" s="403">
        <f t="shared" ref="AH783" si="1120">AH782</f>
        <v>0</v>
      </c>
      <c r="AI783" s="403">
        <f t="shared" ref="AI783" si="1121">AI782</f>
        <v>0</v>
      </c>
      <c r="AJ783" s="403">
        <f t="shared" ref="AJ783" si="1122">AJ782</f>
        <v>0</v>
      </c>
      <c r="AK783" s="403">
        <f t="shared" ref="AK783" si="1123">AK782</f>
        <v>0</v>
      </c>
      <c r="AL783" s="403">
        <f t="shared" ref="AL783" si="1124">AL782</f>
        <v>0</v>
      </c>
      <c r="AM783" s="296"/>
    </row>
    <row r="784" spans="1:39" ht="15.5" hidden="1" outlineLevel="1">
      <c r="A784" s="522"/>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4"/>
      <c r="Z784" s="415"/>
      <c r="AA784" s="415"/>
      <c r="AB784" s="415"/>
      <c r="AC784" s="415"/>
      <c r="AD784" s="415"/>
      <c r="AE784" s="415"/>
      <c r="AF784" s="415"/>
      <c r="AG784" s="415"/>
      <c r="AH784" s="415"/>
      <c r="AI784" s="415"/>
      <c r="AJ784" s="415"/>
      <c r="AK784" s="415"/>
      <c r="AL784" s="415"/>
      <c r="AM784" s="296"/>
    </row>
    <row r="785" spans="1:39" ht="15.5" hidden="1" outlineLevel="1">
      <c r="A785" s="522"/>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6"/>
      <c r="Z785" s="406"/>
      <c r="AA785" s="406"/>
      <c r="AB785" s="406"/>
      <c r="AC785" s="406"/>
      <c r="AD785" s="406"/>
      <c r="AE785" s="406"/>
      <c r="AF785" s="406"/>
      <c r="AG785" s="406"/>
      <c r="AH785" s="406"/>
      <c r="AI785" s="406"/>
      <c r="AJ785" s="406"/>
      <c r="AK785" s="406"/>
      <c r="AL785" s="406"/>
      <c r="AM785" s="291"/>
    </row>
    <row r="786" spans="1:39" ht="15.5" hidden="1" outlineLevel="1">
      <c r="A786" s="522">
        <v>6</v>
      </c>
      <c r="B786" s="420"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07"/>
      <c r="Z786" s="407"/>
      <c r="AA786" s="407"/>
      <c r="AB786" s="407"/>
      <c r="AC786" s="407"/>
      <c r="AD786" s="407"/>
      <c r="AE786" s="407"/>
      <c r="AF786" s="407"/>
      <c r="AG786" s="407"/>
      <c r="AH786" s="407"/>
      <c r="AI786" s="407"/>
      <c r="AJ786" s="407"/>
      <c r="AK786" s="407"/>
      <c r="AL786" s="407"/>
      <c r="AM786" s="295">
        <f>SUM(Y786:AL786)</f>
        <v>0</v>
      </c>
    </row>
    <row r="787" spans="1:39" ht="15.5" hidden="1" outlineLevel="1">
      <c r="A787" s="522"/>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3">
        <f>Y786</f>
        <v>0</v>
      </c>
      <c r="Z787" s="403">
        <f t="shared" ref="Z787" si="1125">Z786</f>
        <v>0</v>
      </c>
      <c r="AA787" s="403">
        <f t="shared" ref="AA787" si="1126">AA786</f>
        <v>0</v>
      </c>
      <c r="AB787" s="403">
        <f t="shared" ref="AB787" si="1127">AB786</f>
        <v>0</v>
      </c>
      <c r="AC787" s="403">
        <f t="shared" ref="AC787" si="1128">AC786</f>
        <v>0</v>
      </c>
      <c r="AD787" s="403">
        <f t="shared" ref="AD787" si="1129">AD786</f>
        <v>0</v>
      </c>
      <c r="AE787" s="403">
        <f t="shared" ref="AE787" si="1130">AE786</f>
        <v>0</v>
      </c>
      <c r="AF787" s="403">
        <f t="shared" ref="AF787" si="1131">AF786</f>
        <v>0</v>
      </c>
      <c r="AG787" s="403">
        <f t="shared" ref="AG787" si="1132">AG786</f>
        <v>0</v>
      </c>
      <c r="AH787" s="403">
        <f t="shared" ref="AH787" si="1133">AH786</f>
        <v>0</v>
      </c>
      <c r="AI787" s="403">
        <f t="shared" ref="AI787" si="1134">AI786</f>
        <v>0</v>
      </c>
      <c r="AJ787" s="403">
        <f t="shared" ref="AJ787" si="1135">AJ786</f>
        <v>0</v>
      </c>
      <c r="AK787" s="403">
        <f t="shared" ref="AK787" si="1136">AK786</f>
        <v>0</v>
      </c>
      <c r="AL787" s="403">
        <f t="shared" ref="AL787" si="1137">AL786</f>
        <v>0</v>
      </c>
      <c r="AM787" s="310"/>
    </row>
    <row r="788" spans="1:39" ht="15.5" hidden="1" outlineLevel="1">
      <c r="A788" s="522"/>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08"/>
      <c r="Z788" s="408"/>
      <c r="AA788" s="408"/>
      <c r="AB788" s="408"/>
      <c r="AC788" s="408"/>
      <c r="AD788" s="408"/>
      <c r="AE788" s="408"/>
      <c r="AF788" s="408"/>
      <c r="AG788" s="408"/>
      <c r="AH788" s="408"/>
      <c r="AI788" s="408"/>
      <c r="AJ788" s="408"/>
      <c r="AK788" s="408"/>
      <c r="AL788" s="408"/>
      <c r="AM788" s="312"/>
    </row>
    <row r="789" spans="1:39" ht="31" hidden="1" outlineLevel="1">
      <c r="A789" s="522">
        <v>7</v>
      </c>
      <c r="B789" s="420"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07"/>
      <c r="Z789" s="407"/>
      <c r="AA789" s="407"/>
      <c r="AB789" s="407"/>
      <c r="AC789" s="407"/>
      <c r="AD789" s="407"/>
      <c r="AE789" s="407"/>
      <c r="AF789" s="407"/>
      <c r="AG789" s="407"/>
      <c r="AH789" s="407"/>
      <c r="AI789" s="407"/>
      <c r="AJ789" s="407"/>
      <c r="AK789" s="407"/>
      <c r="AL789" s="407"/>
      <c r="AM789" s="295">
        <f>SUM(Y789:AL789)</f>
        <v>0</v>
      </c>
    </row>
    <row r="790" spans="1:39" ht="15.5" hidden="1" outlineLevel="1">
      <c r="A790" s="522"/>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3">
        <f>Y789</f>
        <v>0</v>
      </c>
      <c r="Z790" s="403">
        <f t="shared" ref="Z790" si="1138">Z789</f>
        <v>0</v>
      </c>
      <c r="AA790" s="403">
        <f t="shared" ref="AA790" si="1139">AA789</f>
        <v>0</v>
      </c>
      <c r="AB790" s="403">
        <f t="shared" ref="AB790" si="1140">AB789</f>
        <v>0</v>
      </c>
      <c r="AC790" s="403">
        <f t="shared" ref="AC790" si="1141">AC789</f>
        <v>0</v>
      </c>
      <c r="AD790" s="403">
        <f t="shared" ref="AD790" si="1142">AD789</f>
        <v>0</v>
      </c>
      <c r="AE790" s="403">
        <f t="shared" ref="AE790" si="1143">AE789</f>
        <v>0</v>
      </c>
      <c r="AF790" s="403">
        <f t="shared" ref="AF790" si="1144">AF789</f>
        <v>0</v>
      </c>
      <c r="AG790" s="403">
        <f t="shared" ref="AG790" si="1145">AG789</f>
        <v>0</v>
      </c>
      <c r="AH790" s="403">
        <f t="shared" ref="AH790" si="1146">AH789</f>
        <v>0</v>
      </c>
      <c r="AI790" s="403">
        <f t="shared" ref="AI790" si="1147">AI789</f>
        <v>0</v>
      </c>
      <c r="AJ790" s="403">
        <f t="shared" ref="AJ790" si="1148">AJ789</f>
        <v>0</v>
      </c>
      <c r="AK790" s="403">
        <f t="shared" ref="AK790" si="1149">AK789</f>
        <v>0</v>
      </c>
      <c r="AL790" s="403">
        <f t="shared" ref="AL790" si="1150">AL789</f>
        <v>0</v>
      </c>
      <c r="AM790" s="310"/>
    </row>
    <row r="791" spans="1:39" ht="15.5" hidden="1" outlineLevel="1">
      <c r="A791" s="522"/>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08"/>
      <c r="Z791" s="409"/>
      <c r="AA791" s="408"/>
      <c r="AB791" s="408"/>
      <c r="AC791" s="408"/>
      <c r="AD791" s="408"/>
      <c r="AE791" s="408"/>
      <c r="AF791" s="408"/>
      <c r="AG791" s="408"/>
      <c r="AH791" s="408"/>
      <c r="AI791" s="408"/>
      <c r="AJ791" s="408"/>
      <c r="AK791" s="408"/>
      <c r="AL791" s="408"/>
      <c r="AM791" s="312"/>
    </row>
    <row r="792" spans="1:39" ht="31" hidden="1" outlineLevel="1">
      <c r="A792" s="522">
        <v>8</v>
      </c>
      <c r="B792" s="420"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07"/>
      <c r="Z792" s="407"/>
      <c r="AA792" s="407"/>
      <c r="AB792" s="407"/>
      <c r="AC792" s="407"/>
      <c r="AD792" s="407"/>
      <c r="AE792" s="407"/>
      <c r="AF792" s="407"/>
      <c r="AG792" s="407"/>
      <c r="AH792" s="407"/>
      <c r="AI792" s="407"/>
      <c r="AJ792" s="407"/>
      <c r="AK792" s="407"/>
      <c r="AL792" s="407"/>
      <c r="AM792" s="295">
        <f>SUM(Y792:AL792)</f>
        <v>0</v>
      </c>
    </row>
    <row r="793" spans="1:39" ht="15.5" hidden="1" outlineLevel="1">
      <c r="A793" s="522"/>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3">
        <f>Y792</f>
        <v>0</v>
      </c>
      <c r="Z793" s="403">
        <f t="shared" ref="Z793" si="1151">Z792</f>
        <v>0</v>
      </c>
      <c r="AA793" s="403">
        <f t="shared" ref="AA793" si="1152">AA792</f>
        <v>0</v>
      </c>
      <c r="AB793" s="403">
        <f t="shared" ref="AB793" si="1153">AB792</f>
        <v>0</v>
      </c>
      <c r="AC793" s="403">
        <f t="shared" ref="AC793" si="1154">AC792</f>
        <v>0</v>
      </c>
      <c r="AD793" s="403">
        <f t="shared" ref="AD793" si="1155">AD792</f>
        <v>0</v>
      </c>
      <c r="AE793" s="403">
        <f t="shared" ref="AE793" si="1156">AE792</f>
        <v>0</v>
      </c>
      <c r="AF793" s="403">
        <f t="shared" ref="AF793" si="1157">AF792</f>
        <v>0</v>
      </c>
      <c r="AG793" s="403">
        <f t="shared" ref="AG793" si="1158">AG792</f>
        <v>0</v>
      </c>
      <c r="AH793" s="403">
        <f t="shared" ref="AH793" si="1159">AH792</f>
        <v>0</v>
      </c>
      <c r="AI793" s="403">
        <f t="shared" ref="AI793" si="1160">AI792</f>
        <v>0</v>
      </c>
      <c r="AJ793" s="403">
        <f t="shared" ref="AJ793" si="1161">AJ792</f>
        <v>0</v>
      </c>
      <c r="AK793" s="403">
        <f t="shared" ref="AK793" si="1162">AK792</f>
        <v>0</v>
      </c>
      <c r="AL793" s="403">
        <f t="shared" ref="AL793" si="1163">AL792</f>
        <v>0</v>
      </c>
      <c r="AM793" s="310"/>
    </row>
    <row r="794" spans="1:39" ht="15.5" hidden="1" outlineLevel="1">
      <c r="A794" s="522"/>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08"/>
      <c r="Z794" s="409"/>
      <c r="AA794" s="408"/>
      <c r="AB794" s="408"/>
      <c r="AC794" s="408"/>
      <c r="AD794" s="408"/>
      <c r="AE794" s="408"/>
      <c r="AF794" s="408"/>
      <c r="AG794" s="408"/>
      <c r="AH794" s="408"/>
      <c r="AI794" s="408"/>
      <c r="AJ794" s="408"/>
      <c r="AK794" s="408"/>
      <c r="AL794" s="408"/>
      <c r="AM794" s="312"/>
    </row>
    <row r="795" spans="1:39" ht="31" hidden="1" outlineLevel="1">
      <c r="A795" s="522">
        <v>9</v>
      </c>
      <c r="B795" s="420"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07"/>
      <c r="Z795" s="407"/>
      <c r="AA795" s="407"/>
      <c r="AB795" s="407"/>
      <c r="AC795" s="407"/>
      <c r="AD795" s="407"/>
      <c r="AE795" s="407"/>
      <c r="AF795" s="407"/>
      <c r="AG795" s="407"/>
      <c r="AH795" s="407"/>
      <c r="AI795" s="407"/>
      <c r="AJ795" s="407"/>
      <c r="AK795" s="407"/>
      <c r="AL795" s="407"/>
      <c r="AM795" s="295">
        <f>SUM(Y795:AL795)</f>
        <v>0</v>
      </c>
    </row>
    <row r="796" spans="1:39" ht="15.5" hidden="1" outlineLevel="1">
      <c r="A796" s="522"/>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3">
        <f>Y795</f>
        <v>0</v>
      </c>
      <c r="Z796" s="403">
        <f t="shared" ref="Z796" si="1164">Z795</f>
        <v>0</v>
      </c>
      <c r="AA796" s="403">
        <f t="shared" ref="AA796" si="1165">AA795</f>
        <v>0</v>
      </c>
      <c r="AB796" s="403">
        <f t="shared" ref="AB796" si="1166">AB795</f>
        <v>0</v>
      </c>
      <c r="AC796" s="403">
        <f t="shared" ref="AC796" si="1167">AC795</f>
        <v>0</v>
      </c>
      <c r="AD796" s="403">
        <f t="shared" ref="AD796" si="1168">AD795</f>
        <v>0</v>
      </c>
      <c r="AE796" s="403">
        <f t="shared" ref="AE796" si="1169">AE795</f>
        <v>0</v>
      </c>
      <c r="AF796" s="403">
        <f t="shared" ref="AF796" si="1170">AF795</f>
        <v>0</v>
      </c>
      <c r="AG796" s="403">
        <f t="shared" ref="AG796" si="1171">AG795</f>
        <v>0</v>
      </c>
      <c r="AH796" s="403">
        <f t="shared" ref="AH796" si="1172">AH795</f>
        <v>0</v>
      </c>
      <c r="AI796" s="403">
        <f t="shared" ref="AI796" si="1173">AI795</f>
        <v>0</v>
      </c>
      <c r="AJ796" s="403">
        <f t="shared" ref="AJ796" si="1174">AJ795</f>
        <v>0</v>
      </c>
      <c r="AK796" s="403">
        <f t="shared" ref="AK796" si="1175">AK795</f>
        <v>0</v>
      </c>
      <c r="AL796" s="403">
        <f t="shared" ref="AL796" si="1176">AL795</f>
        <v>0</v>
      </c>
      <c r="AM796" s="310"/>
    </row>
    <row r="797" spans="1:39" ht="15.5" hidden="1" outlineLevel="1">
      <c r="A797" s="522"/>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08"/>
      <c r="Z797" s="408"/>
      <c r="AA797" s="408"/>
      <c r="AB797" s="408"/>
      <c r="AC797" s="408"/>
      <c r="AD797" s="408"/>
      <c r="AE797" s="408"/>
      <c r="AF797" s="408"/>
      <c r="AG797" s="408"/>
      <c r="AH797" s="408"/>
      <c r="AI797" s="408"/>
      <c r="AJ797" s="408"/>
      <c r="AK797" s="408"/>
      <c r="AL797" s="408"/>
      <c r="AM797" s="312"/>
    </row>
    <row r="798" spans="1:39" ht="31" hidden="1" outlineLevel="1">
      <c r="A798" s="522">
        <v>10</v>
      </c>
      <c r="B798" s="420"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07"/>
      <c r="Z798" s="407"/>
      <c r="AA798" s="407"/>
      <c r="AB798" s="407"/>
      <c r="AC798" s="407"/>
      <c r="AD798" s="407"/>
      <c r="AE798" s="407"/>
      <c r="AF798" s="407"/>
      <c r="AG798" s="407"/>
      <c r="AH798" s="407"/>
      <c r="AI798" s="407"/>
      <c r="AJ798" s="407"/>
      <c r="AK798" s="407"/>
      <c r="AL798" s="407"/>
      <c r="AM798" s="295">
        <f>SUM(Y798:AL798)</f>
        <v>0</v>
      </c>
    </row>
    <row r="799" spans="1:39" ht="15.5" hidden="1" outlineLevel="1">
      <c r="A799" s="522"/>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3">
        <f>Y798</f>
        <v>0</v>
      </c>
      <c r="Z799" s="403">
        <f t="shared" ref="Z799" si="1177">Z798</f>
        <v>0</v>
      </c>
      <c r="AA799" s="403">
        <f t="shared" ref="AA799" si="1178">AA798</f>
        <v>0</v>
      </c>
      <c r="AB799" s="403">
        <f t="shared" ref="AB799" si="1179">AB798</f>
        <v>0</v>
      </c>
      <c r="AC799" s="403">
        <f t="shared" ref="AC799" si="1180">AC798</f>
        <v>0</v>
      </c>
      <c r="AD799" s="403">
        <f t="shared" ref="AD799" si="1181">AD798</f>
        <v>0</v>
      </c>
      <c r="AE799" s="403">
        <f t="shared" ref="AE799" si="1182">AE798</f>
        <v>0</v>
      </c>
      <c r="AF799" s="403">
        <f t="shared" ref="AF799" si="1183">AF798</f>
        <v>0</v>
      </c>
      <c r="AG799" s="403">
        <f t="shared" ref="AG799" si="1184">AG798</f>
        <v>0</v>
      </c>
      <c r="AH799" s="403">
        <f t="shared" ref="AH799" si="1185">AH798</f>
        <v>0</v>
      </c>
      <c r="AI799" s="403">
        <f t="shared" ref="AI799" si="1186">AI798</f>
        <v>0</v>
      </c>
      <c r="AJ799" s="403">
        <f t="shared" ref="AJ799" si="1187">AJ798</f>
        <v>0</v>
      </c>
      <c r="AK799" s="403">
        <f t="shared" ref="AK799" si="1188">AK798</f>
        <v>0</v>
      </c>
      <c r="AL799" s="403">
        <f t="shared" ref="AL799" si="1189">AL798</f>
        <v>0</v>
      </c>
      <c r="AM799" s="310"/>
    </row>
    <row r="800" spans="1:39" ht="15.5" hidden="1" outlineLevel="1">
      <c r="A800" s="522"/>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08"/>
      <c r="Z800" s="409"/>
      <c r="AA800" s="408"/>
      <c r="AB800" s="408"/>
      <c r="AC800" s="408"/>
      <c r="AD800" s="408"/>
      <c r="AE800" s="408"/>
      <c r="AF800" s="408"/>
      <c r="AG800" s="408"/>
      <c r="AH800" s="408"/>
      <c r="AI800" s="408"/>
      <c r="AJ800" s="408"/>
      <c r="AK800" s="408"/>
      <c r="AL800" s="408"/>
      <c r="AM800" s="312"/>
    </row>
    <row r="801" spans="1:39" ht="15.5" hidden="1" outlineLevel="1">
      <c r="A801" s="522"/>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6"/>
      <c r="Z801" s="406"/>
      <c r="AA801" s="406"/>
      <c r="AB801" s="406"/>
      <c r="AC801" s="406"/>
      <c r="AD801" s="406"/>
      <c r="AE801" s="406"/>
      <c r="AF801" s="406"/>
      <c r="AG801" s="406"/>
      <c r="AH801" s="406"/>
      <c r="AI801" s="406"/>
      <c r="AJ801" s="406"/>
      <c r="AK801" s="406"/>
      <c r="AL801" s="406"/>
      <c r="AM801" s="291"/>
    </row>
    <row r="802" spans="1:39" ht="31" hidden="1" outlineLevel="1">
      <c r="A802" s="522">
        <v>11</v>
      </c>
      <c r="B802" s="420"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18"/>
      <c r="Z802" s="407"/>
      <c r="AA802" s="407"/>
      <c r="AB802" s="407"/>
      <c r="AC802" s="407"/>
      <c r="AD802" s="407"/>
      <c r="AE802" s="407"/>
      <c r="AF802" s="407"/>
      <c r="AG802" s="407"/>
      <c r="AH802" s="407"/>
      <c r="AI802" s="407"/>
      <c r="AJ802" s="407"/>
      <c r="AK802" s="407"/>
      <c r="AL802" s="407"/>
      <c r="AM802" s="295">
        <f>SUM(Y802:AL802)</f>
        <v>0</v>
      </c>
    </row>
    <row r="803" spans="1:39" ht="15.5" hidden="1" outlineLevel="1">
      <c r="A803" s="522"/>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3">
        <f>Y802</f>
        <v>0</v>
      </c>
      <c r="Z803" s="403">
        <f t="shared" ref="Z803" si="1190">Z802</f>
        <v>0</v>
      </c>
      <c r="AA803" s="403">
        <f t="shared" ref="AA803" si="1191">AA802</f>
        <v>0</v>
      </c>
      <c r="AB803" s="403">
        <f t="shared" ref="AB803" si="1192">AB802</f>
        <v>0</v>
      </c>
      <c r="AC803" s="403">
        <f t="shared" ref="AC803" si="1193">AC802</f>
        <v>0</v>
      </c>
      <c r="AD803" s="403">
        <f t="shared" ref="AD803" si="1194">AD802</f>
        <v>0</v>
      </c>
      <c r="AE803" s="403">
        <f t="shared" ref="AE803" si="1195">AE802</f>
        <v>0</v>
      </c>
      <c r="AF803" s="403">
        <f t="shared" ref="AF803" si="1196">AF802</f>
        <v>0</v>
      </c>
      <c r="AG803" s="403">
        <f t="shared" ref="AG803" si="1197">AG802</f>
        <v>0</v>
      </c>
      <c r="AH803" s="403">
        <f t="shared" ref="AH803" si="1198">AH802</f>
        <v>0</v>
      </c>
      <c r="AI803" s="403">
        <f t="shared" ref="AI803" si="1199">AI802</f>
        <v>0</v>
      </c>
      <c r="AJ803" s="403">
        <f t="shared" ref="AJ803" si="1200">AJ802</f>
        <v>0</v>
      </c>
      <c r="AK803" s="403">
        <f t="shared" ref="AK803" si="1201">AK802</f>
        <v>0</v>
      </c>
      <c r="AL803" s="403">
        <f t="shared" ref="AL803" si="1202">AL802</f>
        <v>0</v>
      </c>
      <c r="AM803" s="296"/>
    </row>
    <row r="804" spans="1:39" ht="15.5" hidden="1" outlineLevel="1">
      <c r="A804" s="522"/>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4"/>
      <c r="Z804" s="413"/>
      <c r="AA804" s="413"/>
      <c r="AB804" s="413"/>
      <c r="AC804" s="413"/>
      <c r="AD804" s="413"/>
      <c r="AE804" s="413"/>
      <c r="AF804" s="413"/>
      <c r="AG804" s="413"/>
      <c r="AH804" s="413"/>
      <c r="AI804" s="413"/>
      <c r="AJ804" s="413"/>
      <c r="AK804" s="413"/>
      <c r="AL804" s="413"/>
      <c r="AM804" s="305"/>
    </row>
    <row r="805" spans="1:39" ht="31" hidden="1" outlineLevel="1">
      <c r="A805" s="522">
        <v>12</v>
      </c>
      <c r="B805" s="420"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2"/>
      <c r="Z805" s="407"/>
      <c r="AA805" s="407"/>
      <c r="AB805" s="407"/>
      <c r="AC805" s="407"/>
      <c r="AD805" s="407"/>
      <c r="AE805" s="407"/>
      <c r="AF805" s="407"/>
      <c r="AG805" s="407"/>
      <c r="AH805" s="407"/>
      <c r="AI805" s="407"/>
      <c r="AJ805" s="407"/>
      <c r="AK805" s="407"/>
      <c r="AL805" s="407"/>
      <c r="AM805" s="295">
        <f>SUM(Y805:AL805)</f>
        <v>0</v>
      </c>
    </row>
    <row r="806" spans="1:39" ht="15.5" hidden="1" outlineLevel="1">
      <c r="A806" s="522"/>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3">
        <f>Y805</f>
        <v>0</v>
      </c>
      <c r="Z806" s="403">
        <f t="shared" ref="Z806" si="1203">Z805</f>
        <v>0</v>
      </c>
      <c r="AA806" s="403">
        <f t="shared" ref="AA806" si="1204">AA805</f>
        <v>0</v>
      </c>
      <c r="AB806" s="403">
        <f t="shared" ref="AB806" si="1205">AB805</f>
        <v>0</v>
      </c>
      <c r="AC806" s="403">
        <f t="shared" ref="AC806" si="1206">AC805</f>
        <v>0</v>
      </c>
      <c r="AD806" s="403">
        <f t="shared" ref="AD806" si="1207">AD805</f>
        <v>0</v>
      </c>
      <c r="AE806" s="403">
        <f t="shared" ref="AE806" si="1208">AE805</f>
        <v>0</v>
      </c>
      <c r="AF806" s="403">
        <f t="shared" ref="AF806" si="1209">AF805</f>
        <v>0</v>
      </c>
      <c r="AG806" s="403">
        <f t="shared" ref="AG806" si="1210">AG805</f>
        <v>0</v>
      </c>
      <c r="AH806" s="403">
        <f t="shared" ref="AH806" si="1211">AH805</f>
        <v>0</v>
      </c>
      <c r="AI806" s="403">
        <f t="shared" ref="AI806" si="1212">AI805</f>
        <v>0</v>
      </c>
      <c r="AJ806" s="403">
        <f t="shared" ref="AJ806" si="1213">AJ805</f>
        <v>0</v>
      </c>
      <c r="AK806" s="403">
        <f t="shared" ref="AK806" si="1214">AK805</f>
        <v>0</v>
      </c>
      <c r="AL806" s="403">
        <f t="shared" ref="AL806" si="1215">AL805</f>
        <v>0</v>
      </c>
      <c r="AM806" s="296"/>
    </row>
    <row r="807" spans="1:39" ht="15.5" hidden="1" outlineLevel="1">
      <c r="A807" s="522"/>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4"/>
      <c r="Z807" s="414"/>
      <c r="AA807" s="404"/>
      <c r="AB807" s="404"/>
      <c r="AC807" s="404"/>
      <c r="AD807" s="404"/>
      <c r="AE807" s="404"/>
      <c r="AF807" s="404"/>
      <c r="AG807" s="404"/>
      <c r="AH807" s="404"/>
      <c r="AI807" s="404"/>
      <c r="AJ807" s="404"/>
      <c r="AK807" s="404"/>
      <c r="AL807" s="404"/>
      <c r="AM807" s="305"/>
    </row>
    <row r="808" spans="1:39" ht="31" hidden="1" outlineLevel="1">
      <c r="A808" s="522">
        <v>13</v>
      </c>
      <c r="B808" s="420"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2"/>
      <c r="Z808" s="407"/>
      <c r="AA808" s="407"/>
      <c r="AB808" s="407"/>
      <c r="AC808" s="407"/>
      <c r="AD808" s="407"/>
      <c r="AE808" s="407"/>
      <c r="AF808" s="407"/>
      <c r="AG808" s="407"/>
      <c r="AH808" s="407"/>
      <c r="AI808" s="407"/>
      <c r="AJ808" s="407"/>
      <c r="AK808" s="407"/>
      <c r="AL808" s="407"/>
      <c r="AM808" s="295">
        <f>SUM(Y808:AL808)</f>
        <v>0</v>
      </c>
    </row>
    <row r="809" spans="1:39" ht="15.5" hidden="1" outlineLevel="1">
      <c r="A809" s="522"/>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3">
        <f>Y808</f>
        <v>0</v>
      </c>
      <c r="Z809" s="403">
        <f t="shared" ref="Z809" si="1216">Z808</f>
        <v>0</v>
      </c>
      <c r="AA809" s="403">
        <f t="shared" ref="AA809" si="1217">AA808</f>
        <v>0</v>
      </c>
      <c r="AB809" s="403">
        <f t="shared" ref="AB809" si="1218">AB808</f>
        <v>0</v>
      </c>
      <c r="AC809" s="403">
        <f t="shared" ref="AC809" si="1219">AC808</f>
        <v>0</v>
      </c>
      <c r="AD809" s="403">
        <f t="shared" ref="AD809" si="1220">AD808</f>
        <v>0</v>
      </c>
      <c r="AE809" s="403">
        <f t="shared" ref="AE809" si="1221">AE808</f>
        <v>0</v>
      </c>
      <c r="AF809" s="403">
        <f t="shared" ref="AF809" si="1222">AF808</f>
        <v>0</v>
      </c>
      <c r="AG809" s="403">
        <f t="shared" ref="AG809" si="1223">AG808</f>
        <v>0</v>
      </c>
      <c r="AH809" s="403">
        <f t="shared" ref="AH809" si="1224">AH808</f>
        <v>0</v>
      </c>
      <c r="AI809" s="403">
        <f t="shared" ref="AI809" si="1225">AI808</f>
        <v>0</v>
      </c>
      <c r="AJ809" s="403">
        <f t="shared" ref="AJ809" si="1226">AJ808</f>
        <v>0</v>
      </c>
      <c r="AK809" s="403">
        <f t="shared" ref="AK809" si="1227">AK808</f>
        <v>0</v>
      </c>
      <c r="AL809" s="403">
        <f t="shared" ref="AL809" si="1228">AL808</f>
        <v>0</v>
      </c>
      <c r="AM809" s="305"/>
    </row>
    <row r="810" spans="1:39" ht="15.5" hidden="1" outlineLevel="1">
      <c r="A810" s="522"/>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4"/>
      <c r="Z810" s="404"/>
      <c r="AA810" s="404"/>
      <c r="AB810" s="404"/>
      <c r="AC810" s="404"/>
      <c r="AD810" s="404"/>
      <c r="AE810" s="404"/>
      <c r="AF810" s="404"/>
      <c r="AG810" s="404"/>
      <c r="AH810" s="404"/>
      <c r="AI810" s="404"/>
      <c r="AJ810" s="404"/>
      <c r="AK810" s="404"/>
      <c r="AL810" s="404"/>
      <c r="AM810" s="305"/>
    </row>
    <row r="811" spans="1:39" ht="15.5" hidden="1" outlineLevel="1">
      <c r="A811" s="522"/>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6"/>
      <c r="Z811" s="406"/>
      <c r="AA811" s="406"/>
      <c r="AB811" s="406"/>
      <c r="AC811" s="406"/>
      <c r="AD811" s="406"/>
      <c r="AE811" s="406"/>
      <c r="AF811" s="406"/>
      <c r="AG811" s="406"/>
      <c r="AH811" s="406"/>
      <c r="AI811" s="406"/>
      <c r="AJ811" s="406"/>
      <c r="AK811" s="406"/>
      <c r="AL811" s="406"/>
      <c r="AM811" s="291"/>
    </row>
    <row r="812" spans="1:39" ht="15.5" hidden="1" outlineLevel="1">
      <c r="A812" s="522">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07"/>
      <c r="Z812" s="407"/>
      <c r="AA812" s="407"/>
      <c r="AB812" s="407"/>
      <c r="AC812" s="407"/>
      <c r="AD812" s="407"/>
      <c r="AE812" s="407"/>
      <c r="AF812" s="402"/>
      <c r="AG812" s="402"/>
      <c r="AH812" s="402"/>
      <c r="AI812" s="402"/>
      <c r="AJ812" s="402"/>
      <c r="AK812" s="402"/>
      <c r="AL812" s="402"/>
      <c r="AM812" s="295">
        <f>SUM(Y812:AL812)</f>
        <v>0</v>
      </c>
    </row>
    <row r="813" spans="1:39" ht="15.5" hidden="1" outlineLevel="1">
      <c r="A813" s="522"/>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3">
        <f>Y812</f>
        <v>0</v>
      </c>
      <c r="Z813" s="403">
        <f t="shared" ref="Z813" si="1229">Z812</f>
        <v>0</v>
      </c>
      <c r="AA813" s="403">
        <f t="shared" ref="AA813" si="1230">AA812</f>
        <v>0</v>
      </c>
      <c r="AB813" s="403">
        <f t="shared" ref="AB813" si="1231">AB812</f>
        <v>0</v>
      </c>
      <c r="AC813" s="403">
        <f t="shared" ref="AC813" si="1232">AC812</f>
        <v>0</v>
      </c>
      <c r="AD813" s="403">
        <f t="shared" ref="AD813" si="1233">AD812</f>
        <v>0</v>
      </c>
      <c r="AE813" s="403">
        <f t="shared" ref="AE813" si="1234">AE812</f>
        <v>0</v>
      </c>
      <c r="AF813" s="403">
        <f t="shared" ref="AF813" si="1235">AF812</f>
        <v>0</v>
      </c>
      <c r="AG813" s="403">
        <f t="shared" ref="AG813" si="1236">AG812</f>
        <v>0</v>
      </c>
      <c r="AH813" s="403">
        <f t="shared" ref="AH813" si="1237">AH812</f>
        <v>0</v>
      </c>
      <c r="AI813" s="403">
        <f t="shared" ref="AI813" si="1238">AI812</f>
        <v>0</v>
      </c>
      <c r="AJ813" s="403">
        <f t="shared" ref="AJ813" si="1239">AJ812</f>
        <v>0</v>
      </c>
      <c r="AK813" s="403">
        <f t="shared" ref="AK813" si="1240">AK812</f>
        <v>0</v>
      </c>
      <c r="AL813" s="403">
        <f t="shared" ref="AL813" si="1241">AL812</f>
        <v>0</v>
      </c>
      <c r="AM813" s="296"/>
    </row>
    <row r="814" spans="1:39" ht="15.5" hidden="1" outlineLevel="1">
      <c r="A814" s="522"/>
      <c r="B814" s="314"/>
      <c r="C814" s="304"/>
      <c r="D814" s="290"/>
      <c r="E814" s="290"/>
      <c r="F814" s="290"/>
      <c r="G814" s="290"/>
      <c r="H814" s="290"/>
      <c r="I814" s="290"/>
      <c r="J814" s="290"/>
      <c r="K814" s="290"/>
      <c r="L814" s="290"/>
      <c r="M814" s="290"/>
      <c r="N814" s="459"/>
      <c r="O814" s="290"/>
      <c r="P814" s="290"/>
      <c r="Q814" s="290"/>
      <c r="R814" s="290"/>
      <c r="S814" s="290"/>
      <c r="T814" s="290"/>
      <c r="U814" s="290"/>
      <c r="V814" s="290"/>
      <c r="W814" s="290"/>
      <c r="X814" s="290"/>
      <c r="Y814" s="404"/>
      <c r="Z814" s="404"/>
      <c r="AA814" s="404"/>
      <c r="AB814" s="404"/>
      <c r="AC814" s="404"/>
      <c r="AD814" s="404"/>
      <c r="AE814" s="404"/>
      <c r="AF814" s="404"/>
      <c r="AG814" s="404"/>
      <c r="AH814" s="404"/>
      <c r="AI814" s="404"/>
      <c r="AJ814" s="404"/>
      <c r="AK814" s="404"/>
      <c r="AL814" s="404"/>
      <c r="AM814" s="305"/>
    </row>
    <row r="815" spans="1:39" s="308" customFormat="1" ht="15.5" hidden="1" outlineLevel="1">
      <c r="A815" s="522"/>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4"/>
      <c r="Z815" s="404"/>
      <c r="AA815" s="404"/>
      <c r="AB815" s="404"/>
      <c r="AC815" s="404"/>
      <c r="AD815" s="404"/>
      <c r="AE815" s="408"/>
      <c r="AF815" s="408"/>
      <c r="AG815" s="408"/>
      <c r="AH815" s="408"/>
      <c r="AI815" s="408"/>
      <c r="AJ815" s="408"/>
      <c r="AK815" s="408"/>
      <c r="AL815" s="408"/>
      <c r="AM815" s="507"/>
    </row>
    <row r="816" spans="1:39" ht="15.5" hidden="1" outlineLevel="1">
      <c r="A816" s="522">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07"/>
      <c r="Z816" s="407"/>
      <c r="AA816" s="407"/>
      <c r="AB816" s="407"/>
      <c r="AC816" s="407"/>
      <c r="AD816" s="407"/>
      <c r="AE816" s="407"/>
      <c r="AF816" s="402"/>
      <c r="AG816" s="402"/>
      <c r="AH816" s="402"/>
      <c r="AI816" s="402"/>
      <c r="AJ816" s="402"/>
      <c r="AK816" s="402"/>
      <c r="AL816" s="402"/>
      <c r="AM816" s="295">
        <f>SUM(Y816:AL816)</f>
        <v>0</v>
      </c>
    </row>
    <row r="817" spans="1:39" ht="15.5" hidden="1" outlineLevel="1">
      <c r="A817" s="522"/>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3">
        <f>Y816</f>
        <v>0</v>
      </c>
      <c r="Z817" s="403">
        <f t="shared" ref="Z817:AL817" si="1242">Z816</f>
        <v>0</v>
      </c>
      <c r="AA817" s="403">
        <f t="shared" si="1242"/>
        <v>0</v>
      </c>
      <c r="AB817" s="403">
        <f t="shared" si="1242"/>
        <v>0</v>
      </c>
      <c r="AC817" s="403">
        <f t="shared" si="1242"/>
        <v>0</v>
      </c>
      <c r="AD817" s="403">
        <f t="shared" si="1242"/>
        <v>0</v>
      </c>
      <c r="AE817" s="403">
        <f t="shared" si="1242"/>
        <v>0</v>
      </c>
      <c r="AF817" s="403">
        <f t="shared" si="1242"/>
        <v>0</v>
      </c>
      <c r="AG817" s="403">
        <f t="shared" si="1242"/>
        <v>0</v>
      </c>
      <c r="AH817" s="403">
        <f t="shared" si="1242"/>
        <v>0</v>
      </c>
      <c r="AI817" s="403">
        <f t="shared" si="1242"/>
        <v>0</v>
      </c>
      <c r="AJ817" s="403">
        <f t="shared" si="1242"/>
        <v>0</v>
      </c>
      <c r="AK817" s="403">
        <f t="shared" si="1242"/>
        <v>0</v>
      </c>
      <c r="AL817" s="403">
        <f t="shared" si="1242"/>
        <v>0</v>
      </c>
      <c r="AM817" s="296"/>
    </row>
    <row r="818" spans="1:39" ht="15.5" hidden="1" outlineLevel="1">
      <c r="A818" s="522"/>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4"/>
      <c r="Z818" s="404"/>
      <c r="AA818" s="404"/>
      <c r="AB818" s="404"/>
      <c r="AC818" s="404"/>
      <c r="AD818" s="404"/>
      <c r="AE818" s="404"/>
      <c r="AF818" s="404"/>
      <c r="AG818" s="404"/>
      <c r="AH818" s="404"/>
      <c r="AI818" s="404"/>
      <c r="AJ818" s="404"/>
      <c r="AK818" s="404"/>
      <c r="AL818" s="404"/>
      <c r="AM818" s="305"/>
    </row>
    <row r="819" spans="1:39" s="282" customFormat="1" ht="15.5" hidden="1" outlineLevel="1">
      <c r="A819" s="522">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07"/>
      <c r="Z819" s="407"/>
      <c r="AA819" s="407"/>
      <c r="AB819" s="407"/>
      <c r="AC819" s="407"/>
      <c r="AD819" s="407"/>
      <c r="AE819" s="407"/>
      <c r="AF819" s="402"/>
      <c r="AG819" s="402"/>
      <c r="AH819" s="402"/>
      <c r="AI819" s="402"/>
      <c r="AJ819" s="402"/>
      <c r="AK819" s="402"/>
      <c r="AL819" s="402"/>
      <c r="AM819" s="295">
        <f>SUM(Y819:AL819)</f>
        <v>0</v>
      </c>
    </row>
    <row r="820" spans="1:39" s="282" customFormat="1" ht="15.5" hidden="1" outlineLevel="1">
      <c r="A820" s="522"/>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3">
        <f>Y819</f>
        <v>0</v>
      </c>
      <c r="Z820" s="403">
        <f t="shared" ref="Z820:AL820" si="1243">Z819</f>
        <v>0</v>
      </c>
      <c r="AA820" s="403">
        <f t="shared" si="1243"/>
        <v>0</v>
      </c>
      <c r="AB820" s="403">
        <f t="shared" si="1243"/>
        <v>0</v>
      </c>
      <c r="AC820" s="403">
        <f t="shared" si="1243"/>
        <v>0</v>
      </c>
      <c r="AD820" s="403">
        <f t="shared" si="1243"/>
        <v>0</v>
      </c>
      <c r="AE820" s="403">
        <f t="shared" si="1243"/>
        <v>0</v>
      </c>
      <c r="AF820" s="403">
        <f t="shared" si="1243"/>
        <v>0</v>
      </c>
      <c r="AG820" s="403">
        <f t="shared" si="1243"/>
        <v>0</v>
      </c>
      <c r="AH820" s="403">
        <f t="shared" si="1243"/>
        <v>0</v>
      </c>
      <c r="AI820" s="403">
        <f t="shared" si="1243"/>
        <v>0</v>
      </c>
      <c r="AJ820" s="403">
        <f t="shared" si="1243"/>
        <v>0</v>
      </c>
      <c r="AK820" s="403">
        <f t="shared" si="1243"/>
        <v>0</v>
      </c>
      <c r="AL820" s="403">
        <f t="shared" si="1243"/>
        <v>0</v>
      </c>
      <c r="AM820" s="296"/>
    </row>
    <row r="821" spans="1:39" s="282" customFormat="1" ht="15.5" hidden="1" outlineLevel="1">
      <c r="A821" s="522"/>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4"/>
      <c r="Z821" s="404"/>
      <c r="AA821" s="404"/>
      <c r="AB821" s="404"/>
      <c r="AC821" s="404"/>
      <c r="AD821" s="404"/>
      <c r="AE821" s="408"/>
      <c r="AF821" s="408"/>
      <c r="AG821" s="408"/>
      <c r="AH821" s="408"/>
      <c r="AI821" s="408"/>
      <c r="AJ821" s="408"/>
      <c r="AK821" s="408"/>
      <c r="AL821" s="408"/>
      <c r="AM821" s="312"/>
    </row>
    <row r="822" spans="1:39" ht="15.5" hidden="1" outlineLevel="1">
      <c r="A822" s="522"/>
      <c r="B822" s="509"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6"/>
      <c r="Z822" s="406"/>
      <c r="AA822" s="406"/>
      <c r="AB822" s="406"/>
      <c r="AC822" s="406"/>
      <c r="AD822" s="406"/>
      <c r="AE822" s="406"/>
      <c r="AF822" s="406"/>
      <c r="AG822" s="406"/>
      <c r="AH822" s="406"/>
      <c r="AI822" s="406"/>
      <c r="AJ822" s="406"/>
      <c r="AK822" s="406"/>
      <c r="AL822" s="406"/>
      <c r="AM822" s="291"/>
    </row>
    <row r="823" spans="1:39" ht="15.5" hidden="1" outlineLevel="1">
      <c r="A823" s="522">
        <v>17</v>
      </c>
      <c r="B823" s="420"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18"/>
      <c r="Z823" s="402"/>
      <c r="AA823" s="402"/>
      <c r="AB823" s="402"/>
      <c r="AC823" s="402"/>
      <c r="AD823" s="402"/>
      <c r="AE823" s="402"/>
      <c r="AF823" s="407"/>
      <c r="AG823" s="407"/>
      <c r="AH823" s="407"/>
      <c r="AI823" s="407"/>
      <c r="AJ823" s="407"/>
      <c r="AK823" s="407"/>
      <c r="AL823" s="407"/>
      <c r="AM823" s="295">
        <f>SUM(Y823:AL823)</f>
        <v>0</v>
      </c>
    </row>
    <row r="824" spans="1:39" ht="15.5" hidden="1" outlineLevel="1">
      <c r="A824" s="522"/>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3">
        <f>Y823</f>
        <v>0</v>
      </c>
      <c r="Z824" s="403">
        <f t="shared" ref="Z824:AL824" si="1244">Z823</f>
        <v>0</v>
      </c>
      <c r="AA824" s="403">
        <f t="shared" si="1244"/>
        <v>0</v>
      </c>
      <c r="AB824" s="403">
        <f t="shared" si="1244"/>
        <v>0</v>
      </c>
      <c r="AC824" s="403">
        <f t="shared" si="1244"/>
        <v>0</v>
      </c>
      <c r="AD824" s="403">
        <f t="shared" si="1244"/>
        <v>0</v>
      </c>
      <c r="AE824" s="403">
        <f t="shared" si="1244"/>
        <v>0</v>
      </c>
      <c r="AF824" s="403">
        <f t="shared" si="1244"/>
        <v>0</v>
      </c>
      <c r="AG824" s="403">
        <f t="shared" si="1244"/>
        <v>0</v>
      </c>
      <c r="AH824" s="403">
        <f t="shared" si="1244"/>
        <v>0</v>
      </c>
      <c r="AI824" s="403">
        <f t="shared" si="1244"/>
        <v>0</v>
      </c>
      <c r="AJ824" s="403">
        <f t="shared" si="1244"/>
        <v>0</v>
      </c>
      <c r="AK824" s="403">
        <f t="shared" si="1244"/>
        <v>0</v>
      </c>
      <c r="AL824" s="403">
        <f t="shared" si="1244"/>
        <v>0</v>
      </c>
      <c r="AM824" s="305"/>
    </row>
    <row r="825" spans="1:39" ht="15.5" hidden="1" outlineLevel="1">
      <c r="A825" s="522"/>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4"/>
      <c r="Z825" s="417"/>
      <c r="AA825" s="417"/>
      <c r="AB825" s="417"/>
      <c r="AC825" s="417"/>
      <c r="AD825" s="417"/>
      <c r="AE825" s="417"/>
      <c r="AF825" s="417"/>
      <c r="AG825" s="417"/>
      <c r="AH825" s="417"/>
      <c r="AI825" s="417"/>
      <c r="AJ825" s="417"/>
      <c r="AK825" s="417"/>
      <c r="AL825" s="417"/>
      <c r="AM825" s="305"/>
    </row>
    <row r="826" spans="1:39" ht="15.5" hidden="1" outlineLevel="1">
      <c r="A826" s="522">
        <v>18</v>
      </c>
      <c r="B826" s="420"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18"/>
      <c r="Z826" s="402"/>
      <c r="AA826" s="402"/>
      <c r="AB826" s="402"/>
      <c r="AC826" s="402"/>
      <c r="AD826" s="402"/>
      <c r="AE826" s="402"/>
      <c r="AF826" s="407"/>
      <c r="AG826" s="407"/>
      <c r="AH826" s="407"/>
      <c r="AI826" s="407"/>
      <c r="AJ826" s="407"/>
      <c r="AK826" s="407"/>
      <c r="AL826" s="407"/>
      <c r="AM826" s="295">
        <f>SUM(Y826:AL826)</f>
        <v>0</v>
      </c>
    </row>
    <row r="827" spans="1:39" ht="15.5" hidden="1" outlineLevel="1">
      <c r="A827" s="522"/>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3">
        <f>Y826</f>
        <v>0</v>
      </c>
      <c r="Z827" s="403">
        <f t="shared" ref="Z827:AL827" si="1245">Z826</f>
        <v>0</v>
      </c>
      <c r="AA827" s="403">
        <f t="shared" si="1245"/>
        <v>0</v>
      </c>
      <c r="AB827" s="403">
        <f t="shared" si="1245"/>
        <v>0</v>
      </c>
      <c r="AC827" s="403">
        <f t="shared" si="1245"/>
        <v>0</v>
      </c>
      <c r="AD827" s="403">
        <f t="shared" si="1245"/>
        <v>0</v>
      </c>
      <c r="AE827" s="403">
        <f t="shared" si="1245"/>
        <v>0</v>
      </c>
      <c r="AF827" s="403">
        <f t="shared" si="1245"/>
        <v>0</v>
      </c>
      <c r="AG827" s="403">
        <f t="shared" si="1245"/>
        <v>0</v>
      </c>
      <c r="AH827" s="403">
        <f t="shared" si="1245"/>
        <v>0</v>
      </c>
      <c r="AI827" s="403">
        <f t="shared" si="1245"/>
        <v>0</v>
      </c>
      <c r="AJ827" s="403">
        <f t="shared" si="1245"/>
        <v>0</v>
      </c>
      <c r="AK827" s="403">
        <f t="shared" si="1245"/>
        <v>0</v>
      </c>
      <c r="AL827" s="403">
        <f t="shared" si="1245"/>
        <v>0</v>
      </c>
      <c r="AM827" s="305"/>
    </row>
    <row r="828" spans="1:39" ht="15.5" hidden="1" outlineLevel="1">
      <c r="A828" s="522"/>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5"/>
      <c r="Z828" s="416"/>
      <c r="AA828" s="416"/>
      <c r="AB828" s="416"/>
      <c r="AC828" s="416"/>
      <c r="AD828" s="416"/>
      <c r="AE828" s="416"/>
      <c r="AF828" s="416"/>
      <c r="AG828" s="416"/>
      <c r="AH828" s="416"/>
      <c r="AI828" s="416"/>
      <c r="AJ828" s="416"/>
      <c r="AK828" s="416"/>
      <c r="AL828" s="416"/>
      <c r="AM828" s="296"/>
    </row>
    <row r="829" spans="1:39" ht="15.5" hidden="1" outlineLevel="1">
      <c r="A829" s="522">
        <v>19</v>
      </c>
      <c r="B829" s="420"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18"/>
      <c r="Z829" s="402"/>
      <c r="AA829" s="402"/>
      <c r="AB829" s="402"/>
      <c r="AC829" s="402"/>
      <c r="AD829" s="402"/>
      <c r="AE829" s="402"/>
      <c r="AF829" s="407"/>
      <c r="AG829" s="407"/>
      <c r="AH829" s="407"/>
      <c r="AI829" s="407"/>
      <c r="AJ829" s="407"/>
      <c r="AK829" s="407"/>
      <c r="AL829" s="407"/>
      <c r="AM829" s="295">
        <f>SUM(Y829:AL829)</f>
        <v>0</v>
      </c>
    </row>
    <row r="830" spans="1:39" ht="15.5" hidden="1" outlineLevel="1">
      <c r="A830" s="522"/>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3">
        <f>Y829</f>
        <v>0</v>
      </c>
      <c r="Z830" s="403">
        <f t="shared" ref="Z830:AL830" si="1246">Z829</f>
        <v>0</v>
      </c>
      <c r="AA830" s="403">
        <f t="shared" si="1246"/>
        <v>0</v>
      </c>
      <c r="AB830" s="403">
        <f t="shared" si="1246"/>
        <v>0</v>
      </c>
      <c r="AC830" s="403">
        <f t="shared" si="1246"/>
        <v>0</v>
      </c>
      <c r="AD830" s="403">
        <f t="shared" si="1246"/>
        <v>0</v>
      </c>
      <c r="AE830" s="403">
        <f t="shared" si="1246"/>
        <v>0</v>
      </c>
      <c r="AF830" s="403">
        <f t="shared" si="1246"/>
        <v>0</v>
      </c>
      <c r="AG830" s="403">
        <f t="shared" si="1246"/>
        <v>0</v>
      </c>
      <c r="AH830" s="403">
        <f t="shared" si="1246"/>
        <v>0</v>
      </c>
      <c r="AI830" s="403">
        <f t="shared" si="1246"/>
        <v>0</v>
      </c>
      <c r="AJ830" s="403">
        <f t="shared" si="1246"/>
        <v>0</v>
      </c>
      <c r="AK830" s="403">
        <f t="shared" si="1246"/>
        <v>0</v>
      </c>
      <c r="AL830" s="403">
        <f t="shared" si="1246"/>
        <v>0</v>
      </c>
      <c r="AM830" s="296"/>
    </row>
    <row r="831" spans="1:39" ht="15.5" hidden="1" outlineLevel="1">
      <c r="A831" s="522"/>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4"/>
      <c r="Z831" s="404"/>
      <c r="AA831" s="404"/>
      <c r="AB831" s="404"/>
      <c r="AC831" s="404"/>
      <c r="AD831" s="404"/>
      <c r="AE831" s="404"/>
      <c r="AF831" s="404"/>
      <c r="AG831" s="404"/>
      <c r="AH831" s="404"/>
      <c r="AI831" s="404"/>
      <c r="AJ831" s="404"/>
      <c r="AK831" s="404"/>
      <c r="AL831" s="404"/>
      <c r="AM831" s="305"/>
    </row>
    <row r="832" spans="1:39" ht="15.5" hidden="1" outlineLevel="1">
      <c r="A832" s="522">
        <v>20</v>
      </c>
      <c r="B832" s="420"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18"/>
      <c r="Z832" s="402"/>
      <c r="AA832" s="402"/>
      <c r="AB832" s="402"/>
      <c r="AC832" s="402"/>
      <c r="AD832" s="402"/>
      <c r="AE832" s="402"/>
      <c r="AF832" s="407"/>
      <c r="AG832" s="407"/>
      <c r="AH832" s="407"/>
      <c r="AI832" s="407"/>
      <c r="AJ832" s="407"/>
      <c r="AK832" s="407"/>
      <c r="AL832" s="407"/>
      <c r="AM832" s="295">
        <f>SUM(Y832:AL832)</f>
        <v>0</v>
      </c>
    </row>
    <row r="833" spans="1:39" ht="15.5" hidden="1" outlineLevel="1">
      <c r="A833" s="522"/>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3">
        <f>Y832</f>
        <v>0</v>
      </c>
      <c r="Z833" s="403">
        <f t="shared" ref="Z833:AL833" si="1247">Z832</f>
        <v>0</v>
      </c>
      <c r="AA833" s="403">
        <f t="shared" si="1247"/>
        <v>0</v>
      </c>
      <c r="AB833" s="403">
        <f t="shared" si="1247"/>
        <v>0</v>
      </c>
      <c r="AC833" s="403">
        <f t="shared" si="1247"/>
        <v>0</v>
      </c>
      <c r="AD833" s="403">
        <f t="shared" si="1247"/>
        <v>0</v>
      </c>
      <c r="AE833" s="403">
        <f t="shared" si="1247"/>
        <v>0</v>
      </c>
      <c r="AF833" s="403">
        <f t="shared" si="1247"/>
        <v>0</v>
      </c>
      <c r="AG833" s="403">
        <f t="shared" si="1247"/>
        <v>0</v>
      </c>
      <c r="AH833" s="403">
        <f t="shared" si="1247"/>
        <v>0</v>
      </c>
      <c r="AI833" s="403">
        <f t="shared" si="1247"/>
        <v>0</v>
      </c>
      <c r="AJ833" s="403">
        <f t="shared" si="1247"/>
        <v>0</v>
      </c>
      <c r="AK833" s="403">
        <f t="shared" si="1247"/>
        <v>0</v>
      </c>
      <c r="AL833" s="403">
        <f t="shared" si="1247"/>
        <v>0</v>
      </c>
      <c r="AM833" s="305"/>
    </row>
    <row r="834" spans="1:39" ht="15.5" hidden="1" outlineLevel="1">
      <c r="A834" s="522"/>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4"/>
      <c r="Z834" s="404"/>
      <c r="AA834" s="404"/>
      <c r="AB834" s="404"/>
      <c r="AC834" s="404"/>
      <c r="AD834" s="404"/>
      <c r="AE834" s="404"/>
      <c r="AF834" s="404"/>
      <c r="AG834" s="404"/>
      <c r="AH834" s="404"/>
      <c r="AI834" s="404"/>
      <c r="AJ834" s="404"/>
      <c r="AK834" s="404"/>
      <c r="AL834" s="404"/>
      <c r="AM834" s="305"/>
    </row>
    <row r="835" spans="1:39" ht="15.5" hidden="1" outlineLevel="1">
      <c r="A835" s="522"/>
      <c r="B835" s="508"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4"/>
      <c r="Z835" s="417"/>
      <c r="AA835" s="417"/>
      <c r="AB835" s="417"/>
      <c r="AC835" s="417"/>
      <c r="AD835" s="417"/>
      <c r="AE835" s="417"/>
      <c r="AF835" s="417"/>
      <c r="AG835" s="417"/>
      <c r="AH835" s="417"/>
      <c r="AI835" s="417"/>
      <c r="AJ835" s="417"/>
      <c r="AK835" s="417"/>
      <c r="AL835" s="417"/>
      <c r="AM835" s="305"/>
    </row>
    <row r="836" spans="1:39" ht="15.5" hidden="1" outlineLevel="1">
      <c r="A836" s="522"/>
      <c r="B836" s="494"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4"/>
      <c r="Z836" s="417"/>
      <c r="AA836" s="417"/>
      <c r="AB836" s="417"/>
      <c r="AC836" s="417"/>
      <c r="AD836" s="417"/>
      <c r="AE836" s="417"/>
      <c r="AF836" s="417"/>
      <c r="AG836" s="417"/>
      <c r="AH836" s="417"/>
      <c r="AI836" s="417"/>
      <c r="AJ836" s="417"/>
      <c r="AK836" s="417"/>
      <c r="AL836" s="417"/>
      <c r="AM836" s="305"/>
    </row>
    <row r="837" spans="1:39" ht="15.5" hidden="1" outlineLevel="1">
      <c r="A837" s="522">
        <v>21</v>
      </c>
      <c r="B837" s="420"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07"/>
      <c r="Z837" s="407"/>
      <c r="AA837" s="407"/>
      <c r="AB837" s="407"/>
      <c r="AC837" s="407"/>
      <c r="AD837" s="407"/>
      <c r="AE837" s="407"/>
      <c r="AF837" s="402"/>
      <c r="AG837" s="402"/>
      <c r="AH837" s="402"/>
      <c r="AI837" s="402"/>
      <c r="AJ837" s="402"/>
      <c r="AK837" s="402"/>
      <c r="AL837" s="402"/>
      <c r="AM837" s="295">
        <f>SUM(Y837:AL837)</f>
        <v>0</v>
      </c>
    </row>
    <row r="838" spans="1:39" ht="15.5" hidden="1" outlineLevel="1">
      <c r="A838" s="522"/>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3">
        <f>Y837</f>
        <v>0</v>
      </c>
      <c r="Z838" s="403">
        <f t="shared" ref="Z838" si="1248">Z837</f>
        <v>0</v>
      </c>
      <c r="AA838" s="403">
        <f t="shared" ref="AA838" si="1249">AA837</f>
        <v>0</v>
      </c>
      <c r="AB838" s="403">
        <f t="shared" ref="AB838" si="1250">AB837</f>
        <v>0</v>
      </c>
      <c r="AC838" s="403">
        <f t="shared" ref="AC838" si="1251">AC837</f>
        <v>0</v>
      </c>
      <c r="AD838" s="403">
        <f t="shared" ref="AD838" si="1252">AD837</f>
        <v>0</v>
      </c>
      <c r="AE838" s="403">
        <f t="shared" ref="AE838" si="1253">AE837</f>
        <v>0</v>
      </c>
      <c r="AF838" s="403">
        <f t="shared" ref="AF838" si="1254">AF837</f>
        <v>0</v>
      </c>
      <c r="AG838" s="403">
        <f t="shared" ref="AG838" si="1255">AG837</f>
        <v>0</v>
      </c>
      <c r="AH838" s="403">
        <f t="shared" ref="AH838" si="1256">AH837</f>
        <v>0</v>
      </c>
      <c r="AI838" s="403">
        <f t="shared" ref="AI838" si="1257">AI837</f>
        <v>0</v>
      </c>
      <c r="AJ838" s="403">
        <f t="shared" ref="AJ838" si="1258">AJ837</f>
        <v>0</v>
      </c>
      <c r="AK838" s="403">
        <f t="shared" ref="AK838" si="1259">AK837</f>
        <v>0</v>
      </c>
      <c r="AL838" s="403">
        <f t="shared" ref="AL838" si="1260">AL837</f>
        <v>0</v>
      </c>
      <c r="AM838" s="305"/>
    </row>
    <row r="839" spans="1:39" ht="15.5" hidden="1" outlineLevel="1">
      <c r="A839" s="522"/>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4"/>
      <c r="Z839" s="417"/>
      <c r="AA839" s="417"/>
      <c r="AB839" s="417"/>
      <c r="AC839" s="417"/>
      <c r="AD839" s="417"/>
      <c r="AE839" s="417"/>
      <c r="AF839" s="417"/>
      <c r="AG839" s="417"/>
      <c r="AH839" s="417"/>
      <c r="AI839" s="417"/>
      <c r="AJ839" s="417"/>
      <c r="AK839" s="417"/>
      <c r="AL839" s="417"/>
      <c r="AM839" s="305"/>
    </row>
    <row r="840" spans="1:39" ht="31" hidden="1" outlineLevel="1">
      <c r="A840" s="522">
        <v>22</v>
      </c>
      <c r="B840" s="420"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07"/>
      <c r="Z840" s="407"/>
      <c r="AA840" s="407"/>
      <c r="AB840" s="407"/>
      <c r="AC840" s="407"/>
      <c r="AD840" s="407"/>
      <c r="AE840" s="407"/>
      <c r="AF840" s="402"/>
      <c r="AG840" s="402"/>
      <c r="AH840" s="402"/>
      <c r="AI840" s="402"/>
      <c r="AJ840" s="402"/>
      <c r="AK840" s="402"/>
      <c r="AL840" s="402"/>
      <c r="AM840" s="295">
        <f>SUM(Y840:AL840)</f>
        <v>0</v>
      </c>
    </row>
    <row r="841" spans="1:39" ht="15.5" hidden="1" outlineLevel="1">
      <c r="A841" s="522"/>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3">
        <f>Y840</f>
        <v>0</v>
      </c>
      <c r="Z841" s="403">
        <f t="shared" ref="Z841" si="1261">Z840</f>
        <v>0</v>
      </c>
      <c r="AA841" s="403">
        <f t="shared" ref="AA841" si="1262">AA840</f>
        <v>0</v>
      </c>
      <c r="AB841" s="403">
        <f t="shared" ref="AB841" si="1263">AB840</f>
        <v>0</v>
      </c>
      <c r="AC841" s="403">
        <f t="shared" ref="AC841" si="1264">AC840</f>
        <v>0</v>
      </c>
      <c r="AD841" s="403">
        <f t="shared" ref="AD841" si="1265">AD840</f>
        <v>0</v>
      </c>
      <c r="AE841" s="403">
        <f t="shared" ref="AE841" si="1266">AE840</f>
        <v>0</v>
      </c>
      <c r="AF841" s="403">
        <f t="shared" ref="AF841" si="1267">AF840</f>
        <v>0</v>
      </c>
      <c r="AG841" s="403">
        <f t="shared" ref="AG841" si="1268">AG840</f>
        <v>0</v>
      </c>
      <c r="AH841" s="403">
        <f t="shared" ref="AH841" si="1269">AH840</f>
        <v>0</v>
      </c>
      <c r="AI841" s="403">
        <f t="shared" ref="AI841" si="1270">AI840</f>
        <v>0</v>
      </c>
      <c r="AJ841" s="403">
        <f t="shared" ref="AJ841" si="1271">AJ840</f>
        <v>0</v>
      </c>
      <c r="AK841" s="403">
        <f t="shared" ref="AK841" si="1272">AK840</f>
        <v>0</v>
      </c>
      <c r="AL841" s="403">
        <f t="shared" ref="AL841" si="1273">AL840</f>
        <v>0</v>
      </c>
      <c r="AM841" s="305"/>
    </row>
    <row r="842" spans="1:39" ht="15.5" hidden="1" outlineLevel="1">
      <c r="A842" s="522"/>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4"/>
      <c r="Z842" s="417"/>
      <c r="AA842" s="417"/>
      <c r="AB842" s="417"/>
      <c r="AC842" s="417"/>
      <c r="AD842" s="417"/>
      <c r="AE842" s="417"/>
      <c r="AF842" s="417"/>
      <c r="AG842" s="417"/>
      <c r="AH842" s="417"/>
      <c r="AI842" s="417"/>
      <c r="AJ842" s="417"/>
      <c r="AK842" s="417"/>
      <c r="AL842" s="417"/>
      <c r="AM842" s="305"/>
    </row>
    <row r="843" spans="1:39" ht="15.5" hidden="1" outlineLevel="1">
      <c r="A843" s="522">
        <v>23</v>
      </c>
      <c r="B843" s="420"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07"/>
      <c r="Z843" s="407"/>
      <c r="AA843" s="407"/>
      <c r="AB843" s="407"/>
      <c r="AC843" s="407"/>
      <c r="AD843" s="407"/>
      <c r="AE843" s="407"/>
      <c r="AF843" s="402"/>
      <c r="AG843" s="402"/>
      <c r="AH843" s="402"/>
      <c r="AI843" s="402"/>
      <c r="AJ843" s="402"/>
      <c r="AK843" s="402"/>
      <c r="AL843" s="402"/>
      <c r="AM843" s="295">
        <f>SUM(Y843:AL843)</f>
        <v>0</v>
      </c>
    </row>
    <row r="844" spans="1:39" ht="15.5" hidden="1" outlineLevel="1">
      <c r="A844" s="522"/>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3">
        <f>Y843</f>
        <v>0</v>
      </c>
      <c r="Z844" s="403">
        <f t="shared" ref="Z844" si="1274">Z843</f>
        <v>0</v>
      </c>
      <c r="AA844" s="403">
        <f t="shared" ref="AA844" si="1275">AA843</f>
        <v>0</v>
      </c>
      <c r="AB844" s="403">
        <f t="shared" ref="AB844" si="1276">AB843</f>
        <v>0</v>
      </c>
      <c r="AC844" s="403">
        <f t="shared" ref="AC844" si="1277">AC843</f>
        <v>0</v>
      </c>
      <c r="AD844" s="403">
        <f t="shared" ref="AD844" si="1278">AD843</f>
        <v>0</v>
      </c>
      <c r="AE844" s="403">
        <f t="shared" ref="AE844" si="1279">AE843</f>
        <v>0</v>
      </c>
      <c r="AF844" s="403">
        <f t="shared" ref="AF844" si="1280">AF843</f>
        <v>0</v>
      </c>
      <c r="AG844" s="403">
        <f t="shared" ref="AG844" si="1281">AG843</f>
        <v>0</v>
      </c>
      <c r="AH844" s="403">
        <f t="shared" ref="AH844" si="1282">AH843</f>
        <v>0</v>
      </c>
      <c r="AI844" s="403">
        <f t="shared" ref="AI844" si="1283">AI843</f>
        <v>0</v>
      </c>
      <c r="AJ844" s="403">
        <f t="shared" ref="AJ844" si="1284">AJ843</f>
        <v>0</v>
      </c>
      <c r="AK844" s="403">
        <f t="shared" ref="AK844" si="1285">AK843</f>
        <v>0</v>
      </c>
      <c r="AL844" s="403">
        <f t="shared" ref="AL844" si="1286">AL843</f>
        <v>0</v>
      </c>
      <c r="AM844" s="305"/>
    </row>
    <row r="845" spans="1:39" ht="15.5" hidden="1" outlineLevel="1">
      <c r="A845" s="522"/>
      <c r="B845" s="42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4"/>
      <c r="Z845" s="417"/>
      <c r="AA845" s="417"/>
      <c r="AB845" s="417"/>
      <c r="AC845" s="417"/>
      <c r="AD845" s="417"/>
      <c r="AE845" s="417"/>
      <c r="AF845" s="417"/>
      <c r="AG845" s="417"/>
      <c r="AH845" s="417"/>
      <c r="AI845" s="417"/>
      <c r="AJ845" s="417"/>
      <c r="AK845" s="417"/>
      <c r="AL845" s="417"/>
      <c r="AM845" s="305"/>
    </row>
    <row r="846" spans="1:39" ht="15.5" hidden="1" outlineLevel="1">
      <c r="A846" s="522">
        <v>24</v>
      </c>
      <c r="B846" s="420"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07"/>
      <c r="Z846" s="407"/>
      <c r="AA846" s="407"/>
      <c r="AB846" s="407"/>
      <c r="AC846" s="407"/>
      <c r="AD846" s="407"/>
      <c r="AE846" s="407"/>
      <c r="AF846" s="402"/>
      <c r="AG846" s="402"/>
      <c r="AH846" s="402"/>
      <c r="AI846" s="402"/>
      <c r="AJ846" s="402"/>
      <c r="AK846" s="402"/>
      <c r="AL846" s="402"/>
      <c r="AM846" s="295">
        <f>SUM(Y846:AL846)</f>
        <v>0</v>
      </c>
    </row>
    <row r="847" spans="1:39" ht="15.5" hidden="1" outlineLevel="1">
      <c r="A847" s="522"/>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3">
        <f>Y846</f>
        <v>0</v>
      </c>
      <c r="Z847" s="403">
        <f t="shared" ref="Z847" si="1287">Z846</f>
        <v>0</v>
      </c>
      <c r="AA847" s="403">
        <f t="shared" ref="AA847" si="1288">AA846</f>
        <v>0</v>
      </c>
      <c r="AB847" s="403">
        <f t="shared" ref="AB847" si="1289">AB846</f>
        <v>0</v>
      </c>
      <c r="AC847" s="403">
        <f t="shared" ref="AC847" si="1290">AC846</f>
        <v>0</v>
      </c>
      <c r="AD847" s="403">
        <f t="shared" ref="AD847" si="1291">AD846</f>
        <v>0</v>
      </c>
      <c r="AE847" s="403">
        <f t="shared" ref="AE847" si="1292">AE846</f>
        <v>0</v>
      </c>
      <c r="AF847" s="403">
        <f t="shared" ref="AF847" si="1293">AF846</f>
        <v>0</v>
      </c>
      <c r="AG847" s="403">
        <f t="shared" ref="AG847" si="1294">AG846</f>
        <v>0</v>
      </c>
      <c r="AH847" s="403">
        <f t="shared" ref="AH847" si="1295">AH846</f>
        <v>0</v>
      </c>
      <c r="AI847" s="403">
        <f t="shared" ref="AI847" si="1296">AI846</f>
        <v>0</v>
      </c>
      <c r="AJ847" s="403">
        <f t="shared" ref="AJ847" si="1297">AJ846</f>
        <v>0</v>
      </c>
      <c r="AK847" s="403">
        <f t="shared" ref="AK847" si="1298">AK846</f>
        <v>0</v>
      </c>
      <c r="AL847" s="403">
        <f t="shared" ref="AL847" si="1299">AL846</f>
        <v>0</v>
      </c>
      <c r="AM847" s="305"/>
    </row>
    <row r="848" spans="1:39" ht="15.5" hidden="1" outlineLevel="1">
      <c r="A848" s="522"/>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4"/>
      <c r="Z848" s="417"/>
      <c r="AA848" s="417"/>
      <c r="AB848" s="417"/>
      <c r="AC848" s="417"/>
      <c r="AD848" s="417"/>
      <c r="AE848" s="417"/>
      <c r="AF848" s="417"/>
      <c r="AG848" s="417"/>
      <c r="AH848" s="417"/>
      <c r="AI848" s="417"/>
      <c r="AJ848" s="417"/>
      <c r="AK848" s="417"/>
      <c r="AL848" s="417"/>
      <c r="AM848" s="305"/>
    </row>
    <row r="849" spans="1:39" ht="15.5" hidden="1" outlineLevel="1">
      <c r="A849" s="522"/>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4"/>
      <c r="Z849" s="417"/>
      <c r="AA849" s="417"/>
      <c r="AB849" s="417"/>
      <c r="AC849" s="417"/>
      <c r="AD849" s="417"/>
      <c r="AE849" s="417"/>
      <c r="AF849" s="417"/>
      <c r="AG849" s="417"/>
      <c r="AH849" s="417"/>
      <c r="AI849" s="417"/>
      <c r="AJ849" s="417"/>
      <c r="AK849" s="417"/>
      <c r="AL849" s="417"/>
      <c r="AM849" s="305"/>
    </row>
    <row r="850" spans="1:39" ht="15.5" hidden="1" outlineLevel="1">
      <c r="A850" s="522">
        <v>25</v>
      </c>
      <c r="B850" s="420"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18"/>
      <c r="Z850" s="407"/>
      <c r="AA850" s="407"/>
      <c r="AB850" s="407"/>
      <c r="AC850" s="407"/>
      <c r="AD850" s="407"/>
      <c r="AE850" s="407"/>
      <c r="AF850" s="407"/>
      <c r="AG850" s="407"/>
      <c r="AH850" s="407"/>
      <c r="AI850" s="407"/>
      <c r="AJ850" s="407"/>
      <c r="AK850" s="407"/>
      <c r="AL850" s="407"/>
      <c r="AM850" s="295">
        <f>SUM(Y850:AL850)</f>
        <v>0</v>
      </c>
    </row>
    <row r="851" spans="1:39" ht="15.5" hidden="1" outlineLevel="1">
      <c r="A851" s="522"/>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3">
        <f>Y850</f>
        <v>0</v>
      </c>
      <c r="Z851" s="403">
        <f t="shared" ref="Z851" si="1300">Z850</f>
        <v>0</v>
      </c>
      <c r="AA851" s="403">
        <f t="shared" ref="AA851" si="1301">AA850</f>
        <v>0</v>
      </c>
      <c r="AB851" s="403">
        <f t="shared" ref="AB851" si="1302">AB850</f>
        <v>0</v>
      </c>
      <c r="AC851" s="403">
        <f t="shared" ref="AC851" si="1303">AC850</f>
        <v>0</v>
      </c>
      <c r="AD851" s="403">
        <f t="shared" ref="AD851" si="1304">AD850</f>
        <v>0</v>
      </c>
      <c r="AE851" s="403">
        <f t="shared" ref="AE851" si="1305">AE850</f>
        <v>0</v>
      </c>
      <c r="AF851" s="403">
        <f t="shared" ref="AF851" si="1306">AF850</f>
        <v>0</v>
      </c>
      <c r="AG851" s="403">
        <f t="shared" ref="AG851" si="1307">AG850</f>
        <v>0</v>
      </c>
      <c r="AH851" s="403">
        <f t="shared" ref="AH851" si="1308">AH850</f>
        <v>0</v>
      </c>
      <c r="AI851" s="403">
        <f t="shared" ref="AI851" si="1309">AI850</f>
        <v>0</v>
      </c>
      <c r="AJ851" s="403">
        <f t="shared" ref="AJ851" si="1310">AJ850</f>
        <v>0</v>
      </c>
      <c r="AK851" s="403">
        <f t="shared" ref="AK851" si="1311">AK850</f>
        <v>0</v>
      </c>
      <c r="AL851" s="403">
        <f t="shared" ref="AL851" si="1312">AL850</f>
        <v>0</v>
      </c>
      <c r="AM851" s="305"/>
    </row>
    <row r="852" spans="1:39" ht="15.5" hidden="1" outlineLevel="1">
      <c r="A852" s="522"/>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4"/>
      <c r="Z852" s="417"/>
      <c r="AA852" s="417"/>
      <c r="AB852" s="417"/>
      <c r="AC852" s="417"/>
      <c r="AD852" s="417"/>
      <c r="AE852" s="417"/>
      <c r="AF852" s="417"/>
      <c r="AG852" s="417"/>
      <c r="AH852" s="417"/>
      <c r="AI852" s="417"/>
      <c r="AJ852" s="417"/>
      <c r="AK852" s="417"/>
      <c r="AL852" s="417"/>
      <c r="AM852" s="305"/>
    </row>
    <row r="853" spans="1:39" ht="15.5" hidden="1" outlineLevel="1">
      <c r="A853" s="522">
        <v>26</v>
      </c>
      <c r="B853" s="420"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18"/>
      <c r="Z853" s="407"/>
      <c r="AA853" s="407"/>
      <c r="AB853" s="407"/>
      <c r="AC853" s="407"/>
      <c r="AD853" s="407"/>
      <c r="AE853" s="407"/>
      <c r="AF853" s="407"/>
      <c r="AG853" s="407"/>
      <c r="AH853" s="407"/>
      <c r="AI853" s="407"/>
      <c r="AJ853" s="407"/>
      <c r="AK853" s="407"/>
      <c r="AL853" s="407"/>
      <c r="AM853" s="295">
        <f>SUM(Y853:AL853)</f>
        <v>0</v>
      </c>
    </row>
    <row r="854" spans="1:39" ht="15.5" hidden="1" outlineLevel="1">
      <c r="A854" s="522"/>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3">
        <f>Y853</f>
        <v>0</v>
      </c>
      <c r="Z854" s="403">
        <f t="shared" ref="Z854" si="1313">Z853</f>
        <v>0</v>
      </c>
      <c r="AA854" s="403">
        <f t="shared" ref="AA854" si="1314">AA853</f>
        <v>0</v>
      </c>
      <c r="AB854" s="403">
        <f t="shared" ref="AB854" si="1315">AB853</f>
        <v>0</v>
      </c>
      <c r="AC854" s="403">
        <f t="shared" ref="AC854" si="1316">AC853</f>
        <v>0</v>
      </c>
      <c r="AD854" s="403">
        <f t="shared" ref="AD854" si="1317">AD853</f>
        <v>0</v>
      </c>
      <c r="AE854" s="403">
        <f t="shared" ref="AE854" si="1318">AE853</f>
        <v>0</v>
      </c>
      <c r="AF854" s="403">
        <f t="shared" ref="AF854" si="1319">AF853</f>
        <v>0</v>
      </c>
      <c r="AG854" s="403">
        <f t="shared" ref="AG854" si="1320">AG853</f>
        <v>0</v>
      </c>
      <c r="AH854" s="403">
        <f t="shared" ref="AH854" si="1321">AH853</f>
        <v>0</v>
      </c>
      <c r="AI854" s="403">
        <f t="shared" ref="AI854" si="1322">AI853</f>
        <v>0</v>
      </c>
      <c r="AJ854" s="403">
        <f t="shared" ref="AJ854" si="1323">AJ853</f>
        <v>0</v>
      </c>
      <c r="AK854" s="403">
        <f t="shared" ref="AK854" si="1324">AK853</f>
        <v>0</v>
      </c>
      <c r="AL854" s="403">
        <f t="shared" ref="AL854" si="1325">AL853</f>
        <v>0</v>
      </c>
      <c r="AM854" s="305"/>
    </row>
    <row r="855" spans="1:39" ht="15.5" hidden="1" outlineLevel="1">
      <c r="A855" s="522"/>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4"/>
      <c r="Z855" s="417"/>
      <c r="AA855" s="417"/>
      <c r="AB855" s="417"/>
      <c r="AC855" s="417"/>
      <c r="AD855" s="417"/>
      <c r="AE855" s="417"/>
      <c r="AF855" s="417"/>
      <c r="AG855" s="417"/>
      <c r="AH855" s="417"/>
      <c r="AI855" s="417"/>
      <c r="AJ855" s="417"/>
      <c r="AK855" s="417"/>
      <c r="AL855" s="417"/>
      <c r="AM855" s="305"/>
    </row>
    <row r="856" spans="1:39" ht="31" hidden="1" outlineLevel="1">
      <c r="A856" s="522">
        <v>27</v>
      </c>
      <c r="B856" s="420"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18"/>
      <c r="Z856" s="407"/>
      <c r="AA856" s="407"/>
      <c r="AB856" s="407"/>
      <c r="AC856" s="407"/>
      <c r="AD856" s="407"/>
      <c r="AE856" s="407"/>
      <c r="AF856" s="407"/>
      <c r="AG856" s="407"/>
      <c r="AH856" s="407"/>
      <c r="AI856" s="407"/>
      <c r="AJ856" s="407"/>
      <c r="AK856" s="407"/>
      <c r="AL856" s="407"/>
      <c r="AM856" s="295">
        <f>SUM(Y856:AL856)</f>
        <v>0</v>
      </c>
    </row>
    <row r="857" spans="1:39" ht="15.5" hidden="1" outlineLevel="1">
      <c r="A857" s="522"/>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3">
        <f>Y856</f>
        <v>0</v>
      </c>
      <c r="Z857" s="403">
        <f t="shared" ref="Z857" si="1326">Z856</f>
        <v>0</v>
      </c>
      <c r="AA857" s="403">
        <f t="shared" ref="AA857" si="1327">AA856</f>
        <v>0</v>
      </c>
      <c r="AB857" s="403">
        <f t="shared" ref="AB857" si="1328">AB856</f>
        <v>0</v>
      </c>
      <c r="AC857" s="403">
        <f t="shared" ref="AC857" si="1329">AC856</f>
        <v>0</v>
      </c>
      <c r="AD857" s="403">
        <f t="shared" ref="AD857" si="1330">AD856</f>
        <v>0</v>
      </c>
      <c r="AE857" s="403">
        <f t="shared" ref="AE857" si="1331">AE856</f>
        <v>0</v>
      </c>
      <c r="AF857" s="403">
        <f t="shared" ref="AF857" si="1332">AF856</f>
        <v>0</v>
      </c>
      <c r="AG857" s="403">
        <f t="shared" ref="AG857" si="1333">AG856</f>
        <v>0</v>
      </c>
      <c r="AH857" s="403">
        <f t="shared" ref="AH857" si="1334">AH856</f>
        <v>0</v>
      </c>
      <c r="AI857" s="403">
        <f t="shared" ref="AI857" si="1335">AI856</f>
        <v>0</v>
      </c>
      <c r="AJ857" s="403">
        <f t="shared" ref="AJ857" si="1336">AJ856</f>
        <v>0</v>
      </c>
      <c r="AK857" s="403">
        <f t="shared" ref="AK857" si="1337">AK856</f>
        <v>0</v>
      </c>
      <c r="AL857" s="403">
        <f t="shared" ref="AL857" si="1338">AL856</f>
        <v>0</v>
      </c>
      <c r="AM857" s="305"/>
    </row>
    <row r="858" spans="1:39" ht="15.5" hidden="1" outlineLevel="1">
      <c r="A858" s="522"/>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4"/>
      <c r="Z858" s="417"/>
      <c r="AA858" s="417"/>
      <c r="AB858" s="417"/>
      <c r="AC858" s="417"/>
      <c r="AD858" s="417"/>
      <c r="AE858" s="417"/>
      <c r="AF858" s="417"/>
      <c r="AG858" s="417"/>
      <c r="AH858" s="417"/>
      <c r="AI858" s="417"/>
      <c r="AJ858" s="417"/>
      <c r="AK858" s="417"/>
      <c r="AL858" s="417"/>
      <c r="AM858" s="305"/>
    </row>
    <row r="859" spans="1:39" ht="31" hidden="1" outlineLevel="1">
      <c r="A859" s="522">
        <v>28</v>
      </c>
      <c r="B859" s="420"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18"/>
      <c r="Z859" s="407"/>
      <c r="AA859" s="407"/>
      <c r="AB859" s="407"/>
      <c r="AC859" s="407"/>
      <c r="AD859" s="407"/>
      <c r="AE859" s="407"/>
      <c r="AF859" s="407"/>
      <c r="AG859" s="407"/>
      <c r="AH859" s="407"/>
      <c r="AI859" s="407"/>
      <c r="AJ859" s="407"/>
      <c r="AK859" s="407"/>
      <c r="AL859" s="407"/>
      <c r="AM859" s="295">
        <f>SUM(Y859:AL859)</f>
        <v>0</v>
      </c>
    </row>
    <row r="860" spans="1:39" ht="15.5" hidden="1" outlineLevel="1">
      <c r="A860" s="522"/>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3">
        <f>Y859</f>
        <v>0</v>
      </c>
      <c r="Z860" s="403">
        <f t="shared" ref="Z860" si="1339">Z859</f>
        <v>0</v>
      </c>
      <c r="AA860" s="403">
        <f t="shared" ref="AA860" si="1340">AA859</f>
        <v>0</v>
      </c>
      <c r="AB860" s="403">
        <f t="shared" ref="AB860" si="1341">AB859</f>
        <v>0</v>
      </c>
      <c r="AC860" s="403">
        <f t="shared" ref="AC860" si="1342">AC859</f>
        <v>0</v>
      </c>
      <c r="AD860" s="403">
        <f t="shared" ref="AD860" si="1343">AD859</f>
        <v>0</v>
      </c>
      <c r="AE860" s="403">
        <f t="shared" ref="AE860" si="1344">AE859</f>
        <v>0</v>
      </c>
      <c r="AF860" s="403">
        <f t="shared" ref="AF860" si="1345">AF859</f>
        <v>0</v>
      </c>
      <c r="AG860" s="403">
        <f t="shared" ref="AG860" si="1346">AG859</f>
        <v>0</v>
      </c>
      <c r="AH860" s="403">
        <f t="shared" ref="AH860" si="1347">AH859</f>
        <v>0</v>
      </c>
      <c r="AI860" s="403">
        <f t="shared" ref="AI860" si="1348">AI859</f>
        <v>0</v>
      </c>
      <c r="AJ860" s="403">
        <f t="shared" ref="AJ860" si="1349">AJ859</f>
        <v>0</v>
      </c>
      <c r="AK860" s="403">
        <f t="shared" ref="AK860" si="1350">AK859</f>
        <v>0</v>
      </c>
      <c r="AL860" s="403">
        <f t="shared" ref="AL860" si="1351">AL859</f>
        <v>0</v>
      </c>
      <c r="AM860" s="305"/>
    </row>
    <row r="861" spans="1:39" ht="15.5" hidden="1" outlineLevel="1">
      <c r="A861" s="522"/>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4"/>
      <c r="Z861" s="417"/>
      <c r="AA861" s="417"/>
      <c r="AB861" s="417"/>
      <c r="AC861" s="417"/>
      <c r="AD861" s="417"/>
      <c r="AE861" s="417"/>
      <c r="AF861" s="417"/>
      <c r="AG861" s="417"/>
      <c r="AH861" s="417"/>
      <c r="AI861" s="417"/>
      <c r="AJ861" s="417"/>
      <c r="AK861" s="417"/>
      <c r="AL861" s="417"/>
      <c r="AM861" s="305"/>
    </row>
    <row r="862" spans="1:39" ht="31" hidden="1" outlineLevel="1">
      <c r="A862" s="522">
        <v>29</v>
      </c>
      <c r="B862" s="420"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18"/>
      <c r="Z862" s="407"/>
      <c r="AA862" s="407"/>
      <c r="AB862" s="407"/>
      <c r="AC862" s="407"/>
      <c r="AD862" s="407"/>
      <c r="AE862" s="407"/>
      <c r="AF862" s="407"/>
      <c r="AG862" s="407"/>
      <c r="AH862" s="407"/>
      <c r="AI862" s="407"/>
      <c r="AJ862" s="407"/>
      <c r="AK862" s="407"/>
      <c r="AL862" s="407"/>
      <c r="AM862" s="295">
        <f>SUM(Y862:AL862)</f>
        <v>0</v>
      </c>
    </row>
    <row r="863" spans="1:39" ht="15.5" hidden="1" outlineLevel="1">
      <c r="A863" s="522"/>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3">
        <f>Y862</f>
        <v>0</v>
      </c>
      <c r="Z863" s="403">
        <f t="shared" ref="Z863" si="1352">Z862</f>
        <v>0</v>
      </c>
      <c r="AA863" s="403">
        <f t="shared" ref="AA863" si="1353">AA862</f>
        <v>0</v>
      </c>
      <c r="AB863" s="403">
        <f t="shared" ref="AB863" si="1354">AB862</f>
        <v>0</v>
      </c>
      <c r="AC863" s="403">
        <f t="shared" ref="AC863" si="1355">AC862</f>
        <v>0</v>
      </c>
      <c r="AD863" s="403">
        <f t="shared" ref="AD863" si="1356">AD862</f>
        <v>0</v>
      </c>
      <c r="AE863" s="403">
        <f t="shared" ref="AE863" si="1357">AE862</f>
        <v>0</v>
      </c>
      <c r="AF863" s="403">
        <f t="shared" ref="AF863" si="1358">AF862</f>
        <v>0</v>
      </c>
      <c r="AG863" s="403">
        <f t="shared" ref="AG863" si="1359">AG862</f>
        <v>0</v>
      </c>
      <c r="AH863" s="403">
        <f t="shared" ref="AH863" si="1360">AH862</f>
        <v>0</v>
      </c>
      <c r="AI863" s="403">
        <f t="shared" ref="AI863" si="1361">AI862</f>
        <v>0</v>
      </c>
      <c r="AJ863" s="403">
        <f t="shared" ref="AJ863" si="1362">AJ862</f>
        <v>0</v>
      </c>
      <c r="AK863" s="403">
        <f t="shared" ref="AK863" si="1363">AK862</f>
        <v>0</v>
      </c>
      <c r="AL863" s="403">
        <f t="shared" ref="AL863" si="1364">AL862</f>
        <v>0</v>
      </c>
      <c r="AM863" s="305"/>
    </row>
    <row r="864" spans="1:39" ht="15.5" hidden="1" outlineLevel="1">
      <c r="A864" s="522"/>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4"/>
      <c r="Z864" s="417"/>
      <c r="AA864" s="417"/>
      <c r="AB864" s="417"/>
      <c r="AC864" s="417"/>
      <c r="AD864" s="417"/>
      <c r="AE864" s="417"/>
      <c r="AF864" s="417"/>
      <c r="AG864" s="417"/>
      <c r="AH864" s="417"/>
      <c r="AI864" s="417"/>
      <c r="AJ864" s="417"/>
      <c r="AK864" s="417"/>
      <c r="AL864" s="417"/>
      <c r="AM864" s="305"/>
    </row>
    <row r="865" spans="1:39" ht="31" hidden="1" outlineLevel="1">
      <c r="A865" s="522">
        <v>30</v>
      </c>
      <c r="B865" s="420"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18"/>
      <c r="Z865" s="407"/>
      <c r="AA865" s="407"/>
      <c r="AB865" s="407"/>
      <c r="AC865" s="407"/>
      <c r="AD865" s="407"/>
      <c r="AE865" s="407"/>
      <c r="AF865" s="407"/>
      <c r="AG865" s="407"/>
      <c r="AH865" s="407"/>
      <c r="AI865" s="407"/>
      <c r="AJ865" s="407"/>
      <c r="AK865" s="407"/>
      <c r="AL865" s="407"/>
      <c r="AM865" s="295">
        <f>SUM(Y865:AL865)</f>
        <v>0</v>
      </c>
    </row>
    <row r="866" spans="1:39" ht="15.5" hidden="1" outlineLevel="1">
      <c r="A866" s="522"/>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3">
        <f>Y865</f>
        <v>0</v>
      </c>
      <c r="Z866" s="403">
        <f t="shared" ref="Z866" si="1365">Z865</f>
        <v>0</v>
      </c>
      <c r="AA866" s="403">
        <f t="shared" ref="AA866" si="1366">AA865</f>
        <v>0</v>
      </c>
      <c r="AB866" s="403">
        <f t="shared" ref="AB866" si="1367">AB865</f>
        <v>0</v>
      </c>
      <c r="AC866" s="403">
        <f t="shared" ref="AC866" si="1368">AC865</f>
        <v>0</v>
      </c>
      <c r="AD866" s="403">
        <f t="shared" ref="AD866" si="1369">AD865</f>
        <v>0</v>
      </c>
      <c r="AE866" s="403">
        <f t="shared" ref="AE866" si="1370">AE865</f>
        <v>0</v>
      </c>
      <c r="AF866" s="403">
        <f t="shared" ref="AF866" si="1371">AF865</f>
        <v>0</v>
      </c>
      <c r="AG866" s="403">
        <f t="shared" ref="AG866" si="1372">AG865</f>
        <v>0</v>
      </c>
      <c r="AH866" s="403">
        <f t="shared" ref="AH866" si="1373">AH865</f>
        <v>0</v>
      </c>
      <c r="AI866" s="403">
        <f t="shared" ref="AI866" si="1374">AI865</f>
        <v>0</v>
      </c>
      <c r="AJ866" s="403">
        <f t="shared" ref="AJ866" si="1375">AJ865</f>
        <v>0</v>
      </c>
      <c r="AK866" s="403">
        <f t="shared" ref="AK866" si="1376">AK865</f>
        <v>0</v>
      </c>
      <c r="AL866" s="403">
        <f t="shared" ref="AL866" si="1377">AL865</f>
        <v>0</v>
      </c>
      <c r="AM866" s="305"/>
    </row>
    <row r="867" spans="1:39" ht="15.5" hidden="1" outlineLevel="1">
      <c r="A867" s="522"/>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4"/>
      <c r="Z867" s="417"/>
      <c r="AA867" s="417"/>
      <c r="AB867" s="417"/>
      <c r="AC867" s="417"/>
      <c r="AD867" s="417"/>
      <c r="AE867" s="417"/>
      <c r="AF867" s="417"/>
      <c r="AG867" s="417"/>
      <c r="AH867" s="417"/>
      <c r="AI867" s="417"/>
      <c r="AJ867" s="417"/>
      <c r="AK867" s="417"/>
      <c r="AL867" s="417"/>
      <c r="AM867" s="305"/>
    </row>
    <row r="868" spans="1:39" ht="31" hidden="1" outlineLevel="1">
      <c r="A868" s="522">
        <v>31</v>
      </c>
      <c r="B868" s="420"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18"/>
      <c r="Z868" s="407"/>
      <c r="AA868" s="407"/>
      <c r="AB868" s="407"/>
      <c r="AC868" s="407"/>
      <c r="AD868" s="407"/>
      <c r="AE868" s="407"/>
      <c r="AF868" s="407"/>
      <c r="AG868" s="407"/>
      <c r="AH868" s="407"/>
      <c r="AI868" s="407"/>
      <c r="AJ868" s="407"/>
      <c r="AK868" s="407"/>
      <c r="AL868" s="407"/>
      <c r="AM868" s="295">
        <f>SUM(Y868:AL868)</f>
        <v>0</v>
      </c>
    </row>
    <row r="869" spans="1:39" ht="15.5" hidden="1" outlineLevel="1">
      <c r="A869" s="522"/>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3">
        <f>Y868</f>
        <v>0</v>
      </c>
      <c r="Z869" s="403">
        <f t="shared" ref="Z869" si="1378">Z868</f>
        <v>0</v>
      </c>
      <c r="AA869" s="403">
        <f t="shared" ref="AA869" si="1379">AA868</f>
        <v>0</v>
      </c>
      <c r="AB869" s="403">
        <f t="shared" ref="AB869" si="1380">AB868</f>
        <v>0</v>
      </c>
      <c r="AC869" s="403">
        <f t="shared" ref="AC869" si="1381">AC868</f>
        <v>0</v>
      </c>
      <c r="AD869" s="403">
        <f t="shared" ref="AD869" si="1382">AD868</f>
        <v>0</v>
      </c>
      <c r="AE869" s="403">
        <f t="shared" ref="AE869" si="1383">AE868</f>
        <v>0</v>
      </c>
      <c r="AF869" s="403">
        <f t="shared" ref="AF869" si="1384">AF868</f>
        <v>0</v>
      </c>
      <c r="AG869" s="403">
        <f t="shared" ref="AG869" si="1385">AG868</f>
        <v>0</v>
      </c>
      <c r="AH869" s="403">
        <f t="shared" ref="AH869" si="1386">AH868</f>
        <v>0</v>
      </c>
      <c r="AI869" s="403">
        <f t="shared" ref="AI869" si="1387">AI868</f>
        <v>0</v>
      </c>
      <c r="AJ869" s="403">
        <f t="shared" ref="AJ869" si="1388">AJ868</f>
        <v>0</v>
      </c>
      <c r="AK869" s="403">
        <f t="shared" ref="AK869" si="1389">AK868</f>
        <v>0</v>
      </c>
      <c r="AL869" s="403">
        <f t="shared" ref="AL869" si="1390">AL868</f>
        <v>0</v>
      </c>
      <c r="AM869" s="305"/>
    </row>
    <row r="870" spans="1:39" ht="15.5" hidden="1" outlineLevel="1">
      <c r="A870" s="522"/>
      <c r="B870" s="420"/>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4"/>
      <c r="Z870" s="417"/>
      <c r="AA870" s="417"/>
      <c r="AB870" s="417"/>
      <c r="AC870" s="417"/>
      <c r="AD870" s="417"/>
      <c r="AE870" s="417"/>
      <c r="AF870" s="417"/>
      <c r="AG870" s="417"/>
      <c r="AH870" s="417"/>
      <c r="AI870" s="417"/>
      <c r="AJ870" s="417"/>
      <c r="AK870" s="417"/>
      <c r="AL870" s="417"/>
      <c r="AM870" s="305"/>
    </row>
    <row r="871" spans="1:39" ht="15.5" hidden="1" outlineLevel="1">
      <c r="A871" s="522">
        <v>32</v>
      </c>
      <c r="B871" s="420"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18"/>
      <c r="Z871" s="407"/>
      <c r="AA871" s="407"/>
      <c r="AB871" s="407"/>
      <c r="AC871" s="407"/>
      <c r="AD871" s="407"/>
      <c r="AE871" s="407"/>
      <c r="AF871" s="407"/>
      <c r="AG871" s="407"/>
      <c r="AH871" s="407"/>
      <c r="AI871" s="407"/>
      <c r="AJ871" s="407"/>
      <c r="AK871" s="407"/>
      <c r="AL871" s="407"/>
      <c r="AM871" s="295">
        <f>SUM(Y871:AL871)</f>
        <v>0</v>
      </c>
    </row>
    <row r="872" spans="1:39" ht="15.5" hidden="1" outlineLevel="1">
      <c r="A872" s="522"/>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3">
        <f>Y871</f>
        <v>0</v>
      </c>
      <c r="Z872" s="403">
        <f t="shared" ref="Z872" si="1391">Z871</f>
        <v>0</v>
      </c>
      <c r="AA872" s="403">
        <f t="shared" ref="AA872" si="1392">AA871</f>
        <v>0</v>
      </c>
      <c r="AB872" s="403">
        <f t="shared" ref="AB872" si="1393">AB871</f>
        <v>0</v>
      </c>
      <c r="AC872" s="403">
        <f t="shared" ref="AC872" si="1394">AC871</f>
        <v>0</v>
      </c>
      <c r="AD872" s="403">
        <f t="shared" ref="AD872" si="1395">AD871</f>
        <v>0</v>
      </c>
      <c r="AE872" s="403">
        <f t="shared" ref="AE872" si="1396">AE871</f>
        <v>0</v>
      </c>
      <c r="AF872" s="403">
        <f t="shared" ref="AF872" si="1397">AF871</f>
        <v>0</v>
      </c>
      <c r="AG872" s="403">
        <f t="shared" ref="AG872" si="1398">AG871</f>
        <v>0</v>
      </c>
      <c r="AH872" s="403">
        <f t="shared" ref="AH872" si="1399">AH871</f>
        <v>0</v>
      </c>
      <c r="AI872" s="403">
        <f t="shared" ref="AI872" si="1400">AI871</f>
        <v>0</v>
      </c>
      <c r="AJ872" s="403">
        <f t="shared" ref="AJ872" si="1401">AJ871</f>
        <v>0</v>
      </c>
      <c r="AK872" s="403">
        <f t="shared" ref="AK872" si="1402">AK871</f>
        <v>0</v>
      </c>
      <c r="AL872" s="403">
        <f>AL871</f>
        <v>0</v>
      </c>
      <c r="AM872" s="305"/>
    </row>
    <row r="873" spans="1:39" ht="15.5" hidden="1" outlineLevel="1">
      <c r="A873" s="522"/>
      <c r="B873" s="420"/>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4"/>
      <c r="Z873" s="417"/>
      <c r="AA873" s="417"/>
      <c r="AB873" s="417"/>
      <c r="AC873" s="417"/>
      <c r="AD873" s="417"/>
      <c r="AE873" s="417"/>
      <c r="AF873" s="417"/>
      <c r="AG873" s="417"/>
      <c r="AH873" s="417"/>
      <c r="AI873" s="417"/>
      <c r="AJ873" s="417"/>
      <c r="AK873" s="417"/>
      <c r="AL873" s="417"/>
      <c r="AM873" s="305"/>
    </row>
    <row r="874" spans="1:39" ht="15.5" hidden="1" outlineLevel="1">
      <c r="A874" s="522"/>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4"/>
      <c r="Z874" s="417"/>
      <c r="AA874" s="417"/>
      <c r="AB874" s="417"/>
      <c r="AC874" s="417"/>
      <c r="AD874" s="417"/>
      <c r="AE874" s="417"/>
      <c r="AF874" s="417"/>
      <c r="AG874" s="417"/>
      <c r="AH874" s="417"/>
      <c r="AI874" s="417"/>
      <c r="AJ874" s="417"/>
      <c r="AK874" s="417"/>
      <c r="AL874" s="417"/>
      <c r="AM874" s="305"/>
    </row>
    <row r="875" spans="1:39" ht="15.5" hidden="1" outlineLevel="1">
      <c r="A875" s="522">
        <v>33</v>
      </c>
      <c r="B875" s="420"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18"/>
      <c r="Z875" s="407"/>
      <c r="AA875" s="407"/>
      <c r="AB875" s="407"/>
      <c r="AC875" s="407"/>
      <c r="AD875" s="407"/>
      <c r="AE875" s="407"/>
      <c r="AF875" s="407"/>
      <c r="AG875" s="407"/>
      <c r="AH875" s="407"/>
      <c r="AI875" s="407"/>
      <c r="AJ875" s="407"/>
      <c r="AK875" s="407"/>
      <c r="AL875" s="407"/>
      <c r="AM875" s="295">
        <f>SUM(Y875:AL875)</f>
        <v>0</v>
      </c>
    </row>
    <row r="876" spans="1:39" ht="15.5" hidden="1" outlineLevel="1">
      <c r="A876" s="522"/>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3">
        <f>Y875</f>
        <v>0</v>
      </c>
      <c r="Z876" s="403">
        <f t="shared" ref="Z876" si="1403">Z875</f>
        <v>0</v>
      </c>
      <c r="AA876" s="403">
        <f t="shared" ref="AA876" si="1404">AA875</f>
        <v>0</v>
      </c>
      <c r="AB876" s="403">
        <f t="shared" ref="AB876" si="1405">AB875</f>
        <v>0</v>
      </c>
      <c r="AC876" s="403">
        <f t="shared" ref="AC876" si="1406">AC875</f>
        <v>0</v>
      </c>
      <c r="AD876" s="403">
        <f t="shared" ref="AD876" si="1407">AD875</f>
        <v>0</v>
      </c>
      <c r="AE876" s="403">
        <f t="shared" ref="AE876" si="1408">AE875</f>
        <v>0</v>
      </c>
      <c r="AF876" s="403">
        <f t="shared" ref="AF876" si="1409">AF875</f>
        <v>0</v>
      </c>
      <c r="AG876" s="403">
        <f t="shared" ref="AG876" si="1410">AG875</f>
        <v>0</v>
      </c>
      <c r="AH876" s="403">
        <f t="shared" ref="AH876" si="1411">AH875</f>
        <v>0</v>
      </c>
      <c r="AI876" s="403">
        <f t="shared" ref="AI876" si="1412">AI875</f>
        <v>0</v>
      </c>
      <c r="AJ876" s="403">
        <f t="shared" ref="AJ876" si="1413">AJ875</f>
        <v>0</v>
      </c>
      <c r="AK876" s="403">
        <f t="shared" ref="AK876" si="1414">AK875</f>
        <v>0</v>
      </c>
      <c r="AL876" s="403">
        <f t="shared" ref="AL876" si="1415">AL875</f>
        <v>0</v>
      </c>
      <c r="AM876" s="305"/>
    </row>
    <row r="877" spans="1:39" ht="15.5" hidden="1" outlineLevel="1">
      <c r="A877" s="522"/>
      <c r="B877" s="420"/>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4"/>
      <c r="Z877" s="417"/>
      <c r="AA877" s="417"/>
      <c r="AB877" s="417"/>
      <c r="AC877" s="417"/>
      <c r="AD877" s="417"/>
      <c r="AE877" s="417"/>
      <c r="AF877" s="417"/>
      <c r="AG877" s="417"/>
      <c r="AH877" s="417"/>
      <c r="AI877" s="417"/>
      <c r="AJ877" s="417"/>
      <c r="AK877" s="417"/>
      <c r="AL877" s="417"/>
      <c r="AM877" s="305"/>
    </row>
    <row r="878" spans="1:39" ht="15.5" hidden="1" outlineLevel="1">
      <c r="A878" s="522">
        <v>34</v>
      </c>
      <c r="B878" s="420"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18"/>
      <c r="Z878" s="407"/>
      <c r="AA878" s="407"/>
      <c r="AB878" s="407"/>
      <c r="AC878" s="407"/>
      <c r="AD878" s="407"/>
      <c r="AE878" s="407"/>
      <c r="AF878" s="407"/>
      <c r="AG878" s="407"/>
      <c r="AH878" s="407"/>
      <c r="AI878" s="407"/>
      <c r="AJ878" s="407"/>
      <c r="AK878" s="407"/>
      <c r="AL878" s="407"/>
      <c r="AM878" s="295">
        <f>SUM(Y878:AL878)</f>
        <v>0</v>
      </c>
    </row>
    <row r="879" spans="1:39" ht="15.5" hidden="1" outlineLevel="1">
      <c r="A879" s="522"/>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3">
        <f>Y878</f>
        <v>0</v>
      </c>
      <c r="Z879" s="403">
        <f t="shared" ref="Z879" si="1416">Z878</f>
        <v>0</v>
      </c>
      <c r="AA879" s="403">
        <f t="shared" ref="AA879" si="1417">AA878</f>
        <v>0</v>
      </c>
      <c r="AB879" s="403">
        <f t="shared" ref="AB879" si="1418">AB878</f>
        <v>0</v>
      </c>
      <c r="AC879" s="403">
        <f t="shared" ref="AC879" si="1419">AC878</f>
        <v>0</v>
      </c>
      <c r="AD879" s="403">
        <f t="shared" ref="AD879" si="1420">AD878</f>
        <v>0</v>
      </c>
      <c r="AE879" s="403">
        <f t="shared" ref="AE879" si="1421">AE878</f>
        <v>0</v>
      </c>
      <c r="AF879" s="403">
        <f t="shared" ref="AF879" si="1422">AF878</f>
        <v>0</v>
      </c>
      <c r="AG879" s="403">
        <f t="shared" ref="AG879" si="1423">AG878</f>
        <v>0</v>
      </c>
      <c r="AH879" s="403">
        <f t="shared" ref="AH879" si="1424">AH878</f>
        <v>0</v>
      </c>
      <c r="AI879" s="403">
        <f t="shared" ref="AI879" si="1425">AI878</f>
        <v>0</v>
      </c>
      <c r="AJ879" s="403">
        <f t="shared" ref="AJ879" si="1426">AJ878</f>
        <v>0</v>
      </c>
      <c r="AK879" s="403">
        <f t="shared" ref="AK879" si="1427">AK878</f>
        <v>0</v>
      </c>
      <c r="AL879" s="403">
        <f t="shared" ref="AL879" si="1428">AL878</f>
        <v>0</v>
      </c>
      <c r="AM879" s="305"/>
    </row>
    <row r="880" spans="1:39" ht="15.5" hidden="1" outlineLevel="1">
      <c r="A880" s="522"/>
      <c r="B880" s="420"/>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4"/>
      <c r="Z880" s="417"/>
      <c r="AA880" s="417"/>
      <c r="AB880" s="417"/>
      <c r="AC880" s="417"/>
      <c r="AD880" s="417"/>
      <c r="AE880" s="417"/>
      <c r="AF880" s="417"/>
      <c r="AG880" s="417"/>
      <c r="AH880" s="417"/>
      <c r="AI880" s="417"/>
      <c r="AJ880" s="417"/>
      <c r="AK880" s="417"/>
      <c r="AL880" s="417"/>
      <c r="AM880" s="305"/>
    </row>
    <row r="881" spans="1:39" ht="15.5" hidden="1" outlineLevel="1">
      <c r="A881" s="522">
        <v>35</v>
      </c>
      <c r="B881" s="420"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18"/>
      <c r="Z881" s="407"/>
      <c r="AA881" s="407"/>
      <c r="AB881" s="407"/>
      <c r="AC881" s="407"/>
      <c r="AD881" s="407"/>
      <c r="AE881" s="407"/>
      <c r="AF881" s="407"/>
      <c r="AG881" s="407"/>
      <c r="AH881" s="407"/>
      <c r="AI881" s="407"/>
      <c r="AJ881" s="407"/>
      <c r="AK881" s="407"/>
      <c r="AL881" s="407"/>
      <c r="AM881" s="295">
        <f>SUM(Y881:AL881)</f>
        <v>0</v>
      </c>
    </row>
    <row r="882" spans="1:39" ht="15.5" hidden="1" outlineLevel="1">
      <c r="A882" s="522"/>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3">
        <f>Y881</f>
        <v>0</v>
      </c>
      <c r="Z882" s="403">
        <f t="shared" ref="Z882" si="1429">Z881</f>
        <v>0</v>
      </c>
      <c r="AA882" s="403">
        <f t="shared" ref="AA882" si="1430">AA881</f>
        <v>0</v>
      </c>
      <c r="AB882" s="403">
        <f t="shared" ref="AB882" si="1431">AB881</f>
        <v>0</v>
      </c>
      <c r="AC882" s="403">
        <f t="shared" ref="AC882" si="1432">AC881</f>
        <v>0</v>
      </c>
      <c r="AD882" s="403">
        <f t="shared" ref="AD882" si="1433">AD881</f>
        <v>0</v>
      </c>
      <c r="AE882" s="403">
        <f t="shared" ref="AE882" si="1434">AE881</f>
        <v>0</v>
      </c>
      <c r="AF882" s="403">
        <f t="shared" ref="AF882" si="1435">AF881</f>
        <v>0</v>
      </c>
      <c r="AG882" s="403">
        <f t="shared" ref="AG882" si="1436">AG881</f>
        <v>0</v>
      </c>
      <c r="AH882" s="403">
        <f t="shared" ref="AH882" si="1437">AH881</f>
        <v>0</v>
      </c>
      <c r="AI882" s="403">
        <f t="shared" ref="AI882" si="1438">AI881</f>
        <v>0</v>
      </c>
      <c r="AJ882" s="403">
        <f t="shared" ref="AJ882" si="1439">AJ881</f>
        <v>0</v>
      </c>
      <c r="AK882" s="403">
        <f t="shared" ref="AK882" si="1440">AK881</f>
        <v>0</v>
      </c>
      <c r="AL882" s="403">
        <f t="shared" ref="AL882" si="1441">AL881</f>
        <v>0</v>
      </c>
      <c r="AM882" s="305"/>
    </row>
    <row r="883" spans="1:39" ht="15.5" hidden="1" outlineLevel="1">
      <c r="A883" s="522"/>
      <c r="B883" s="423"/>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4"/>
      <c r="Z883" s="417"/>
      <c r="AA883" s="417"/>
      <c r="AB883" s="417"/>
      <c r="AC883" s="417"/>
      <c r="AD883" s="417"/>
      <c r="AE883" s="417"/>
      <c r="AF883" s="417"/>
      <c r="AG883" s="417"/>
      <c r="AH883" s="417"/>
      <c r="AI883" s="417"/>
      <c r="AJ883" s="417"/>
      <c r="AK883" s="417"/>
      <c r="AL883" s="417"/>
      <c r="AM883" s="305"/>
    </row>
    <row r="884" spans="1:39" ht="15.5" hidden="1" outlineLevel="1">
      <c r="A884" s="522"/>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4"/>
      <c r="Z884" s="417"/>
      <c r="AA884" s="417"/>
      <c r="AB884" s="417"/>
      <c r="AC884" s="417"/>
      <c r="AD884" s="417"/>
      <c r="AE884" s="417"/>
      <c r="AF884" s="417"/>
      <c r="AG884" s="417"/>
      <c r="AH884" s="417"/>
      <c r="AI884" s="417"/>
      <c r="AJ884" s="417"/>
      <c r="AK884" s="417"/>
      <c r="AL884" s="417"/>
      <c r="AM884" s="305"/>
    </row>
    <row r="885" spans="1:39" ht="46.5" hidden="1" outlineLevel="1">
      <c r="A885" s="522">
        <v>36</v>
      </c>
      <c r="B885" s="420"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18"/>
      <c r="Z885" s="407"/>
      <c r="AA885" s="407"/>
      <c r="AB885" s="407"/>
      <c r="AC885" s="407"/>
      <c r="AD885" s="407"/>
      <c r="AE885" s="407"/>
      <c r="AF885" s="407"/>
      <c r="AG885" s="407"/>
      <c r="AH885" s="407"/>
      <c r="AI885" s="407"/>
      <c r="AJ885" s="407"/>
      <c r="AK885" s="407"/>
      <c r="AL885" s="407"/>
      <c r="AM885" s="295">
        <f>SUM(Y885:AL885)</f>
        <v>0</v>
      </c>
    </row>
    <row r="886" spans="1:39" ht="15.5" hidden="1" outlineLevel="1">
      <c r="A886" s="522"/>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3">
        <f>Y885</f>
        <v>0</v>
      </c>
      <c r="Z886" s="403">
        <f t="shared" ref="Z886" si="1442">Z885</f>
        <v>0</v>
      </c>
      <c r="AA886" s="403">
        <f t="shared" ref="AA886" si="1443">AA885</f>
        <v>0</v>
      </c>
      <c r="AB886" s="403">
        <f t="shared" ref="AB886" si="1444">AB885</f>
        <v>0</v>
      </c>
      <c r="AC886" s="403">
        <f t="shared" ref="AC886" si="1445">AC885</f>
        <v>0</v>
      </c>
      <c r="AD886" s="403">
        <f t="shared" ref="AD886" si="1446">AD885</f>
        <v>0</v>
      </c>
      <c r="AE886" s="403">
        <f t="shared" ref="AE886" si="1447">AE885</f>
        <v>0</v>
      </c>
      <c r="AF886" s="403">
        <f t="shared" ref="AF886" si="1448">AF885</f>
        <v>0</v>
      </c>
      <c r="AG886" s="403">
        <f t="shared" ref="AG886" si="1449">AG885</f>
        <v>0</v>
      </c>
      <c r="AH886" s="403">
        <f t="shared" ref="AH886" si="1450">AH885</f>
        <v>0</v>
      </c>
      <c r="AI886" s="403">
        <f t="shared" ref="AI886" si="1451">AI885</f>
        <v>0</v>
      </c>
      <c r="AJ886" s="403">
        <f t="shared" ref="AJ886" si="1452">AJ885</f>
        <v>0</v>
      </c>
      <c r="AK886" s="403">
        <f t="shared" ref="AK886" si="1453">AK885</f>
        <v>0</v>
      </c>
      <c r="AL886" s="403">
        <f t="shared" ref="AL886" si="1454">AL885</f>
        <v>0</v>
      </c>
      <c r="AM886" s="305"/>
    </row>
    <row r="887" spans="1:39" ht="15.5" hidden="1" outlineLevel="1">
      <c r="A887" s="522"/>
      <c r="B887" s="420"/>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4"/>
      <c r="Z887" s="417"/>
      <c r="AA887" s="417"/>
      <c r="AB887" s="417"/>
      <c r="AC887" s="417"/>
      <c r="AD887" s="417"/>
      <c r="AE887" s="417"/>
      <c r="AF887" s="417"/>
      <c r="AG887" s="417"/>
      <c r="AH887" s="417"/>
      <c r="AI887" s="417"/>
      <c r="AJ887" s="417"/>
      <c r="AK887" s="417"/>
      <c r="AL887" s="417"/>
      <c r="AM887" s="305"/>
    </row>
    <row r="888" spans="1:39" ht="31" hidden="1" outlineLevel="1">
      <c r="A888" s="522">
        <v>37</v>
      </c>
      <c r="B888" s="420"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18"/>
      <c r="Z888" s="407"/>
      <c r="AA888" s="407"/>
      <c r="AB888" s="407"/>
      <c r="AC888" s="407"/>
      <c r="AD888" s="407"/>
      <c r="AE888" s="407"/>
      <c r="AF888" s="407"/>
      <c r="AG888" s="407"/>
      <c r="AH888" s="407"/>
      <c r="AI888" s="407"/>
      <c r="AJ888" s="407"/>
      <c r="AK888" s="407"/>
      <c r="AL888" s="407"/>
      <c r="AM888" s="295">
        <f>SUM(Y888:AL888)</f>
        <v>0</v>
      </c>
    </row>
    <row r="889" spans="1:39" ht="15.5" hidden="1" outlineLevel="1">
      <c r="A889" s="522"/>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3">
        <f>Y888</f>
        <v>0</v>
      </c>
      <c r="Z889" s="403">
        <f t="shared" ref="Z889" si="1455">Z888</f>
        <v>0</v>
      </c>
      <c r="AA889" s="403">
        <f t="shared" ref="AA889" si="1456">AA888</f>
        <v>0</v>
      </c>
      <c r="AB889" s="403">
        <f t="shared" ref="AB889" si="1457">AB888</f>
        <v>0</v>
      </c>
      <c r="AC889" s="403">
        <f t="shared" ref="AC889" si="1458">AC888</f>
        <v>0</v>
      </c>
      <c r="AD889" s="403">
        <f t="shared" ref="AD889" si="1459">AD888</f>
        <v>0</v>
      </c>
      <c r="AE889" s="403">
        <f t="shared" ref="AE889" si="1460">AE888</f>
        <v>0</v>
      </c>
      <c r="AF889" s="403">
        <f t="shared" ref="AF889" si="1461">AF888</f>
        <v>0</v>
      </c>
      <c r="AG889" s="403">
        <f t="shared" ref="AG889" si="1462">AG888</f>
        <v>0</v>
      </c>
      <c r="AH889" s="403">
        <f t="shared" ref="AH889" si="1463">AH888</f>
        <v>0</v>
      </c>
      <c r="AI889" s="403">
        <f t="shared" ref="AI889" si="1464">AI888</f>
        <v>0</v>
      </c>
      <c r="AJ889" s="403">
        <f t="shared" ref="AJ889" si="1465">AJ888</f>
        <v>0</v>
      </c>
      <c r="AK889" s="403">
        <f t="shared" ref="AK889" si="1466">AK888</f>
        <v>0</v>
      </c>
      <c r="AL889" s="403">
        <f t="shared" ref="AL889" si="1467">AL888</f>
        <v>0</v>
      </c>
      <c r="AM889" s="305"/>
    </row>
    <row r="890" spans="1:39" ht="15.5" hidden="1" outlineLevel="1">
      <c r="A890" s="522"/>
      <c r="B890" s="420"/>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4"/>
      <c r="Z890" s="417"/>
      <c r="AA890" s="417"/>
      <c r="AB890" s="417"/>
      <c r="AC890" s="417"/>
      <c r="AD890" s="417"/>
      <c r="AE890" s="417"/>
      <c r="AF890" s="417"/>
      <c r="AG890" s="417"/>
      <c r="AH890" s="417"/>
      <c r="AI890" s="417"/>
      <c r="AJ890" s="417"/>
      <c r="AK890" s="417"/>
      <c r="AL890" s="417"/>
      <c r="AM890" s="305"/>
    </row>
    <row r="891" spans="1:39" ht="15.5" hidden="1" outlineLevel="1">
      <c r="A891" s="522">
        <v>38</v>
      </c>
      <c r="B891" s="420"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18"/>
      <c r="Z891" s="407"/>
      <c r="AA891" s="407"/>
      <c r="AB891" s="407"/>
      <c r="AC891" s="407"/>
      <c r="AD891" s="407"/>
      <c r="AE891" s="407"/>
      <c r="AF891" s="407"/>
      <c r="AG891" s="407"/>
      <c r="AH891" s="407"/>
      <c r="AI891" s="407"/>
      <c r="AJ891" s="407"/>
      <c r="AK891" s="407"/>
      <c r="AL891" s="407"/>
      <c r="AM891" s="295">
        <f>SUM(Y891:AL891)</f>
        <v>0</v>
      </c>
    </row>
    <row r="892" spans="1:39" ht="15.5" hidden="1" outlineLevel="1">
      <c r="A892" s="522"/>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3">
        <f>Y891</f>
        <v>0</v>
      </c>
      <c r="Z892" s="403">
        <f t="shared" ref="Z892" si="1468">Z891</f>
        <v>0</v>
      </c>
      <c r="AA892" s="403">
        <f t="shared" ref="AA892" si="1469">AA891</f>
        <v>0</v>
      </c>
      <c r="AB892" s="403">
        <f t="shared" ref="AB892" si="1470">AB891</f>
        <v>0</v>
      </c>
      <c r="AC892" s="403">
        <f t="shared" ref="AC892" si="1471">AC891</f>
        <v>0</v>
      </c>
      <c r="AD892" s="403">
        <f t="shared" ref="AD892" si="1472">AD891</f>
        <v>0</v>
      </c>
      <c r="AE892" s="403">
        <f t="shared" ref="AE892" si="1473">AE891</f>
        <v>0</v>
      </c>
      <c r="AF892" s="403">
        <f t="shared" ref="AF892" si="1474">AF891</f>
        <v>0</v>
      </c>
      <c r="AG892" s="403">
        <f t="shared" ref="AG892" si="1475">AG891</f>
        <v>0</v>
      </c>
      <c r="AH892" s="403">
        <f t="shared" ref="AH892" si="1476">AH891</f>
        <v>0</v>
      </c>
      <c r="AI892" s="403">
        <f t="shared" ref="AI892" si="1477">AI891</f>
        <v>0</v>
      </c>
      <c r="AJ892" s="403">
        <f t="shared" ref="AJ892" si="1478">AJ891</f>
        <v>0</v>
      </c>
      <c r="AK892" s="403">
        <f t="shared" ref="AK892" si="1479">AK891</f>
        <v>0</v>
      </c>
      <c r="AL892" s="403">
        <f t="shared" ref="AL892" si="1480">AL891</f>
        <v>0</v>
      </c>
      <c r="AM892" s="305"/>
    </row>
    <row r="893" spans="1:39" ht="15.5" hidden="1" outlineLevel="1">
      <c r="A893" s="522"/>
      <c r="B893" s="420"/>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4"/>
      <c r="Z893" s="417"/>
      <c r="AA893" s="417"/>
      <c r="AB893" s="417"/>
      <c r="AC893" s="417"/>
      <c r="AD893" s="417"/>
      <c r="AE893" s="417"/>
      <c r="AF893" s="417"/>
      <c r="AG893" s="417"/>
      <c r="AH893" s="417"/>
      <c r="AI893" s="417"/>
      <c r="AJ893" s="417"/>
      <c r="AK893" s="417"/>
      <c r="AL893" s="417"/>
      <c r="AM893" s="305"/>
    </row>
    <row r="894" spans="1:39" ht="31" hidden="1" outlineLevel="1">
      <c r="A894" s="522">
        <v>39</v>
      </c>
      <c r="B894" s="420"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18"/>
      <c r="Z894" s="407"/>
      <c r="AA894" s="407"/>
      <c r="AB894" s="407"/>
      <c r="AC894" s="407"/>
      <c r="AD894" s="407"/>
      <c r="AE894" s="407"/>
      <c r="AF894" s="407"/>
      <c r="AG894" s="407"/>
      <c r="AH894" s="407"/>
      <c r="AI894" s="407"/>
      <c r="AJ894" s="407"/>
      <c r="AK894" s="407"/>
      <c r="AL894" s="407"/>
      <c r="AM894" s="295">
        <f>SUM(Y894:AL894)</f>
        <v>0</v>
      </c>
    </row>
    <row r="895" spans="1:39" ht="15.5" hidden="1" outlineLevel="1">
      <c r="A895" s="522"/>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3">
        <f>Y894</f>
        <v>0</v>
      </c>
      <c r="Z895" s="403">
        <f t="shared" ref="Z895" si="1481">Z894</f>
        <v>0</v>
      </c>
      <c r="AA895" s="403">
        <f t="shared" ref="AA895" si="1482">AA894</f>
        <v>0</v>
      </c>
      <c r="AB895" s="403">
        <f t="shared" ref="AB895" si="1483">AB894</f>
        <v>0</v>
      </c>
      <c r="AC895" s="403">
        <f t="shared" ref="AC895" si="1484">AC894</f>
        <v>0</v>
      </c>
      <c r="AD895" s="403">
        <f t="shared" ref="AD895" si="1485">AD894</f>
        <v>0</v>
      </c>
      <c r="AE895" s="403">
        <f t="shared" ref="AE895" si="1486">AE894</f>
        <v>0</v>
      </c>
      <c r="AF895" s="403">
        <f t="shared" ref="AF895" si="1487">AF894</f>
        <v>0</v>
      </c>
      <c r="AG895" s="403">
        <f t="shared" ref="AG895" si="1488">AG894</f>
        <v>0</v>
      </c>
      <c r="AH895" s="403">
        <f t="shared" ref="AH895" si="1489">AH894</f>
        <v>0</v>
      </c>
      <c r="AI895" s="403">
        <f t="shared" ref="AI895" si="1490">AI894</f>
        <v>0</v>
      </c>
      <c r="AJ895" s="403">
        <f t="shared" ref="AJ895" si="1491">AJ894</f>
        <v>0</v>
      </c>
      <c r="AK895" s="403">
        <f t="shared" ref="AK895" si="1492">AK894</f>
        <v>0</v>
      </c>
      <c r="AL895" s="403">
        <f t="shared" ref="AL895" si="1493">AL894</f>
        <v>0</v>
      </c>
      <c r="AM895" s="305"/>
    </row>
    <row r="896" spans="1:39" ht="15.5" hidden="1" outlineLevel="1">
      <c r="A896" s="522"/>
      <c r="B896" s="420"/>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4"/>
      <c r="Z896" s="417"/>
      <c r="AA896" s="417"/>
      <c r="AB896" s="417"/>
      <c r="AC896" s="417"/>
      <c r="AD896" s="417"/>
      <c r="AE896" s="417"/>
      <c r="AF896" s="417"/>
      <c r="AG896" s="417"/>
      <c r="AH896" s="417"/>
      <c r="AI896" s="417"/>
      <c r="AJ896" s="417"/>
      <c r="AK896" s="417"/>
      <c r="AL896" s="417"/>
      <c r="AM896" s="305"/>
    </row>
    <row r="897" spans="1:39" ht="31" hidden="1" outlineLevel="1">
      <c r="A897" s="522">
        <v>40</v>
      </c>
      <c r="B897" s="420"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18"/>
      <c r="Z897" s="407"/>
      <c r="AA897" s="407"/>
      <c r="AB897" s="407"/>
      <c r="AC897" s="407"/>
      <c r="AD897" s="407"/>
      <c r="AE897" s="407"/>
      <c r="AF897" s="407"/>
      <c r="AG897" s="407"/>
      <c r="AH897" s="407"/>
      <c r="AI897" s="407"/>
      <c r="AJ897" s="407"/>
      <c r="AK897" s="407"/>
      <c r="AL897" s="407"/>
      <c r="AM897" s="295">
        <f>SUM(Y897:AL897)</f>
        <v>0</v>
      </c>
    </row>
    <row r="898" spans="1:39" ht="15.5" hidden="1" outlineLevel="1">
      <c r="A898" s="522"/>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3">
        <f>Y897</f>
        <v>0</v>
      </c>
      <c r="Z898" s="403">
        <f t="shared" ref="Z898" si="1494">Z897</f>
        <v>0</v>
      </c>
      <c r="AA898" s="403">
        <f t="shared" ref="AA898" si="1495">AA897</f>
        <v>0</v>
      </c>
      <c r="AB898" s="403">
        <f t="shared" ref="AB898" si="1496">AB897</f>
        <v>0</v>
      </c>
      <c r="AC898" s="403">
        <f t="shared" ref="AC898" si="1497">AC897</f>
        <v>0</v>
      </c>
      <c r="AD898" s="403">
        <f t="shared" ref="AD898" si="1498">AD897</f>
        <v>0</v>
      </c>
      <c r="AE898" s="403">
        <f t="shared" ref="AE898" si="1499">AE897</f>
        <v>0</v>
      </c>
      <c r="AF898" s="403">
        <f t="shared" ref="AF898" si="1500">AF897</f>
        <v>0</v>
      </c>
      <c r="AG898" s="403">
        <f t="shared" ref="AG898" si="1501">AG897</f>
        <v>0</v>
      </c>
      <c r="AH898" s="403">
        <f t="shared" ref="AH898" si="1502">AH897</f>
        <v>0</v>
      </c>
      <c r="AI898" s="403">
        <f t="shared" ref="AI898" si="1503">AI897</f>
        <v>0</v>
      </c>
      <c r="AJ898" s="403">
        <f t="shared" ref="AJ898" si="1504">AJ897</f>
        <v>0</v>
      </c>
      <c r="AK898" s="403">
        <f t="shared" ref="AK898" si="1505">AK897</f>
        <v>0</v>
      </c>
      <c r="AL898" s="403">
        <f t="shared" ref="AL898" si="1506">AL897</f>
        <v>0</v>
      </c>
      <c r="AM898" s="305"/>
    </row>
    <row r="899" spans="1:39" ht="15.5" hidden="1" outlineLevel="1">
      <c r="A899" s="522"/>
      <c r="B899" s="420"/>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4"/>
      <c r="Z899" s="417"/>
      <c r="AA899" s="417"/>
      <c r="AB899" s="417"/>
      <c r="AC899" s="417"/>
      <c r="AD899" s="417"/>
      <c r="AE899" s="417"/>
      <c r="AF899" s="417"/>
      <c r="AG899" s="417"/>
      <c r="AH899" s="417"/>
      <c r="AI899" s="417"/>
      <c r="AJ899" s="417"/>
      <c r="AK899" s="417"/>
      <c r="AL899" s="417"/>
      <c r="AM899" s="305"/>
    </row>
    <row r="900" spans="1:39" ht="46.5" hidden="1" outlineLevel="1">
      <c r="A900" s="522">
        <v>41</v>
      </c>
      <c r="B900" s="420"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18"/>
      <c r="Z900" s="407"/>
      <c r="AA900" s="407"/>
      <c r="AB900" s="407"/>
      <c r="AC900" s="407"/>
      <c r="AD900" s="407"/>
      <c r="AE900" s="407"/>
      <c r="AF900" s="407"/>
      <c r="AG900" s="407"/>
      <c r="AH900" s="407"/>
      <c r="AI900" s="407"/>
      <c r="AJ900" s="407"/>
      <c r="AK900" s="407"/>
      <c r="AL900" s="407"/>
      <c r="AM900" s="295">
        <f>SUM(Y900:AL900)</f>
        <v>0</v>
      </c>
    </row>
    <row r="901" spans="1:39" ht="15.5" hidden="1" outlineLevel="1">
      <c r="A901" s="522"/>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3">
        <f>Y900</f>
        <v>0</v>
      </c>
      <c r="Z901" s="403">
        <f t="shared" ref="Z901" si="1507">Z900</f>
        <v>0</v>
      </c>
      <c r="AA901" s="403">
        <f t="shared" ref="AA901" si="1508">AA900</f>
        <v>0</v>
      </c>
      <c r="AB901" s="403">
        <f t="shared" ref="AB901" si="1509">AB900</f>
        <v>0</v>
      </c>
      <c r="AC901" s="403">
        <f t="shared" ref="AC901" si="1510">AC900</f>
        <v>0</v>
      </c>
      <c r="AD901" s="403">
        <f t="shared" ref="AD901" si="1511">AD900</f>
        <v>0</v>
      </c>
      <c r="AE901" s="403">
        <f t="shared" ref="AE901" si="1512">AE900</f>
        <v>0</v>
      </c>
      <c r="AF901" s="403">
        <f t="shared" ref="AF901" si="1513">AF900</f>
        <v>0</v>
      </c>
      <c r="AG901" s="403">
        <f t="shared" ref="AG901" si="1514">AG900</f>
        <v>0</v>
      </c>
      <c r="AH901" s="403">
        <f t="shared" ref="AH901" si="1515">AH900</f>
        <v>0</v>
      </c>
      <c r="AI901" s="403">
        <f t="shared" ref="AI901" si="1516">AI900</f>
        <v>0</v>
      </c>
      <c r="AJ901" s="403">
        <f t="shared" ref="AJ901" si="1517">AJ900</f>
        <v>0</v>
      </c>
      <c r="AK901" s="403">
        <f t="shared" ref="AK901" si="1518">AK900</f>
        <v>0</v>
      </c>
      <c r="AL901" s="403">
        <f t="shared" ref="AL901" si="1519">AL900</f>
        <v>0</v>
      </c>
      <c r="AM901" s="305"/>
    </row>
    <row r="902" spans="1:39" ht="15.5" hidden="1" outlineLevel="1">
      <c r="A902" s="522"/>
      <c r="B902" s="420"/>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4"/>
      <c r="Z902" s="417"/>
      <c r="AA902" s="417"/>
      <c r="AB902" s="417"/>
      <c r="AC902" s="417"/>
      <c r="AD902" s="417"/>
      <c r="AE902" s="417"/>
      <c r="AF902" s="417"/>
      <c r="AG902" s="417"/>
      <c r="AH902" s="417"/>
      <c r="AI902" s="417"/>
      <c r="AJ902" s="417"/>
      <c r="AK902" s="417"/>
      <c r="AL902" s="417"/>
      <c r="AM902" s="305"/>
    </row>
    <row r="903" spans="1:39" ht="31" hidden="1" outlineLevel="1">
      <c r="A903" s="522">
        <v>42</v>
      </c>
      <c r="B903" s="420"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18"/>
      <c r="Z903" s="407"/>
      <c r="AA903" s="407"/>
      <c r="AB903" s="407"/>
      <c r="AC903" s="407"/>
      <c r="AD903" s="407"/>
      <c r="AE903" s="407"/>
      <c r="AF903" s="407"/>
      <c r="AG903" s="407"/>
      <c r="AH903" s="407"/>
      <c r="AI903" s="407"/>
      <c r="AJ903" s="407"/>
      <c r="AK903" s="407"/>
      <c r="AL903" s="407"/>
      <c r="AM903" s="295">
        <f>SUM(Y903:AL903)</f>
        <v>0</v>
      </c>
    </row>
    <row r="904" spans="1:39" ht="15.5" hidden="1" outlineLevel="1">
      <c r="A904" s="522"/>
      <c r="B904" s="293" t="s">
        <v>342</v>
      </c>
      <c r="C904" s="290" t="s">
        <v>163</v>
      </c>
      <c r="D904" s="294"/>
      <c r="E904" s="294"/>
      <c r="F904" s="294"/>
      <c r="G904" s="294"/>
      <c r="H904" s="294"/>
      <c r="I904" s="294"/>
      <c r="J904" s="294"/>
      <c r="K904" s="294"/>
      <c r="L904" s="294"/>
      <c r="M904" s="294"/>
      <c r="N904" s="459"/>
      <c r="O904" s="294"/>
      <c r="P904" s="294"/>
      <c r="Q904" s="294"/>
      <c r="R904" s="294"/>
      <c r="S904" s="294"/>
      <c r="T904" s="294"/>
      <c r="U904" s="294"/>
      <c r="V904" s="294"/>
      <c r="W904" s="294"/>
      <c r="X904" s="294"/>
      <c r="Y904" s="403">
        <f>Y903</f>
        <v>0</v>
      </c>
      <c r="Z904" s="403">
        <f t="shared" ref="Z904" si="1520">Z903</f>
        <v>0</v>
      </c>
      <c r="AA904" s="403">
        <f t="shared" ref="AA904" si="1521">AA903</f>
        <v>0</v>
      </c>
      <c r="AB904" s="403">
        <f t="shared" ref="AB904" si="1522">AB903</f>
        <v>0</v>
      </c>
      <c r="AC904" s="403">
        <f t="shared" ref="AC904" si="1523">AC903</f>
        <v>0</v>
      </c>
      <c r="AD904" s="403">
        <f t="shared" ref="AD904" si="1524">AD903</f>
        <v>0</v>
      </c>
      <c r="AE904" s="403">
        <f t="shared" ref="AE904" si="1525">AE903</f>
        <v>0</v>
      </c>
      <c r="AF904" s="403">
        <f t="shared" ref="AF904" si="1526">AF903</f>
        <v>0</v>
      </c>
      <c r="AG904" s="403">
        <f t="shared" ref="AG904" si="1527">AG903</f>
        <v>0</v>
      </c>
      <c r="AH904" s="403">
        <f t="shared" ref="AH904" si="1528">AH903</f>
        <v>0</v>
      </c>
      <c r="AI904" s="403">
        <f t="shared" ref="AI904" si="1529">AI903</f>
        <v>0</v>
      </c>
      <c r="AJ904" s="403">
        <f t="shared" ref="AJ904" si="1530">AJ903</f>
        <v>0</v>
      </c>
      <c r="AK904" s="403">
        <f t="shared" ref="AK904" si="1531">AK903</f>
        <v>0</v>
      </c>
      <c r="AL904" s="403">
        <f t="shared" ref="AL904" si="1532">AL903</f>
        <v>0</v>
      </c>
      <c r="AM904" s="305"/>
    </row>
    <row r="905" spans="1:39" ht="15.5" hidden="1" outlineLevel="1">
      <c r="A905" s="522"/>
      <c r="B905" s="420"/>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4"/>
      <c r="Z905" s="417"/>
      <c r="AA905" s="417"/>
      <c r="AB905" s="417"/>
      <c r="AC905" s="417"/>
      <c r="AD905" s="417"/>
      <c r="AE905" s="417"/>
      <c r="AF905" s="417"/>
      <c r="AG905" s="417"/>
      <c r="AH905" s="417"/>
      <c r="AI905" s="417"/>
      <c r="AJ905" s="417"/>
      <c r="AK905" s="417"/>
      <c r="AL905" s="417"/>
      <c r="AM905" s="305"/>
    </row>
    <row r="906" spans="1:39" ht="15.5" hidden="1" outlineLevel="1">
      <c r="A906" s="522">
        <v>43</v>
      </c>
      <c r="B906" s="420"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18"/>
      <c r="Z906" s="407"/>
      <c r="AA906" s="407"/>
      <c r="AB906" s="407"/>
      <c r="AC906" s="407"/>
      <c r="AD906" s="407"/>
      <c r="AE906" s="407"/>
      <c r="AF906" s="407"/>
      <c r="AG906" s="407"/>
      <c r="AH906" s="407"/>
      <c r="AI906" s="407"/>
      <c r="AJ906" s="407"/>
      <c r="AK906" s="407"/>
      <c r="AL906" s="407"/>
      <c r="AM906" s="295">
        <f>SUM(Y906:AL906)</f>
        <v>0</v>
      </c>
    </row>
    <row r="907" spans="1:39" ht="15.5" hidden="1" outlineLevel="1">
      <c r="A907" s="522"/>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3">
        <f>Y906</f>
        <v>0</v>
      </c>
      <c r="Z907" s="403">
        <f t="shared" ref="Z907" si="1533">Z906</f>
        <v>0</v>
      </c>
      <c r="AA907" s="403">
        <f t="shared" ref="AA907" si="1534">AA906</f>
        <v>0</v>
      </c>
      <c r="AB907" s="403">
        <f t="shared" ref="AB907" si="1535">AB906</f>
        <v>0</v>
      </c>
      <c r="AC907" s="403">
        <f t="shared" ref="AC907" si="1536">AC906</f>
        <v>0</v>
      </c>
      <c r="AD907" s="403">
        <f t="shared" ref="AD907" si="1537">AD906</f>
        <v>0</v>
      </c>
      <c r="AE907" s="403">
        <f t="shared" ref="AE907" si="1538">AE906</f>
        <v>0</v>
      </c>
      <c r="AF907" s="403">
        <f t="shared" ref="AF907" si="1539">AF906</f>
        <v>0</v>
      </c>
      <c r="AG907" s="403">
        <f t="shared" ref="AG907" si="1540">AG906</f>
        <v>0</v>
      </c>
      <c r="AH907" s="403">
        <f t="shared" ref="AH907" si="1541">AH906</f>
        <v>0</v>
      </c>
      <c r="AI907" s="403">
        <f t="shared" ref="AI907" si="1542">AI906</f>
        <v>0</v>
      </c>
      <c r="AJ907" s="403">
        <f t="shared" ref="AJ907" si="1543">AJ906</f>
        <v>0</v>
      </c>
      <c r="AK907" s="403">
        <f t="shared" ref="AK907" si="1544">AK906</f>
        <v>0</v>
      </c>
      <c r="AL907" s="403">
        <f t="shared" ref="AL907" si="1545">AL906</f>
        <v>0</v>
      </c>
      <c r="AM907" s="305"/>
    </row>
    <row r="908" spans="1:39" ht="15.5" hidden="1" outlineLevel="1">
      <c r="A908" s="522"/>
      <c r="B908" s="420"/>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4"/>
      <c r="Z908" s="417"/>
      <c r="AA908" s="417"/>
      <c r="AB908" s="417"/>
      <c r="AC908" s="417"/>
      <c r="AD908" s="417"/>
      <c r="AE908" s="417"/>
      <c r="AF908" s="417"/>
      <c r="AG908" s="417"/>
      <c r="AH908" s="417"/>
      <c r="AI908" s="417"/>
      <c r="AJ908" s="417"/>
      <c r="AK908" s="417"/>
      <c r="AL908" s="417"/>
      <c r="AM908" s="305"/>
    </row>
    <row r="909" spans="1:39" ht="46.5" hidden="1" outlineLevel="1">
      <c r="A909" s="522">
        <v>44</v>
      </c>
      <c r="B909" s="420"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18"/>
      <c r="Z909" s="407"/>
      <c r="AA909" s="407"/>
      <c r="AB909" s="407"/>
      <c r="AC909" s="407"/>
      <c r="AD909" s="407"/>
      <c r="AE909" s="407"/>
      <c r="AF909" s="407"/>
      <c r="AG909" s="407"/>
      <c r="AH909" s="407"/>
      <c r="AI909" s="407"/>
      <c r="AJ909" s="407"/>
      <c r="AK909" s="407"/>
      <c r="AL909" s="407"/>
      <c r="AM909" s="295">
        <f>SUM(Y909:AL909)</f>
        <v>0</v>
      </c>
    </row>
    <row r="910" spans="1:39" ht="15.5" hidden="1" outlineLevel="1">
      <c r="A910" s="522"/>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3">
        <f>Y909</f>
        <v>0</v>
      </c>
      <c r="Z910" s="403">
        <f t="shared" ref="Z910" si="1546">Z909</f>
        <v>0</v>
      </c>
      <c r="AA910" s="403">
        <f t="shared" ref="AA910" si="1547">AA909</f>
        <v>0</v>
      </c>
      <c r="AB910" s="403">
        <f t="shared" ref="AB910" si="1548">AB909</f>
        <v>0</v>
      </c>
      <c r="AC910" s="403">
        <f t="shared" ref="AC910" si="1549">AC909</f>
        <v>0</v>
      </c>
      <c r="AD910" s="403">
        <f t="shared" ref="AD910" si="1550">AD909</f>
        <v>0</v>
      </c>
      <c r="AE910" s="403">
        <f t="shared" ref="AE910" si="1551">AE909</f>
        <v>0</v>
      </c>
      <c r="AF910" s="403">
        <f t="shared" ref="AF910" si="1552">AF909</f>
        <v>0</v>
      </c>
      <c r="AG910" s="403">
        <f t="shared" ref="AG910" si="1553">AG909</f>
        <v>0</v>
      </c>
      <c r="AH910" s="403">
        <f t="shared" ref="AH910" si="1554">AH909</f>
        <v>0</v>
      </c>
      <c r="AI910" s="403">
        <f t="shared" ref="AI910" si="1555">AI909</f>
        <v>0</v>
      </c>
      <c r="AJ910" s="403">
        <f t="shared" ref="AJ910" si="1556">AJ909</f>
        <v>0</v>
      </c>
      <c r="AK910" s="403">
        <f t="shared" ref="AK910" si="1557">AK909</f>
        <v>0</v>
      </c>
      <c r="AL910" s="403">
        <f t="shared" ref="AL910" si="1558">AL909</f>
        <v>0</v>
      </c>
      <c r="AM910" s="305"/>
    </row>
    <row r="911" spans="1:39" ht="15.5" hidden="1" outlineLevel="1">
      <c r="A911" s="522"/>
      <c r="B911" s="420"/>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4"/>
      <c r="Z911" s="417"/>
      <c r="AA911" s="417"/>
      <c r="AB911" s="417"/>
      <c r="AC911" s="417"/>
      <c r="AD911" s="417"/>
      <c r="AE911" s="417"/>
      <c r="AF911" s="417"/>
      <c r="AG911" s="417"/>
      <c r="AH911" s="417"/>
      <c r="AI911" s="417"/>
      <c r="AJ911" s="417"/>
      <c r="AK911" s="417"/>
      <c r="AL911" s="417"/>
      <c r="AM911" s="305"/>
    </row>
    <row r="912" spans="1:39" ht="31" hidden="1" outlineLevel="1">
      <c r="A912" s="522">
        <v>45</v>
      </c>
      <c r="B912" s="420"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18"/>
      <c r="Z912" s="407"/>
      <c r="AA912" s="407"/>
      <c r="AB912" s="407"/>
      <c r="AC912" s="407"/>
      <c r="AD912" s="407"/>
      <c r="AE912" s="407"/>
      <c r="AF912" s="407"/>
      <c r="AG912" s="407"/>
      <c r="AH912" s="407"/>
      <c r="AI912" s="407"/>
      <c r="AJ912" s="407"/>
      <c r="AK912" s="407"/>
      <c r="AL912" s="407"/>
      <c r="AM912" s="295">
        <f>SUM(Y912:AL912)</f>
        <v>0</v>
      </c>
    </row>
    <row r="913" spans="1:39" ht="15.5" hidden="1" outlineLevel="1">
      <c r="A913" s="522"/>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3">
        <f>Y912</f>
        <v>0</v>
      </c>
      <c r="Z913" s="403">
        <f t="shared" ref="Z913" si="1559">Z912</f>
        <v>0</v>
      </c>
      <c r="AA913" s="403">
        <f t="shared" ref="AA913" si="1560">AA912</f>
        <v>0</v>
      </c>
      <c r="AB913" s="403">
        <f t="shared" ref="AB913" si="1561">AB912</f>
        <v>0</v>
      </c>
      <c r="AC913" s="403">
        <f t="shared" ref="AC913" si="1562">AC912</f>
        <v>0</v>
      </c>
      <c r="AD913" s="403">
        <f t="shared" ref="AD913" si="1563">AD912</f>
        <v>0</v>
      </c>
      <c r="AE913" s="403">
        <f t="shared" ref="AE913" si="1564">AE912</f>
        <v>0</v>
      </c>
      <c r="AF913" s="403">
        <f t="shared" ref="AF913" si="1565">AF912</f>
        <v>0</v>
      </c>
      <c r="AG913" s="403">
        <f t="shared" ref="AG913" si="1566">AG912</f>
        <v>0</v>
      </c>
      <c r="AH913" s="403">
        <f t="shared" ref="AH913" si="1567">AH912</f>
        <v>0</v>
      </c>
      <c r="AI913" s="403">
        <f t="shared" ref="AI913" si="1568">AI912</f>
        <v>0</v>
      </c>
      <c r="AJ913" s="403">
        <f t="shared" ref="AJ913" si="1569">AJ912</f>
        <v>0</v>
      </c>
      <c r="AK913" s="403">
        <f t="shared" ref="AK913" si="1570">AK912</f>
        <v>0</v>
      </c>
      <c r="AL913" s="403">
        <f t="shared" ref="AL913" si="1571">AL912</f>
        <v>0</v>
      </c>
      <c r="AM913" s="305"/>
    </row>
    <row r="914" spans="1:39" ht="15.5" hidden="1" outlineLevel="1">
      <c r="A914" s="522"/>
      <c r="B914" s="420"/>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4"/>
      <c r="Z914" s="417"/>
      <c r="AA914" s="417"/>
      <c r="AB914" s="417"/>
      <c r="AC914" s="417"/>
      <c r="AD914" s="417"/>
      <c r="AE914" s="417"/>
      <c r="AF914" s="417"/>
      <c r="AG914" s="417"/>
      <c r="AH914" s="417"/>
      <c r="AI914" s="417"/>
      <c r="AJ914" s="417"/>
      <c r="AK914" s="417"/>
      <c r="AL914" s="417"/>
      <c r="AM914" s="305"/>
    </row>
    <row r="915" spans="1:39" ht="31" hidden="1" outlineLevel="1">
      <c r="A915" s="522">
        <v>46</v>
      </c>
      <c r="B915" s="420"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18"/>
      <c r="Z915" s="407"/>
      <c r="AA915" s="407"/>
      <c r="AB915" s="407"/>
      <c r="AC915" s="407"/>
      <c r="AD915" s="407"/>
      <c r="AE915" s="407"/>
      <c r="AF915" s="407"/>
      <c r="AG915" s="407"/>
      <c r="AH915" s="407"/>
      <c r="AI915" s="407"/>
      <c r="AJ915" s="407"/>
      <c r="AK915" s="407"/>
      <c r="AL915" s="407"/>
      <c r="AM915" s="295">
        <f>SUM(Y915:AL915)</f>
        <v>0</v>
      </c>
    </row>
    <row r="916" spans="1:39" ht="15.5" hidden="1" outlineLevel="1">
      <c r="A916" s="522"/>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3">
        <f>Y915</f>
        <v>0</v>
      </c>
      <c r="Z916" s="403">
        <f t="shared" ref="Z916" si="1572">Z915</f>
        <v>0</v>
      </c>
      <c r="AA916" s="403">
        <f t="shared" ref="AA916" si="1573">AA915</f>
        <v>0</v>
      </c>
      <c r="AB916" s="403">
        <f t="shared" ref="AB916" si="1574">AB915</f>
        <v>0</v>
      </c>
      <c r="AC916" s="403">
        <f t="shared" ref="AC916" si="1575">AC915</f>
        <v>0</v>
      </c>
      <c r="AD916" s="403">
        <f t="shared" ref="AD916" si="1576">AD915</f>
        <v>0</v>
      </c>
      <c r="AE916" s="403">
        <f t="shared" ref="AE916" si="1577">AE915</f>
        <v>0</v>
      </c>
      <c r="AF916" s="403">
        <f t="shared" ref="AF916" si="1578">AF915</f>
        <v>0</v>
      </c>
      <c r="AG916" s="403">
        <f t="shared" ref="AG916" si="1579">AG915</f>
        <v>0</v>
      </c>
      <c r="AH916" s="403">
        <f t="shared" ref="AH916" si="1580">AH915</f>
        <v>0</v>
      </c>
      <c r="AI916" s="403">
        <f t="shared" ref="AI916" si="1581">AI915</f>
        <v>0</v>
      </c>
      <c r="AJ916" s="403">
        <f t="shared" ref="AJ916" si="1582">AJ915</f>
        <v>0</v>
      </c>
      <c r="AK916" s="403">
        <f t="shared" ref="AK916" si="1583">AK915</f>
        <v>0</v>
      </c>
      <c r="AL916" s="403">
        <f t="shared" ref="AL916" si="1584">AL915</f>
        <v>0</v>
      </c>
      <c r="AM916" s="305"/>
    </row>
    <row r="917" spans="1:39" ht="15.5" hidden="1" outlineLevel="1">
      <c r="A917" s="522"/>
      <c r="B917" s="420"/>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4"/>
      <c r="Z917" s="417"/>
      <c r="AA917" s="417"/>
      <c r="AB917" s="417"/>
      <c r="AC917" s="417"/>
      <c r="AD917" s="417"/>
      <c r="AE917" s="417"/>
      <c r="AF917" s="417"/>
      <c r="AG917" s="417"/>
      <c r="AH917" s="417"/>
      <c r="AI917" s="417"/>
      <c r="AJ917" s="417"/>
      <c r="AK917" s="417"/>
      <c r="AL917" s="417"/>
      <c r="AM917" s="305"/>
    </row>
    <row r="918" spans="1:39" ht="31" hidden="1" outlineLevel="1">
      <c r="A918" s="522">
        <v>47</v>
      </c>
      <c r="B918" s="420"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18"/>
      <c r="Z918" s="407"/>
      <c r="AA918" s="407"/>
      <c r="AB918" s="407"/>
      <c r="AC918" s="407"/>
      <c r="AD918" s="407"/>
      <c r="AE918" s="407"/>
      <c r="AF918" s="407"/>
      <c r="AG918" s="407"/>
      <c r="AH918" s="407"/>
      <c r="AI918" s="407"/>
      <c r="AJ918" s="407"/>
      <c r="AK918" s="407"/>
      <c r="AL918" s="407"/>
      <c r="AM918" s="295">
        <f>SUM(Y918:AL918)</f>
        <v>0</v>
      </c>
    </row>
    <row r="919" spans="1:39" ht="15.5" hidden="1" outlineLevel="1">
      <c r="A919" s="522"/>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3">
        <f>Y918</f>
        <v>0</v>
      </c>
      <c r="Z919" s="403">
        <f t="shared" ref="Z919" si="1585">Z918</f>
        <v>0</v>
      </c>
      <c r="AA919" s="403">
        <f t="shared" ref="AA919" si="1586">AA918</f>
        <v>0</v>
      </c>
      <c r="AB919" s="403">
        <f t="shared" ref="AB919" si="1587">AB918</f>
        <v>0</v>
      </c>
      <c r="AC919" s="403">
        <f t="shared" ref="AC919" si="1588">AC918</f>
        <v>0</v>
      </c>
      <c r="AD919" s="403">
        <f t="shared" ref="AD919" si="1589">AD918</f>
        <v>0</v>
      </c>
      <c r="AE919" s="403">
        <f t="shared" ref="AE919" si="1590">AE918</f>
        <v>0</v>
      </c>
      <c r="AF919" s="403">
        <f t="shared" ref="AF919" si="1591">AF918</f>
        <v>0</v>
      </c>
      <c r="AG919" s="403">
        <f t="shared" ref="AG919" si="1592">AG918</f>
        <v>0</v>
      </c>
      <c r="AH919" s="403">
        <f t="shared" ref="AH919" si="1593">AH918</f>
        <v>0</v>
      </c>
      <c r="AI919" s="403">
        <f t="shared" ref="AI919" si="1594">AI918</f>
        <v>0</v>
      </c>
      <c r="AJ919" s="403">
        <f t="shared" ref="AJ919" si="1595">AJ918</f>
        <v>0</v>
      </c>
      <c r="AK919" s="403">
        <f t="shared" ref="AK919" si="1596">AK918</f>
        <v>0</v>
      </c>
      <c r="AL919" s="403">
        <f t="shared" ref="AL919" si="1597">AL918</f>
        <v>0</v>
      </c>
      <c r="AM919" s="305"/>
    </row>
    <row r="920" spans="1:39" ht="15.5" hidden="1" outlineLevel="1">
      <c r="A920" s="522"/>
      <c r="B920" s="420"/>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4"/>
      <c r="Z920" s="417"/>
      <c r="AA920" s="417"/>
      <c r="AB920" s="417"/>
      <c r="AC920" s="417"/>
      <c r="AD920" s="417"/>
      <c r="AE920" s="417"/>
      <c r="AF920" s="417"/>
      <c r="AG920" s="417"/>
      <c r="AH920" s="417"/>
      <c r="AI920" s="417"/>
      <c r="AJ920" s="417"/>
      <c r="AK920" s="417"/>
      <c r="AL920" s="417"/>
      <c r="AM920" s="305"/>
    </row>
    <row r="921" spans="1:39" ht="31" hidden="1" outlineLevel="1">
      <c r="A921" s="522">
        <v>48</v>
      </c>
      <c r="B921" s="420"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18"/>
      <c r="Z921" s="407"/>
      <c r="AA921" s="407"/>
      <c r="AB921" s="407"/>
      <c r="AC921" s="407"/>
      <c r="AD921" s="407"/>
      <c r="AE921" s="407"/>
      <c r="AF921" s="407"/>
      <c r="AG921" s="407"/>
      <c r="AH921" s="407"/>
      <c r="AI921" s="407"/>
      <c r="AJ921" s="407"/>
      <c r="AK921" s="407"/>
      <c r="AL921" s="407"/>
      <c r="AM921" s="295">
        <f>SUM(Y921:AL921)</f>
        <v>0</v>
      </c>
    </row>
    <row r="922" spans="1:39" ht="15.5" hidden="1" outlineLevel="1">
      <c r="A922" s="522"/>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3">
        <f>Y921</f>
        <v>0</v>
      </c>
      <c r="Z922" s="403">
        <f t="shared" ref="Z922" si="1598">Z921</f>
        <v>0</v>
      </c>
      <c r="AA922" s="403">
        <f t="shared" ref="AA922" si="1599">AA921</f>
        <v>0</v>
      </c>
      <c r="AB922" s="403">
        <f t="shared" ref="AB922" si="1600">AB921</f>
        <v>0</v>
      </c>
      <c r="AC922" s="403">
        <f t="shared" ref="AC922" si="1601">AC921</f>
        <v>0</v>
      </c>
      <c r="AD922" s="403">
        <f t="shared" ref="AD922" si="1602">AD921</f>
        <v>0</v>
      </c>
      <c r="AE922" s="403">
        <f t="shared" ref="AE922" si="1603">AE921</f>
        <v>0</v>
      </c>
      <c r="AF922" s="403">
        <f t="shared" ref="AF922" si="1604">AF921</f>
        <v>0</v>
      </c>
      <c r="AG922" s="403">
        <f t="shared" ref="AG922" si="1605">AG921</f>
        <v>0</v>
      </c>
      <c r="AH922" s="403">
        <f t="shared" ref="AH922" si="1606">AH921</f>
        <v>0</v>
      </c>
      <c r="AI922" s="403">
        <f t="shared" ref="AI922" si="1607">AI921</f>
        <v>0</v>
      </c>
      <c r="AJ922" s="403">
        <f t="shared" ref="AJ922" si="1608">AJ921</f>
        <v>0</v>
      </c>
      <c r="AK922" s="403">
        <f t="shared" ref="AK922" si="1609">AK921</f>
        <v>0</v>
      </c>
      <c r="AL922" s="403">
        <f t="shared" ref="AL922" si="1610">AL921</f>
        <v>0</v>
      </c>
      <c r="AM922" s="305"/>
    </row>
    <row r="923" spans="1:39" ht="15.5" hidden="1" outlineLevel="1">
      <c r="A923" s="522"/>
      <c r="B923" s="420"/>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4"/>
      <c r="Z923" s="417"/>
      <c r="AA923" s="417"/>
      <c r="AB923" s="417"/>
      <c r="AC923" s="417"/>
      <c r="AD923" s="417"/>
      <c r="AE923" s="417"/>
      <c r="AF923" s="417"/>
      <c r="AG923" s="417"/>
      <c r="AH923" s="417"/>
      <c r="AI923" s="417"/>
      <c r="AJ923" s="417"/>
      <c r="AK923" s="417"/>
      <c r="AL923" s="417"/>
      <c r="AM923" s="305"/>
    </row>
    <row r="924" spans="1:39" ht="31" hidden="1" outlineLevel="1">
      <c r="A924" s="522">
        <v>49</v>
      </c>
      <c r="B924" s="420"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18"/>
      <c r="Z924" s="407"/>
      <c r="AA924" s="407"/>
      <c r="AB924" s="407"/>
      <c r="AC924" s="407"/>
      <c r="AD924" s="407"/>
      <c r="AE924" s="407"/>
      <c r="AF924" s="407"/>
      <c r="AG924" s="407"/>
      <c r="AH924" s="407"/>
      <c r="AI924" s="407"/>
      <c r="AJ924" s="407"/>
      <c r="AK924" s="407"/>
      <c r="AL924" s="407"/>
      <c r="AM924" s="295">
        <f>SUM(Y924:AL924)</f>
        <v>0</v>
      </c>
    </row>
    <row r="925" spans="1:39" ht="15.5" hidden="1" outlineLevel="1">
      <c r="A925" s="522"/>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3">
        <f>Y924</f>
        <v>0</v>
      </c>
      <c r="Z925" s="403">
        <f t="shared" ref="Z925" si="1611">Z924</f>
        <v>0</v>
      </c>
      <c r="AA925" s="403">
        <f t="shared" ref="AA925" si="1612">AA924</f>
        <v>0</v>
      </c>
      <c r="AB925" s="403">
        <f t="shared" ref="AB925" si="1613">AB924</f>
        <v>0</v>
      </c>
      <c r="AC925" s="403">
        <f t="shared" ref="AC925" si="1614">AC924</f>
        <v>0</v>
      </c>
      <c r="AD925" s="403">
        <f t="shared" ref="AD925" si="1615">AD924</f>
        <v>0</v>
      </c>
      <c r="AE925" s="403">
        <f t="shared" ref="AE925" si="1616">AE924</f>
        <v>0</v>
      </c>
      <c r="AF925" s="403">
        <f t="shared" ref="AF925" si="1617">AF924</f>
        <v>0</v>
      </c>
      <c r="AG925" s="403">
        <f t="shared" ref="AG925" si="1618">AG924</f>
        <v>0</v>
      </c>
      <c r="AH925" s="403">
        <f t="shared" ref="AH925" si="1619">AH924</f>
        <v>0</v>
      </c>
      <c r="AI925" s="403">
        <f t="shared" ref="AI925" si="1620">AI924</f>
        <v>0</v>
      </c>
      <c r="AJ925" s="403">
        <f t="shared" ref="AJ925" si="1621">AJ924</f>
        <v>0</v>
      </c>
      <c r="AK925" s="403">
        <f t="shared" ref="AK925" si="1622">AK924</f>
        <v>0</v>
      </c>
      <c r="AL925" s="403">
        <f t="shared" ref="AL925" si="1623">AL924</f>
        <v>0</v>
      </c>
      <c r="AM925" s="305"/>
    </row>
    <row r="926" spans="1:39" ht="15.5" hidden="1" outlineLevel="1">
      <c r="A926" s="522"/>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5" hidden="1">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0</v>
      </c>
      <c r="Z928" s="389">
        <f>HLOOKUP(Z584,'2. LRAMVA Threshold'!$B$42:$Q$53,11,FALSE)</f>
        <v>0</v>
      </c>
      <c r="AA928" s="389">
        <f>HLOOKUP(AA584,'2. LRAMVA Threshold'!$B$42:$Q$53,11,FALSE)</f>
        <v>0</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4"/>
    </row>
    <row r="929" spans="2:39" ht="15.5" hidden="1">
      <c r="B929" s="391"/>
      <c r="C929" s="424"/>
      <c r="D929" s="425"/>
      <c r="E929" s="425"/>
      <c r="F929" s="425"/>
      <c r="G929" s="425"/>
      <c r="H929" s="425"/>
      <c r="I929" s="425"/>
      <c r="J929" s="425"/>
      <c r="K929" s="425"/>
      <c r="L929" s="425"/>
      <c r="M929" s="425"/>
      <c r="N929" s="425"/>
      <c r="O929" s="426"/>
      <c r="P929" s="425"/>
      <c r="Q929" s="425"/>
      <c r="R929" s="425"/>
      <c r="S929" s="427"/>
      <c r="T929" s="427"/>
      <c r="U929" s="427"/>
      <c r="V929" s="427"/>
      <c r="W929" s="425"/>
      <c r="X929" s="425"/>
      <c r="Y929" s="428"/>
      <c r="Z929" s="428"/>
      <c r="AA929" s="428"/>
      <c r="AB929" s="428"/>
      <c r="AC929" s="428"/>
      <c r="AD929" s="428"/>
      <c r="AE929" s="428"/>
      <c r="AF929" s="396"/>
      <c r="AG929" s="396"/>
      <c r="AH929" s="396"/>
      <c r="AI929" s="396"/>
      <c r="AJ929" s="396"/>
      <c r="AK929" s="396"/>
      <c r="AL929" s="396"/>
      <c r="AM929" s="397"/>
    </row>
    <row r="930" spans="2:39" ht="15.5" hidden="1">
      <c r="B930" s="323" t="s">
        <v>330</v>
      </c>
      <c r="C930" s="337"/>
      <c r="D930" s="337"/>
      <c r="E930" s="373"/>
      <c r="F930" s="373"/>
      <c r="G930" s="373"/>
      <c r="H930" s="373"/>
      <c r="I930" s="373"/>
      <c r="J930" s="373"/>
      <c r="K930" s="373"/>
      <c r="L930" s="373"/>
      <c r="M930" s="373"/>
      <c r="N930" s="373"/>
      <c r="O930" s="290"/>
      <c r="P930" s="339"/>
      <c r="Q930" s="339"/>
      <c r="R930" s="339"/>
      <c r="S930" s="338"/>
      <c r="T930" s="338"/>
      <c r="U930" s="338"/>
      <c r="V930" s="338"/>
      <c r="W930" s="339"/>
      <c r="X930" s="339"/>
      <c r="Y930" s="340">
        <f>HLOOKUP(Y$35,'3.  Distribution Rates'!$C$122:$P$133,11,FALSE)</f>
        <v>1.8E-3</v>
      </c>
      <c r="Z930" s="340">
        <f>HLOOKUP(Z$35,'3.  Distribution Rates'!$C$122:$P$133,11,FALSE)</f>
        <v>1.4200000000000001E-2</v>
      </c>
      <c r="AA930" s="340">
        <f>HLOOKUP(AA$35,'3.  Distribution Rates'!$C$122:$P$133,11,FALSE)</f>
        <v>3.3662000000000001</v>
      </c>
      <c r="AB930" s="340">
        <f>HLOOKUP(AB$35,'3.  Distribution Rates'!$C$122:$P$133,11,FALSE)</f>
        <v>15.8773</v>
      </c>
      <c r="AC930" s="340">
        <f>HLOOKUP(AC$35,'3.  Distribution Rates'!$C$122:$P$133,11,FALSE)</f>
        <v>1.23E-2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4"/>
    </row>
    <row r="931" spans="2:39" ht="15.5"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5">
        <f>'4.  2011-2014 LRAM'!Y142*Y930</f>
        <v>314.53651162631041</v>
      </c>
      <c r="Z931" s="375">
        <f>'4.  2011-2014 LRAM'!Z142*Z930</f>
        <v>1720.6717178004933</v>
      </c>
      <c r="AA931" s="375">
        <f>'4.  2011-2014 LRAM'!AA142*AA930</f>
        <v>2031.4652191651182</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16">
        <f t="shared" ref="AM931:AM939" si="1624">SUM(Y931:AL931)</f>
        <v>4066.6734485919219</v>
      </c>
    </row>
    <row r="932" spans="2:39" ht="15.5"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5">
        <f>'4.  2011-2014 LRAM'!Y271*Y930</f>
        <v>180.60548112973339</v>
      </c>
      <c r="Z932" s="375">
        <f>'4.  2011-2014 LRAM'!Z271*Z930</f>
        <v>6424.5487601751993</v>
      </c>
      <c r="AA932" s="375">
        <f>'4.  2011-2014 LRAM'!AA271*AA930</f>
        <v>6260.5286166098876</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16">
        <f t="shared" si="1624"/>
        <v>12865.68285791482</v>
      </c>
    </row>
    <row r="933" spans="2:39" ht="15.5"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5">
        <f>'4.  2011-2014 LRAM'!Y400*Y930</f>
        <v>251.29499740994311</v>
      </c>
      <c r="Z933" s="375">
        <f>'4.  2011-2014 LRAM'!Z400*Z930</f>
        <v>8648.5801398489093</v>
      </c>
      <c r="AA933" s="375">
        <f>'4.  2011-2014 LRAM'!AA400*AA930</f>
        <v>4039.7939486972832</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16">
        <f t="shared" si="1624"/>
        <v>12939.669085956135</v>
      </c>
    </row>
    <row r="934" spans="2:39" ht="15.5"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5">
        <f>'4.  2011-2014 LRAM'!Y530*Y930</f>
        <v>915.19906934990934</v>
      </c>
      <c r="Z934" s="375">
        <f>'4.  2011-2014 LRAM'!Z530*Z930</f>
        <v>11682.797046609196</v>
      </c>
      <c r="AA934" s="375">
        <f>'4.  2011-2014 LRAM'!AA530*AA930</f>
        <v>1930.0678282824515</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16">
        <f t="shared" si="1624"/>
        <v>14528.063944241558</v>
      </c>
    </row>
    <row r="935" spans="2:39" ht="15.5"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5">
        <f t="shared" ref="Y935:AL935" si="1625">Y211*Y930</f>
        <v>1030.0571248207552</v>
      </c>
      <c r="Z935" s="375">
        <f t="shared" si="1625"/>
        <v>8071.1068736349116</v>
      </c>
      <c r="AA935" s="375">
        <f t="shared" si="1625"/>
        <v>4868.6504230141099</v>
      </c>
      <c r="AB935" s="375">
        <f t="shared" si="1625"/>
        <v>0</v>
      </c>
      <c r="AC935" s="375">
        <f t="shared" si="1625"/>
        <v>0</v>
      </c>
      <c r="AD935" s="375">
        <f t="shared" si="1625"/>
        <v>0</v>
      </c>
      <c r="AE935" s="375">
        <f t="shared" si="1625"/>
        <v>0</v>
      </c>
      <c r="AF935" s="375">
        <f t="shared" si="1625"/>
        <v>0</v>
      </c>
      <c r="AG935" s="375">
        <f t="shared" si="1625"/>
        <v>0</v>
      </c>
      <c r="AH935" s="375">
        <f t="shared" si="1625"/>
        <v>0</v>
      </c>
      <c r="AI935" s="375">
        <f t="shared" si="1625"/>
        <v>0</v>
      </c>
      <c r="AJ935" s="375">
        <f t="shared" si="1625"/>
        <v>0</v>
      </c>
      <c r="AK935" s="375">
        <f t="shared" si="1625"/>
        <v>0</v>
      </c>
      <c r="AL935" s="375">
        <f t="shared" si="1625"/>
        <v>0</v>
      </c>
      <c r="AM935" s="616">
        <f t="shared" si="1624"/>
        <v>13969.814421469779</v>
      </c>
    </row>
    <row r="936" spans="2:39" ht="15.5"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5">
        <f t="shared" ref="Y936:AL936" si="1626">Y394*Y930</f>
        <v>2748.9506236857683</v>
      </c>
      <c r="Z936" s="375">
        <f t="shared" si="1626"/>
        <v>6860.0631988531723</v>
      </c>
      <c r="AA936" s="375">
        <f t="shared" si="1626"/>
        <v>3149.9634396142433</v>
      </c>
      <c r="AB936" s="375">
        <f t="shared" si="1626"/>
        <v>0</v>
      </c>
      <c r="AC936" s="375">
        <f t="shared" si="1626"/>
        <v>0</v>
      </c>
      <c r="AD936" s="375">
        <f t="shared" si="1626"/>
        <v>0</v>
      </c>
      <c r="AE936" s="375">
        <f t="shared" si="1626"/>
        <v>0</v>
      </c>
      <c r="AF936" s="375">
        <f t="shared" si="1626"/>
        <v>0</v>
      </c>
      <c r="AG936" s="375">
        <f t="shared" si="1626"/>
        <v>0</v>
      </c>
      <c r="AH936" s="375">
        <f t="shared" si="1626"/>
        <v>0</v>
      </c>
      <c r="AI936" s="375">
        <f t="shared" si="1626"/>
        <v>0</v>
      </c>
      <c r="AJ936" s="375">
        <f t="shared" si="1626"/>
        <v>0</v>
      </c>
      <c r="AK936" s="375">
        <f t="shared" si="1626"/>
        <v>0</v>
      </c>
      <c r="AL936" s="375">
        <f t="shared" si="1626"/>
        <v>0</v>
      </c>
      <c r="AM936" s="616">
        <f t="shared" si="1624"/>
        <v>12758.977262153183</v>
      </c>
    </row>
    <row r="937" spans="2:39" ht="15.5"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5">
        <f t="shared" ref="Y937:AL937" si="1627">Y577*Y930</f>
        <v>6546.5844822645258</v>
      </c>
      <c r="Z937" s="375">
        <f t="shared" si="1627"/>
        <v>1569.2115450052318</v>
      </c>
      <c r="AA937" s="375">
        <f t="shared" si="1627"/>
        <v>13350.878831052773</v>
      </c>
      <c r="AB937" s="375">
        <f t="shared" si="1627"/>
        <v>41516.850278508333</v>
      </c>
      <c r="AC937" s="375">
        <f t="shared" si="1627"/>
        <v>0</v>
      </c>
      <c r="AD937" s="375">
        <f t="shared" si="1627"/>
        <v>0</v>
      </c>
      <c r="AE937" s="375">
        <f t="shared" si="1627"/>
        <v>0</v>
      </c>
      <c r="AF937" s="375">
        <f t="shared" si="1627"/>
        <v>0</v>
      </c>
      <c r="AG937" s="375">
        <f t="shared" si="1627"/>
        <v>0</v>
      </c>
      <c r="AH937" s="375">
        <f t="shared" si="1627"/>
        <v>0</v>
      </c>
      <c r="AI937" s="375">
        <f t="shared" si="1627"/>
        <v>0</v>
      </c>
      <c r="AJ937" s="375">
        <f t="shared" si="1627"/>
        <v>0</v>
      </c>
      <c r="AK937" s="375">
        <f t="shared" si="1627"/>
        <v>0</v>
      </c>
      <c r="AL937" s="375">
        <f t="shared" si="1627"/>
        <v>0</v>
      </c>
      <c r="AM937" s="616">
        <f t="shared" si="1624"/>
        <v>62983.525136830867</v>
      </c>
    </row>
    <row r="938" spans="2:39" ht="15.5"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5">
        <f t="shared" ref="Y938:AL938" si="1628">Y760*Y930</f>
        <v>1401.1187206312075</v>
      </c>
      <c r="Z938" s="375">
        <f t="shared" si="1628"/>
        <v>2781.1212140107727</v>
      </c>
      <c r="AA938" s="375">
        <f t="shared" si="1628"/>
        <v>10010.829961328478</v>
      </c>
      <c r="AB938" s="375">
        <f t="shared" si="1628"/>
        <v>0</v>
      </c>
      <c r="AC938" s="375">
        <f t="shared" si="1628"/>
        <v>0</v>
      </c>
      <c r="AD938" s="375">
        <f t="shared" si="1628"/>
        <v>0</v>
      </c>
      <c r="AE938" s="375">
        <f t="shared" si="1628"/>
        <v>0</v>
      </c>
      <c r="AF938" s="375">
        <f t="shared" si="1628"/>
        <v>0</v>
      </c>
      <c r="AG938" s="375">
        <f t="shared" si="1628"/>
        <v>0</v>
      </c>
      <c r="AH938" s="375">
        <f t="shared" si="1628"/>
        <v>0</v>
      </c>
      <c r="AI938" s="375">
        <f t="shared" si="1628"/>
        <v>0</v>
      </c>
      <c r="AJ938" s="375">
        <f t="shared" si="1628"/>
        <v>0</v>
      </c>
      <c r="AK938" s="375">
        <f t="shared" si="1628"/>
        <v>0</v>
      </c>
      <c r="AL938" s="375">
        <f t="shared" si="1628"/>
        <v>0</v>
      </c>
      <c r="AM938" s="616">
        <f t="shared" si="1624"/>
        <v>14193.069895970459</v>
      </c>
    </row>
    <row r="939" spans="2:39" ht="15.5"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5">
        <f>Y927*Y930</f>
        <v>0</v>
      </c>
      <c r="Z939" s="375">
        <f t="shared" ref="Z939:AL939" si="1629">Z927*Z930</f>
        <v>0</v>
      </c>
      <c r="AA939" s="375">
        <f t="shared" si="1629"/>
        <v>0</v>
      </c>
      <c r="AB939" s="375">
        <f t="shared" si="1629"/>
        <v>0</v>
      </c>
      <c r="AC939" s="375">
        <f t="shared" si="1629"/>
        <v>0</v>
      </c>
      <c r="AD939" s="375">
        <f t="shared" si="1629"/>
        <v>0</v>
      </c>
      <c r="AE939" s="375">
        <f t="shared" si="1629"/>
        <v>0</v>
      </c>
      <c r="AF939" s="375">
        <f t="shared" si="1629"/>
        <v>0</v>
      </c>
      <c r="AG939" s="375">
        <f t="shared" si="1629"/>
        <v>0</v>
      </c>
      <c r="AH939" s="375">
        <f t="shared" si="1629"/>
        <v>0</v>
      </c>
      <c r="AI939" s="375">
        <f t="shared" si="1629"/>
        <v>0</v>
      </c>
      <c r="AJ939" s="375">
        <f t="shared" si="1629"/>
        <v>0</v>
      </c>
      <c r="AK939" s="375">
        <f t="shared" si="1629"/>
        <v>0</v>
      </c>
      <c r="AL939" s="375">
        <f t="shared" si="1629"/>
        <v>0</v>
      </c>
      <c r="AM939" s="616">
        <f t="shared" si="1624"/>
        <v>0</v>
      </c>
    </row>
    <row r="940" spans="2:39" ht="15.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13388.347010918153</v>
      </c>
      <c r="Z940" s="345">
        <f t="shared" ref="Z940:AE940" si="1630">SUM(Z931:Z939)</f>
        <v>47758.100495937884</v>
      </c>
      <c r="AA940" s="345">
        <f t="shared" si="1630"/>
        <v>45642.178267764342</v>
      </c>
      <c r="AB940" s="345">
        <f t="shared" si="1630"/>
        <v>41516.850278508333</v>
      </c>
      <c r="AC940" s="345">
        <f t="shared" si="1630"/>
        <v>0</v>
      </c>
      <c r="AD940" s="345">
        <f t="shared" si="1630"/>
        <v>0</v>
      </c>
      <c r="AE940" s="345">
        <f t="shared" si="1630"/>
        <v>0</v>
      </c>
      <c r="AF940" s="345">
        <f>SUM(AF931:AF939)</f>
        <v>0</v>
      </c>
      <c r="AG940" s="345">
        <f t="shared" ref="AG940:AL940" si="1631">SUM(AG931:AG939)</f>
        <v>0</v>
      </c>
      <c r="AH940" s="345">
        <f t="shared" si="1631"/>
        <v>0</v>
      </c>
      <c r="AI940" s="345">
        <f t="shared" si="1631"/>
        <v>0</v>
      </c>
      <c r="AJ940" s="345">
        <f t="shared" si="1631"/>
        <v>0</v>
      </c>
      <c r="AK940" s="345">
        <f t="shared" si="1631"/>
        <v>0</v>
      </c>
      <c r="AL940" s="345">
        <f t="shared" si="1631"/>
        <v>0</v>
      </c>
      <c r="AM940" s="399">
        <f>SUM(AM931:AM939)</f>
        <v>148305.47605312872</v>
      </c>
    </row>
    <row r="941" spans="2:39" ht="15.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1632">Z928*Z930</f>
        <v>0</v>
      </c>
      <c r="AA941" s="346">
        <f t="shared" si="1632"/>
        <v>0</v>
      </c>
      <c r="AB941" s="346">
        <f t="shared" si="1632"/>
        <v>0</v>
      </c>
      <c r="AC941" s="346">
        <f t="shared" si="1632"/>
        <v>0</v>
      </c>
      <c r="AD941" s="346">
        <f t="shared" si="1632"/>
        <v>0</v>
      </c>
      <c r="AE941" s="346">
        <f t="shared" si="1632"/>
        <v>0</v>
      </c>
      <c r="AF941" s="346">
        <f>AF928*AF930</f>
        <v>0</v>
      </c>
      <c r="AG941" s="346">
        <f t="shared" ref="AG941:AL941" si="1633">AG928*AG930</f>
        <v>0</v>
      </c>
      <c r="AH941" s="346">
        <f t="shared" si="1633"/>
        <v>0</v>
      </c>
      <c r="AI941" s="346">
        <f t="shared" si="1633"/>
        <v>0</v>
      </c>
      <c r="AJ941" s="346">
        <f t="shared" si="1633"/>
        <v>0</v>
      </c>
      <c r="AK941" s="346">
        <f t="shared" si="1633"/>
        <v>0</v>
      </c>
      <c r="AL941" s="346">
        <f t="shared" si="1633"/>
        <v>0</v>
      </c>
      <c r="AM941" s="399">
        <f>SUM(Y941:AL941)</f>
        <v>0</v>
      </c>
    </row>
    <row r="942" spans="2:39" ht="15.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399">
        <f>AM940-AM941</f>
        <v>148305.47605312872</v>
      </c>
    </row>
    <row r="943" spans="2:39" ht="15.5"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t="15.5" hidden="1">
      <c r="B944" s="432" t="s">
        <v>340</v>
      </c>
      <c r="C944" s="362"/>
      <c r="D944" s="381"/>
      <c r="E944" s="381"/>
      <c r="F944" s="381"/>
      <c r="G944" s="381"/>
      <c r="H944" s="381"/>
      <c r="I944" s="381"/>
      <c r="J944" s="381"/>
      <c r="K944" s="381"/>
      <c r="L944" s="381"/>
      <c r="M944" s="381"/>
      <c r="N944" s="381"/>
      <c r="O944" s="380"/>
      <c r="P944" s="381"/>
      <c r="Q944" s="381"/>
      <c r="R944" s="381"/>
      <c r="S944" s="362"/>
      <c r="T944" s="382"/>
      <c r="U944" s="382"/>
      <c r="V944" s="381"/>
      <c r="W944" s="381"/>
      <c r="X944" s="382"/>
      <c r="Y944" s="325">
        <f>SUMPRODUCT(E770:E925,Y770:Y925)</f>
        <v>0</v>
      </c>
      <c r="Z944" s="325">
        <f>SUMPRODUCT(E770:E925,Z770:Z925)</f>
        <v>0</v>
      </c>
      <c r="AA944" s="325">
        <f t="shared" ref="AA944:AL944" si="1634">IF(AA768="kw",SUMPRODUCT($N$770:$N$925,$P$770:$P$925,AA770:AA925),SUMPRODUCT($E$770:$E$925,AA770:AA925))</f>
        <v>0</v>
      </c>
      <c r="AB944" s="325">
        <f t="shared" si="1634"/>
        <v>0</v>
      </c>
      <c r="AC944" s="325">
        <f t="shared" si="1634"/>
        <v>0</v>
      </c>
      <c r="AD944" s="325">
        <f t="shared" si="1634"/>
        <v>0</v>
      </c>
      <c r="AE944" s="325">
        <f t="shared" si="1634"/>
        <v>0</v>
      </c>
      <c r="AF944" s="325">
        <f t="shared" si="1634"/>
        <v>0</v>
      </c>
      <c r="AG944" s="325">
        <f t="shared" si="1634"/>
        <v>0</v>
      </c>
      <c r="AH944" s="325">
        <f t="shared" si="1634"/>
        <v>0</v>
      </c>
      <c r="AI944" s="325">
        <f t="shared" si="1634"/>
        <v>0</v>
      </c>
      <c r="AJ944" s="325">
        <f t="shared" si="1634"/>
        <v>0</v>
      </c>
      <c r="AK944" s="325">
        <f t="shared" si="1634"/>
        <v>0</v>
      </c>
      <c r="AL944" s="325">
        <f t="shared" si="1634"/>
        <v>0</v>
      </c>
      <c r="AM944" s="383"/>
    </row>
    <row r="945" spans="1:39" ht="18.75" hidden="1" customHeight="1">
      <c r="B945" s="365" t="s">
        <v>586</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1"/>
      <c r="Z945" s="401"/>
      <c r="AA945" s="401"/>
      <c r="AB945" s="401"/>
      <c r="AC945" s="401"/>
      <c r="AD945" s="401"/>
      <c r="AE945" s="401"/>
      <c r="AF945" s="401"/>
      <c r="AG945" s="401"/>
      <c r="AH945" s="401"/>
      <c r="AI945" s="401"/>
      <c r="AJ945" s="401"/>
      <c r="AK945" s="401"/>
      <c r="AL945" s="401"/>
      <c r="AM945" s="386"/>
    </row>
    <row r="946" spans="1:39" hidden="1" collapsed="1"/>
    <row r="947" spans="1:39" hidden="1"/>
    <row r="948" spans="1:39" ht="15.5" hidden="1">
      <c r="B948" s="279" t="s">
        <v>341</v>
      </c>
      <c r="C948" s="280"/>
      <c r="D948" s="577" t="s">
        <v>526</v>
      </c>
      <c r="E948" s="253"/>
      <c r="F948" s="577"/>
      <c r="G948" s="253"/>
      <c r="H948" s="253"/>
      <c r="I948" s="253"/>
      <c r="J948" s="253"/>
      <c r="K948" s="253"/>
      <c r="L948" s="253"/>
      <c r="M948" s="253"/>
      <c r="N948" s="253"/>
      <c r="O948" s="280"/>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35" t="s">
        <v>211</v>
      </c>
      <c r="C949" s="847" t="s">
        <v>33</v>
      </c>
      <c r="D949" s="283" t="s">
        <v>422</v>
      </c>
      <c r="E949" s="839" t="s">
        <v>209</v>
      </c>
      <c r="F949" s="840"/>
      <c r="G949" s="840"/>
      <c r="H949" s="840"/>
      <c r="I949" s="840"/>
      <c r="J949" s="840"/>
      <c r="K949" s="840"/>
      <c r="L949" s="840"/>
      <c r="M949" s="841"/>
      <c r="N949" s="845" t="s">
        <v>213</v>
      </c>
      <c r="O949" s="283" t="s">
        <v>423</v>
      </c>
      <c r="P949" s="839" t="s">
        <v>212</v>
      </c>
      <c r="Q949" s="840"/>
      <c r="R949" s="840"/>
      <c r="S949" s="840"/>
      <c r="T949" s="840"/>
      <c r="U949" s="840"/>
      <c r="V949" s="840"/>
      <c r="W949" s="840"/>
      <c r="X949" s="841"/>
      <c r="Y949" s="842" t="s">
        <v>243</v>
      </c>
      <c r="Z949" s="843"/>
      <c r="AA949" s="843"/>
      <c r="AB949" s="843"/>
      <c r="AC949" s="843"/>
      <c r="AD949" s="843"/>
      <c r="AE949" s="843"/>
      <c r="AF949" s="843"/>
      <c r="AG949" s="843"/>
      <c r="AH949" s="843"/>
      <c r="AI949" s="843"/>
      <c r="AJ949" s="843"/>
      <c r="AK949" s="843"/>
      <c r="AL949" s="843"/>
      <c r="AM949" s="844"/>
    </row>
    <row r="950" spans="1:39" ht="65.25" hidden="1" customHeight="1">
      <c r="B950" s="836"/>
      <c r="C950" s="838"/>
      <c r="D950" s="284">
        <v>2020</v>
      </c>
      <c r="E950" s="284">
        <v>2021</v>
      </c>
      <c r="F950" s="284">
        <v>2022</v>
      </c>
      <c r="G950" s="284">
        <v>2023</v>
      </c>
      <c r="H950" s="284">
        <v>2024</v>
      </c>
      <c r="I950" s="284">
        <v>2025</v>
      </c>
      <c r="J950" s="284">
        <v>2026</v>
      </c>
      <c r="K950" s="284">
        <v>2027</v>
      </c>
      <c r="L950" s="284">
        <v>2028</v>
      </c>
      <c r="M950" s="284">
        <v>2029</v>
      </c>
      <c r="N950" s="846"/>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Streetlights</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2"/>
      <c r="B951" s="508"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2"/>
      <c r="B952" s="494"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2">
        <v>1</v>
      </c>
      <c r="B953" s="420"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07"/>
      <c r="Z953" s="407"/>
      <c r="AA953" s="407"/>
      <c r="AB953" s="407"/>
      <c r="AC953" s="407"/>
      <c r="AD953" s="407"/>
      <c r="AE953" s="407"/>
      <c r="AF953" s="402"/>
      <c r="AG953" s="402"/>
      <c r="AH953" s="402"/>
      <c r="AI953" s="402"/>
      <c r="AJ953" s="402"/>
      <c r="AK953" s="402"/>
      <c r="AL953" s="402"/>
      <c r="AM953" s="295">
        <f>SUM(Y953:AL953)</f>
        <v>0</v>
      </c>
    </row>
    <row r="954" spans="1:39" ht="15" hidden="1" customHeight="1" outlineLevel="1">
      <c r="A954" s="522"/>
      <c r="B954" s="293" t="s">
        <v>346</v>
      </c>
      <c r="C954" s="290" t="s">
        <v>163</v>
      </c>
      <c r="D954" s="294"/>
      <c r="E954" s="294"/>
      <c r="F954" s="294"/>
      <c r="G954" s="294"/>
      <c r="H954" s="294"/>
      <c r="I954" s="294"/>
      <c r="J954" s="294"/>
      <c r="K954" s="294"/>
      <c r="L954" s="294"/>
      <c r="M954" s="294"/>
      <c r="N954" s="459"/>
      <c r="O954" s="294"/>
      <c r="P954" s="294"/>
      <c r="Q954" s="294"/>
      <c r="R954" s="294"/>
      <c r="S954" s="294"/>
      <c r="T954" s="294"/>
      <c r="U954" s="294"/>
      <c r="V954" s="294"/>
      <c r="W954" s="294"/>
      <c r="X954" s="294"/>
      <c r="Y954" s="403">
        <f>Y953</f>
        <v>0</v>
      </c>
      <c r="Z954" s="403">
        <f t="shared" ref="Z954" si="1635">Z953</f>
        <v>0</v>
      </c>
      <c r="AA954" s="403">
        <f t="shared" ref="AA954" si="1636">AA953</f>
        <v>0</v>
      </c>
      <c r="AB954" s="403">
        <f t="shared" ref="AB954" si="1637">AB953</f>
        <v>0</v>
      </c>
      <c r="AC954" s="403">
        <f t="shared" ref="AC954" si="1638">AC953</f>
        <v>0</v>
      </c>
      <c r="AD954" s="403">
        <f t="shared" ref="AD954" si="1639">AD953</f>
        <v>0</v>
      </c>
      <c r="AE954" s="403">
        <f t="shared" ref="AE954" si="1640">AE953</f>
        <v>0</v>
      </c>
      <c r="AF954" s="403">
        <f t="shared" ref="AF954" si="1641">AF953</f>
        <v>0</v>
      </c>
      <c r="AG954" s="403">
        <f t="shared" ref="AG954" si="1642">AG953</f>
        <v>0</v>
      </c>
      <c r="AH954" s="403">
        <f t="shared" ref="AH954" si="1643">AH953</f>
        <v>0</v>
      </c>
      <c r="AI954" s="403">
        <f t="shared" ref="AI954" si="1644">AI953</f>
        <v>0</v>
      </c>
      <c r="AJ954" s="403">
        <f t="shared" ref="AJ954" si="1645">AJ953</f>
        <v>0</v>
      </c>
      <c r="AK954" s="403">
        <f t="shared" ref="AK954" si="1646">AK953</f>
        <v>0</v>
      </c>
      <c r="AL954" s="403">
        <f t="shared" ref="AL954" si="1647">AL953</f>
        <v>0</v>
      </c>
      <c r="AM954" s="296"/>
    </row>
    <row r="955" spans="1:39" ht="15" hidden="1" customHeight="1" outlineLevel="1">
      <c r="A955" s="522"/>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4"/>
      <c r="Z955" s="405"/>
      <c r="AA955" s="405"/>
      <c r="AB955" s="405"/>
      <c r="AC955" s="405"/>
      <c r="AD955" s="405"/>
      <c r="AE955" s="405"/>
      <c r="AF955" s="405"/>
      <c r="AG955" s="405"/>
      <c r="AH955" s="405"/>
      <c r="AI955" s="405"/>
      <c r="AJ955" s="405"/>
      <c r="AK955" s="405"/>
      <c r="AL955" s="405"/>
      <c r="AM955" s="301"/>
    </row>
    <row r="956" spans="1:39" ht="15" hidden="1" customHeight="1" outlineLevel="1">
      <c r="A956" s="522">
        <v>2</v>
      </c>
      <c r="B956" s="420"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07"/>
      <c r="Z956" s="407"/>
      <c r="AA956" s="407"/>
      <c r="AB956" s="407"/>
      <c r="AC956" s="407"/>
      <c r="AD956" s="407"/>
      <c r="AE956" s="407"/>
      <c r="AF956" s="402"/>
      <c r="AG956" s="402"/>
      <c r="AH956" s="402"/>
      <c r="AI956" s="402"/>
      <c r="AJ956" s="402"/>
      <c r="AK956" s="402"/>
      <c r="AL956" s="402"/>
      <c r="AM956" s="295">
        <f>SUM(Y956:AL956)</f>
        <v>0</v>
      </c>
    </row>
    <row r="957" spans="1:39" ht="15" hidden="1" customHeight="1" outlineLevel="1">
      <c r="A957" s="522"/>
      <c r="B957" s="293" t="s">
        <v>346</v>
      </c>
      <c r="C957" s="290" t="s">
        <v>163</v>
      </c>
      <c r="D957" s="294"/>
      <c r="E957" s="294"/>
      <c r="F957" s="294"/>
      <c r="G957" s="294"/>
      <c r="H957" s="294"/>
      <c r="I957" s="294"/>
      <c r="J957" s="294"/>
      <c r="K957" s="294"/>
      <c r="L957" s="294"/>
      <c r="M957" s="294"/>
      <c r="N957" s="459"/>
      <c r="O957" s="294"/>
      <c r="P957" s="294"/>
      <c r="Q957" s="294"/>
      <c r="R957" s="294"/>
      <c r="S957" s="294"/>
      <c r="T957" s="294"/>
      <c r="U957" s="294"/>
      <c r="V957" s="294"/>
      <c r="W957" s="294"/>
      <c r="X957" s="294"/>
      <c r="Y957" s="403">
        <f>Y956</f>
        <v>0</v>
      </c>
      <c r="Z957" s="403">
        <f t="shared" ref="Z957" si="1648">Z956</f>
        <v>0</v>
      </c>
      <c r="AA957" s="403">
        <f t="shared" ref="AA957" si="1649">AA956</f>
        <v>0</v>
      </c>
      <c r="AB957" s="403">
        <f t="shared" ref="AB957" si="1650">AB956</f>
        <v>0</v>
      </c>
      <c r="AC957" s="403">
        <f t="shared" ref="AC957" si="1651">AC956</f>
        <v>0</v>
      </c>
      <c r="AD957" s="403">
        <f t="shared" ref="AD957" si="1652">AD956</f>
        <v>0</v>
      </c>
      <c r="AE957" s="403">
        <f t="shared" ref="AE957" si="1653">AE956</f>
        <v>0</v>
      </c>
      <c r="AF957" s="403">
        <f t="shared" ref="AF957" si="1654">AF956</f>
        <v>0</v>
      </c>
      <c r="AG957" s="403">
        <f t="shared" ref="AG957" si="1655">AG956</f>
        <v>0</v>
      </c>
      <c r="AH957" s="403">
        <f t="shared" ref="AH957" si="1656">AH956</f>
        <v>0</v>
      </c>
      <c r="AI957" s="403">
        <f t="shared" ref="AI957" si="1657">AI956</f>
        <v>0</v>
      </c>
      <c r="AJ957" s="403">
        <f t="shared" ref="AJ957" si="1658">AJ956</f>
        <v>0</v>
      </c>
      <c r="AK957" s="403">
        <f t="shared" ref="AK957" si="1659">AK956</f>
        <v>0</v>
      </c>
      <c r="AL957" s="403">
        <f t="shared" ref="AL957" si="1660">AL956</f>
        <v>0</v>
      </c>
      <c r="AM957" s="296"/>
    </row>
    <row r="958" spans="1:39" ht="15" hidden="1" customHeight="1" outlineLevel="1">
      <c r="A958" s="522"/>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4"/>
      <c r="Z958" s="405"/>
      <c r="AA958" s="405"/>
      <c r="AB958" s="405"/>
      <c r="AC958" s="405"/>
      <c r="AD958" s="405"/>
      <c r="AE958" s="405"/>
      <c r="AF958" s="405"/>
      <c r="AG958" s="405"/>
      <c r="AH958" s="405"/>
      <c r="AI958" s="405"/>
      <c r="AJ958" s="405"/>
      <c r="AK958" s="405"/>
      <c r="AL958" s="405"/>
      <c r="AM958" s="301"/>
    </row>
    <row r="959" spans="1:39" ht="15" hidden="1" customHeight="1" outlineLevel="1">
      <c r="A959" s="522">
        <v>3</v>
      </c>
      <c r="B959" s="420"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07"/>
      <c r="Z959" s="407"/>
      <c r="AA959" s="407"/>
      <c r="AB959" s="407"/>
      <c r="AC959" s="407"/>
      <c r="AD959" s="407"/>
      <c r="AE959" s="407"/>
      <c r="AF959" s="402"/>
      <c r="AG959" s="402"/>
      <c r="AH959" s="402"/>
      <c r="AI959" s="402"/>
      <c r="AJ959" s="402"/>
      <c r="AK959" s="402"/>
      <c r="AL959" s="402"/>
      <c r="AM959" s="295">
        <f>SUM(Y959:AL959)</f>
        <v>0</v>
      </c>
    </row>
    <row r="960" spans="1:39" ht="15" hidden="1" customHeight="1" outlineLevel="1">
      <c r="A960" s="522"/>
      <c r="B960" s="293" t="s">
        <v>346</v>
      </c>
      <c r="C960" s="290" t="s">
        <v>163</v>
      </c>
      <c r="D960" s="294"/>
      <c r="E960" s="294"/>
      <c r="F960" s="294"/>
      <c r="G960" s="294"/>
      <c r="H960" s="294"/>
      <c r="I960" s="294"/>
      <c r="J960" s="294"/>
      <c r="K960" s="294"/>
      <c r="L960" s="294"/>
      <c r="M960" s="294"/>
      <c r="N960" s="459"/>
      <c r="O960" s="294"/>
      <c r="P960" s="294"/>
      <c r="Q960" s="294"/>
      <c r="R960" s="294"/>
      <c r="S960" s="294"/>
      <c r="T960" s="294"/>
      <c r="U960" s="294"/>
      <c r="V960" s="294"/>
      <c r="W960" s="294"/>
      <c r="X960" s="294"/>
      <c r="Y960" s="403">
        <f>Y959</f>
        <v>0</v>
      </c>
      <c r="Z960" s="403">
        <f t="shared" ref="Z960" si="1661">Z959</f>
        <v>0</v>
      </c>
      <c r="AA960" s="403">
        <f t="shared" ref="AA960" si="1662">AA959</f>
        <v>0</v>
      </c>
      <c r="AB960" s="403">
        <f t="shared" ref="AB960" si="1663">AB959</f>
        <v>0</v>
      </c>
      <c r="AC960" s="403">
        <f t="shared" ref="AC960" si="1664">AC959</f>
        <v>0</v>
      </c>
      <c r="AD960" s="403">
        <f t="shared" ref="AD960" si="1665">AD959</f>
        <v>0</v>
      </c>
      <c r="AE960" s="403">
        <f t="shared" ref="AE960" si="1666">AE959</f>
        <v>0</v>
      </c>
      <c r="AF960" s="403">
        <f t="shared" ref="AF960" si="1667">AF959</f>
        <v>0</v>
      </c>
      <c r="AG960" s="403">
        <f t="shared" ref="AG960" si="1668">AG959</f>
        <v>0</v>
      </c>
      <c r="AH960" s="403">
        <f t="shared" ref="AH960" si="1669">AH959</f>
        <v>0</v>
      </c>
      <c r="AI960" s="403">
        <f t="shared" ref="AI960" si="1670">AI959</f>
        <v>0</v>
      </c>
      <c r="AJ960" s="403">
        <f t="shared" ref="AJ960" si="1671">AJ959</f>
        <v>0</v>
      </c>
      <c r="AK960" s="403">
        <f t="shared" ref="AK960" si="1672">AK959</f>
        <v>0</v>
      </c>
      <c r="AL960" s="403">
        <f t="shared" ref="AL960" si="1673">AL959</f>
        <v>0</v>
      </c>
      <c r="AM960" s="296"/>
    </row>
    <row r="961" spans="1:39" ht="15" hidden="1" customHeight="1" outlineLevel="1">
      <c r="A961" s="522"/>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4"/>
      <c r="Z961" s="404"/>
      <c r="AA961" s="404"/>
      <c r="AB961" s="404"/>
      <c r="AC961" s="404"/>
      <c r="AD961" s="404"/>
      <c r="AE961" s="404"/>
      <c r="AF961" s="404"/>
      <c r="AG961" s="404"/>
      <c r="AH961" s="404"/>
      <c r="AI961" s="404"/>
      <c r="AJ961" s="404"/>
      <c r="AK961" s="404"/>
      <c r="AL961" s="404"/>
      <c r="AM961" s="305"/>
    </row>
    <row r="962" spans="1:39" ht="15" hidden="1" customHeight="1" outlineLevel="1">
      <c r="A962" s="522">
        <v>4</v>
      </c>
      <c r="B962" s="510" t="s">
        <v>676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07"/>
      <c r="Z962" s="407"/>
      <c r="AA962" s="407"/>
      <c r="AB962" s="407"/>
      <c r="AC962" s="407"/>
      <c r="AD962" s="407"/>
      <c r="AE962" s="407"/>
      <c r="AF962" s="402"/>
      <c r="AG962" s="402"/>
      <c r="AH962" s="402"/>
      <c r="AI962" s="402"/>
      <c r="AJ962" s="402"/>
      <c r="AK962" s="402"/>
      <c r="AL962" s="402"/>
      <c r="AM962" s="295">
        <f>SUM(Y962:AL962)</f>
        <v>0</v>
      </c>
    </row>
    <row r="963" spans="1:39" ht="15" hidden="1" customHeight="1" outlineLevel="1">
      <c r="A963" s="522"/>
      <c r="B963" s="293" t="s">
        <v>346</v>
      </c>
      <c r="C963" s="290" t="s">
        <v>163</v>
      </c>
      <c r="D963" s="294"/>
      <c r="E963" s="294"/>
      <c r="F963" s="294"/>
      <c r="G963" s="294"/>
      <c r="H963" s="294"/>
      <c r="I963" s="294"/>
      <c r="J963" s="294"/>
      <c r="K963" s="294"/>
      <c r="L963" s="294"/>
      <c r="M963" s="294"/>
      <c r="N963" s="459"/>
      <c r="O963" s="294"/>
      <c r="P963" s="294"/>
      <c r="Q963" s="294"/>
      <c r="R963" s="294"/>
      <c r="S963" s="294"/>
      <c r="T963" s="294"/>
      <c r="U963" s="294"/>
      <c r="V963" s="294"/>
      <c r="W963" s="294"/>
      <c r="X963" s="294"/>
      <c r="Y963" s="403">
        <f>Y962</f>
        <v>0</v>
      </c>
      <c r="Z963" s="403">
        <f t="shared" ref="Z963" si="1674">Z962</f>
        <v>0</v>
      </c>
      <c r="AA963" s="403">
        <f t="shared" ref="AA963" si="1675">AA962</f>
        <v>0</v>
      </c>
      <c r="AB963" s="403">
        <f t="shared" ref="AB963" si="1676">AB962</f>
        <v>0</v>
      </c>
      <c r="AC963" s="403">
        <f t="shared" ref="AC963" si="1677">AC962</f>
        <v>0</v>
      </c>
      <c r="AD963" s="403">
        <f t="shared" ref="AD963" si="1678">AD962</f>
        <v>0</v>
      </c>
      <c r="AE963" s="403">
        <f t="shared" ref="AE963" si="1679">AE962</f>
        <v>0</v>
      </c>
      <c r="AF963" s="403">
        <f t="shared" ref="AF963" si="1680">AF962</f>
        <v>0</v>
      </c>
      <c r="AG963" s="403">
        <f t="shared" ref="AG963" si="1681">AG962</f>
        <v>0</v>
      </c>
      <c r="AH963" s="403">
        <f t="shared" ref="AH963" si="1682">AH962</f>
        <v>0</v>
      </c>
      <c r="AI963" s="403">
        <f t="shared" ref="AI963" si="1683">AI962</f>
        <v>0</v>
      </c>
      <c r="AJ963" s="403">
        <f t="shared" ref="AJ963" si="1684">AJ962</f>
        <v>0</v>
      </c>
      <c r="AK963" s="403">
        <f t="shared" ref="AK963" si="1685">AK962</f>
        <v>0</v>
      </c>
      <c r="AL963" s="403">
        <f t="shared" ref="AL963" si="1686">AL962</f>
        <v>0</v>
      </c>
      <c r="AM963" s="296"/>
    </row>
    <row r="964" spans="1:39" ht="15" hidden="1" customHeight="1" outlineLevel="1">
      <c r="A964" s="522"/>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4"/>
      <c r="Z964" s="404"/>
      <c r="AA964" s="404"/>
      <c r="AB964" s="404"/>
      <c r="AC964" s="404"/>
      <c r="AD964" s="404"/>
      <c r="AE964" s="404"/>
      <c r="AF964" s="404"/>
      <c r="AG964" s="404"/>
      <c r="AH964" s="404"/>
      <c r="AI964" s="404"/>
      <c r="AJ964" s="404"/>
      <c r="AK964" s="404"/>
      <c r="AL964" s="404"/>
      <c r="AM964" s="305"/>
    </row>
    <row r="965" spans="1:39" ht="15" hidden="1" customHeight="1" outlineLevel="1">
      <c r="A965" s="522">
        <v>5</v>
      </c>
      <c r="B965" s="420"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07"/>
      <c r="Z965" s="407"/>
      <c r="AA965" s="407"/>
      <c r="AB965" s="407"/>
      <c r="AC965" s="407"/>
      <c r="AD965" s="407"/>
      <c r="AE965" s="407"/>
      <c r="AF965" s="402"/>
      <c r="AG965" s="402"/>
      <c r="AH965" s="402"/>
      <c r="AI965" s="402"/>
      <c r="AJ965" s="402"/>
      <c r="AK965" s="402"/>
      <c r="AL965" s="402"/>
      <c r="AM965" s="295">
        <f>SUM(Y965:AL965)</f>
        <v>0</v>
      </c>
    </row>
    <row r="966" spans="1:39" ht="15" hidden="1" customHeight="1" outlineLevel="1">
      <c r="A966" s="522"/>
      <c r="B966" s="293" t="s">
        <v>346</v>
      </c>
      <c r="C966" s="290" t="s">
        <v>163</v>
      </c>
      <c r="D966" s="294"/>
      <c r="E966" s="294"/>
      <c r="F966" s="294"/>
      <c r="G966" s="294"/>
      <c r="H966" s="294"/>
      <c r="I966" s="294"/>
      <c r="J966" s="294"/>
      <c r="K966" s="294"/>
      <c r="L966" s="294"/>
      <c r="M966" s="294"/>
      <c r="N966" s="459"/>
      <c r="O966" s="294"/>
      <c r="P966" s="294"/>
      <c r="Q966" s="294"/>
      <c r="R966" s="294"/>
      <c r="S966" s="294"/>
      <c r="T966" s="294"/>
      <c r="U966" s="294"/>
      <c r="V966" s="294"/>
      <c r="W966" s="294"/>
      <c r="X966" s="294"/>
      <c r="Y966" s="403">
        <f>Y965</f>
        <v>0</v>
      </c>
      <c r="Z966" s="403">
        <f t="shared" ref="Z966" si="1687">Z965</f>
        <v>0</v>
      </c>
      <c r="AA966" s="403">
        <f t="shared" ref="AA966" si="1688">AA965</f>
        <v>0</v>
      </c>
      <c r="AB966" s="403">
        <f t="shared" ref="AB966" si="1689">AB965</f>
        <v>0</v>
      </c>
      <c r="AC966" s="403">
        <f t="shared" ref="AC966" si="1690">AC965</f>
        <v>0</v>
      </c>
      <c r="AD966" s="403">
        <f t="shared" ref="AD966" si="1691">AD965</f>
        <v>0</v>
      </c>
      <c r="AE966" s="403">
        <f t="shared" ref="AE966" si="1692">AE965</f>
        <v>0</v>
      </c>
      <c r="AF966" s="403">
        <f t="shared" ref="AF966" si="1693">AF965</f>
        <v>0</v>
      </c>
      <c r="AG966" s="403">
        <f t="shared" ref="AG966" si="1694">AG965</f>
        <v>0</v>
      </c>
      <c r="AH966" s="403">
        <f t="shared" ref="AH966" si="1695">AH965</f>
        <v>0</v>
      </c>
      <c r="AI966" s="403">
        <f t="shared" ref="AI966" si="1696">AI965</f>
        <v>0</v>
      </c>
      <c r="AJ966" s="403">
        <f t="shared" ref="AJ966" si="1697">AJ965</f>
        <v>0</v>
      </c>
      <c r="AK966" s="403">
        <f t="shared" ref="AK966" si="1698">AK965</f>
        <v>0</v>
      </c>
      <c r="AL966" s="403">
        <f t="shared" ref="AL966" si="1699">AL965</f>
        <v>0</v>
      </c>
      <c r="AM966" s="296"/>
    </row>
    <row r="967" spans="1:39" ht="15" hidden="1" customHeight="1" outlineLevel="1">
      <c r="A967" s="522"/>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4"/>
      <c r="Z967" s="415"/>
      <c r="AA967" s="415"/>
      <c r="AB967" s="415"/>
      <c r="AC967" s="415"/>
      <c r="AD967" s="415"/>
      <c r="AE967" s="415"/>
      <c r="AF967" s="415"/>
      <c r="AG967" s="415"/>
      <c r="AH967" s="415"/>
      <c r="AI967" s="415"/>
      <c r="AJ967" s="415"/>
      <c r="AK967" s="415"/>
      <c r="AL967" s="415"/>
      <c r="AM967" s="296"/>
    </row>
    <row r="968" spans="1:39" ht="15.5" hidden="1" outlineLevel="1">
      <c r="A968" s="522"/>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6"/>
      <c r="Z968" s="406"/>
      <c r="AA968" s="406"/>
      <c r="AB968" s="406"/>
      <c r="AC968" s="406"/>
      <c r="AD968" s="406"/>
      <c r="AE968" s="406"/>
      <c r="AF968" s="406"/>
      <c r="AG968" s="406"/>
      <c r="AH968" s="406"/>
      <c r="AI968" s="406"/>
      <c r="AJ968" s="406"/>
      <c r="AK968" s="406"/>
      <c r="AL968" s="406"/>
      <c r="AM968" s="291"/>
    </row>
    <row r="969" spans="1:39" ht="15" hidden="1" customHeight="1" outlineLevel="1">
      <c r="A969" s="522">
        <v>6</v>
      </c>
      <c r="B969" s="420"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07"/>
      <c r="Z969" s="407"/>
      <c r="AA969" s="407"/>
      <c r="AB969" s="407"/>
      <c r="AC969" s="407"/>
      <c r="AD969" s="407"/>
      <c r="AE969" s="407"/>
      <c r="AF969" s="407"/>
      <c r="AG969" s="407"/>
      <c r="AH969" s="407"/>
      <c r="AI969" s="407"/>
      <c r="AJ969" s="407"/>
      <c r="AK969" s="407"/>
      <c r="AL969" s="407"/>
      <c r="AM969" s="295">
        <f>SUM(Y969:AL969)</f>
        <v>0</v>
      </c>
    </row>
    <row r="970" spans="1:39" ht="15" hidden="1" customHeight="1" outlineLevel="1">
      <c r="A970" s="522"/>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3">
        <f>Y969</f>
        <v>0</v>
      </c>
      <c r="Z970" s="403">
        <f t="shared" ref="Z970" si="1700">Z969</f>
        <v>0</v>
      </c>
      <c r="AA970" s="403">
        <f t="shared" ref="AA970" si="1701">AA969</f>
        <v>0</v>
      </c>
      <c r="AB970" s="403">
        <f t="shared" ref="AB970" si="1702">AB969</f>
        <v>0</v>
      </c>
      <c r="AC970" s="403">
        <f t="shared" ref="AC970" si="1703">AC969</f>
        <v>0</v>
      </c>
      <c r="AD970" s="403">
        <f t="shared" ref="AD970" si="1704">AD969</f>
        <v>0</v>
      </c>
      <c r="AE970" s="403">
        <f t="shared" ref="AE970" si="1705">AE969</f>
        <v>0</v>
      </c>
      <c r="AF970" s="403">
        <f t="shared" ref="AF970" si="1706">AF969</f>
        <v>0</v>
      </c>
      <c r="AG970" s="403">
        <f t="shared" ref="AG970" si="1707">AG969</f>
        <v>0</v>
      </c>
      <c r="AH970" s="403">
        <f t="shared" ref="AH970" si="1708">AH969</f>
        <v>0</v>
      </c>
      <c r="AI970" s="403">
        <f t="shared" ref="AI970" si="1709">AI969</f>
        <v>0</v>
      </c>
      <c r="AJ970" s="403">
        <f t="shared" ref="AJ970" si="1710">AJ969</f>
        <v>0</v>
      </c>
      <c r="AK970" s="403">
        <f t="shared" ref="AK970" si="1711">AK969</f>
        <v>0</v>
      </c>
      <c r="AL970" s="403">
        <f t="shared" ref="AL970" si="1712">AL969</f>
        <v>0</v>
      </c>
      <c r="AM970" s="310"/>
    </row>
    <row r="971" spans="1:39" ht="15" hidden="1" customHeight="1" outlineLevel="1">
      <c r="A971" s="522"/>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08"/>
      <c r="Z971" s="408"/>
      <c r="AA971" s="408"/>
      <c r="AB971" s="408"/>
      <c r="AC971" s="408"/>
      <c r="AD971" s="408"/>
      <c r="AE971" s="408"/>
      <c r="AF971" s="408"/>
      <c r="AG971" s="408"/>
      <c r="AH971" s="408"/>
      <c r="AI971" s="408"/>
      <c r="AJ971" s="408"/>
      <c r="AK971" s="408"/>
      <c r="AL971" s="408"/>
      <c r="AM971" s="312"/>
    </row>
    <row r="972" spans="1:39" ht="15" hidden="1" customHeight="1" outlineLevel="1">
      <c r="A972" s="522">
        <v>7</v>
      </c>
      <c r="B972" s="420"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07"/>
      <c r="Z972" s="407"/>
      <c r="AA972" s="407"/>
      <c r="AB972" s="407"/>
      <c r="AC972" s="407"/>
      <c r="AD972" s="407"/>
      <c r="AE972" s="407"/>
      <c r="AF972" s="407"/>
      <c r="AG972" s="407"/>
      <c r="AH972" s="407"/>
      <c r="AI972" s="407"/>
      <c r="AJ972" s="407"/>
      <c r="AK972" s="407"/>
      <c r="AL972" s="407"/>
      <c r="AM972" s="295">
        <f>SUM(Y972:AL972)</f>
        <v>0</v>
      </c>
    </row>
    <row r="973" spans="1:39" ht="15" hidden="1" customHeight="1" outlineLevel="1">
      <c r="A973" s="522"/>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3">
        <f>Y972</f>
        <v>0</v>
      </c>
      <c r="Z973" s="403">
        <f t="shared" ref="Z973" si="1713">Z972</f>
        <v>0</v>
      </c>
      <c r="AA973" s="403">
        <f t="shared" ref="AA973" si="1714">AA972</f>
        <v>0</v>
      </c>
      <c r="AB973" s="403">
        <f t="shared" ref="AB973" si="1715">AB972</f>
        <v>0</v>
      </c>
      <c r="AC973" s="403">
        <f t="shared" ref="AC973" si="1716">AC972</f>
        <v>0</v>
      </c>
      <c r="AD973" s="403">
        <f t="shared" ref="AD973" si="1717">AD972</f>
        <v>0</v>
      </c>
      <c r="AE973" s="403">
        <f t="shared" ref="AE973" si="1718">AE972</f>
        <v>0</v>
      </c>
      <c r="AF973" s="403">
        <f t="shared" ref="AF973" si="1719">AF972</f>
        <v>0</v>
      </c>
      <c r="AG973" s="403">
        <f t="shared" ref="AG973" si="1720">AG972</f>
        <v>0</v>
      </c>
      <c r="AH973" s="403">
        <f t="shared" ref="AH973" si="1721">AH972</f>
        <v>0</v>
      </c>
      <c r="AI973" s="403">
        <f t="shared" ref="AI973" si="1722">AI972</f>
        <v>0</v>
      </c>
      <c r="AJ973" s="403">
        <f t="shared" ref="AJ973" si="1723">AJ972</f>
        <v>0</v>
      </c>
      <c r="AK973" s="403">
        <f t="shared" ref="AK973" si="1724">AK972</f>
        <v>0</v>
      </c>
      <c r="AL973" s="403">
        <f t="shared" ref="AL973" si="1725">AL972</f>
        <v>0</v>
      </c>
      <c r="AM973" s="310"/>
    </row>
    <row r="974" spans="1:39" ht="15" hidden="1" customHeight="1" outlineLevel="1">
      <c r="A974" s="522"/>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08"/>
      <c r="Z974" s="409"/>
      <c r="AA974" s="408"/>
      <c r="AB974" s="408"/>
      <c r="AC974" s="408"/>
      <c r="AD974" s="408"/>
      <c r="AE974" s="408"/>
      <c r="AF974" s="408"/>
      <c r="AG974" s="408"/>
      <c r="AH974" s="408"/>
      <c r="AI974" s="408"/>
      <c r="AJ974" s="408"/>
      <c r="AK974" s="408"/>
      <c r="AL974" s="408"/>
      <c r="AM974" s="312"/>
    </row>
    <row r="975" spans="1:39" ht="15" hidden="1" customHeight="1" outlineLevel="1">
      <c r="A975" s="522">
        <v>8</v>
      </c>
      <c r="B975" s="420"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07"/>
      <c r="Z975" s="407"/>
      <c r="AA975" s="407"/>
      <c r="AB975" s="407"/>
      <c r="AC975" s="407"/>
      <c r="AD975" s="407"/>
      <c r="AE975" s="407"/>
      <c r="AF975" s="407"/>
      <c r="AG975" s="407"/>
      <c r="AH975" s="407"/>
      <c r="AI975" s="407"/>
      <c r="AJ975" s="407"/>
      <c r="AK975" s="407"/>
      <c r="AL975" s="407"/>
      <c r="AM975" s="295">
        <f>SUM(Y975:AL975)</f>
        <v>0</v>
      </c>
    </row>
    <row r="976" spans="1:39" ht="15" hidden="1" customHeight="1" outlineLevel="1">
      <c r="A976" s="522"/>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3">
        <f>Y975</f>
        <v>0</v>
      </c>
      <c r="Z976" s="403">
        <f t="shared" ref="Z976" si="1726">Z975</f>
        <v>0</v>
      </c>
      <c r="AA976" s="403">
        <f t="shared" ref="AA976" si="1727">AA975</f>
        <v>0</v>
      </c>
      <c r="AB976" s="403">
        <f t="shared" ref="AB976" si="1728">AB975</f>
        <v>0</v>
      </c>
      <c r="AC976" s="403">
        <f t="shared" ref="AC976" si="1729">AC975</f>
        <v>0</v>
      </c>
      <c r="AD976" s="403">
        <f t="shared" ref="AD976" si="1730">AD975</f>
        <v>0</v>
      </c>
      <c r="AE976" s="403">
        <f t="shared" ref="AE976" si="1731">AE975</f>
        <v>0</v>
      </c>
      <c r="AF976" s="403">
        <f t="shared" ref="AF976" si="1732">AF975</f>
        <v>0</v>
      </c>
      <c r="AG976" s="403">
        <f t="shared" ref="AG976" si="1733">AG975</f>
        <v>0</v>
      </c>
      <c r="AH976" s="403">
        <f t="shared" ref="AH976" si="1734">AH975</f>
        <v>0</v>
      </c>
      <c r="AI976" s="403">
        <f t="shared" ref="AI976" si="1735">AI975</f>
        <v>0</v>
      </c>
      <c r="AJ976" s="403">
        <f t="shared" ref="AJ976" si="1736">AJ975</f>
        <v>0</v>
      </c>
      <c r="AK976" s="403">
        <f t="shared" ref="AK976" si="1737">AK975</f>
        <v>0</v>
      </c>
      <c r="AL976" s="403">
        <f t="shared" ref="AL976" si="1738">AL975</f>
        <v>0</v>
      </c>
      <c r="AM976" s="310"/>
    </row>
    <row r="977" spans="1:39" ht="15" hidden="1" customHeight="1" outlineLevel="1">
      <c r="A977" s="522"/>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08"/>
      <c r="Z977" s="409"/>
      <c r="AA977" s="408"/>
      <c r="AB977" s="408"/>
      <c r="AC977" s="408"/>
      <c r="AD977" s="408"/>
      <c r="AE977" s="408"/>
      <c r="AF977" s="408"/>
      <c r="AG977" s="408"/>
      <c r="AH977" s="408"/>
      <c r="AI977" s="408"/>
      <c r="AJ977" s="408"/>
      <c r="AK977" s="408"/>
      <c r="AL977" s="408"/>
      <c r="AM977" s="312"/>
    </row>
    <row r="978" spans="1:39" ht="15" hidden="1" customHeight="1" outlineLevel="1">
      <c r="A978" s="522">
        <v>9</v>
      </c>
      <c r="B978" s="420"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07"/>
      <c r="Z978" s="407"/>
      <c r="AA978" s="407"/>
      <c r="AB978" s="407"/>
      <c r="AC978" s="407"/>
      <c r="AD978" s="407"/>
      <c r="AE978" s="407"/>
      <c r="AF978" s="407"/>
      <c r="AG978" s="407"/>
      <c r="AH978" s="407"/>
      <c r="AI978" s="407"/>
      <c r="AJ978" s="407"/>
      <c r="AK978" s="407"/>
      <c r="AL978" s="407"/>
      <c r="AM978" s="295">
        <f>SUM(Y978:AL978)</f>
        <v>0</v>
      </c>
    </row>
    <row r="979" spans="1:39" ht="15" hidden="1" customHeight="1" outlineLevel="1">
      <c r="A979" s="522"/>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3">
        <f>Y978</f>
        <v>0</v>
      </c>
      <c r="Z979" s="403">
        <f t="shared" ref="Z979" si="1739">Z978</f>
        <v>0</v>
      </c>
      <c r="AA979" s="403">
        <f t="shared" ref="AA979" si="1740">AA978</f>
        <v>0</v>
      </c>
      <c r="AB979" s="403">
        <f t="shared" ref="AB979" si="1741">AB978</f>
        <v>0</v>
      </c>
      <c r="AC979" s="403">
        <f t="shared" ref="AC979" si="1742">AC978</f>
        <v>0</v>
      </c>
      <c r="AD979" s="403">
        <f t="shared" ref="AD979" si="1743">AD978</f>
        <v>0</v>
      </c>
      <c r="AE979" s="403">
        <f t="shared" ref="AE979" si="1744">AE978</f>
        <v>0</v>
      </c>
      <c r="AF979" s="403">
        <f t="shared" ref="AF979" si="1745">AF978</f>
        <v>0</v>
      </c>
      <c r="AG979" s="403">
        <f t="shared" ref="AG979" si="1746">AG978</f>
        <v>0</v>
      </c>
      <c r="AH979" s="403">
        <f t="shared" ref="AH979" si="1747">AH978</f>
        <v>0</v>
      </c>
      <c r="AI979" s="403">
        <f t="shared" ref="AI979" si="1748">AI978</f>
        <v>0</v>
      </c>
      <c r="AJ979" s="403">
        <f t="shared" ref="AJ979" si="1749">AJ978</f>
        <v>0</v>
      </c>
      <c r="AK979" s="403">
        <f t="shared" ref="AK979" si="1750">AK978</f>
        <v>0</v>
      </c>
      <c r="AL979" s="403">
        <f t="shared" ref="AL979" si="1751">AL978</f>
        <v>0</v>
      </c>
      <c r="AM979" s="310"/>
    </row>
    <row r="980" spans="1:39" ht="15" hidden="1" customHeight="1" outlineLevel="1">
      <c r="A980" s="522"/>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08"/>
      <c r="Z980" s="408"/>
      <c r="AA980" s="408"/>
      <c r="AB980" s="408"/>
      <c r="AC980" s="408"/>
      <c r="AD980" s="408"/>
      <c r="AE980" s="408"/>
      <c r="AF980" s="408"/>
      <c r="AG980" s="408"/>
      <c r="AH980" s="408"/>
      <c r="AI980" s="408"/>
      <c r="AJ980" s="408"/>
      <c r="AK980" s="408"/>
      <c r="AL980" s="408"/>
      <c r="AM980" s="312"/>
    </row>
    <row r="981" spans="1:39" ht="15" hidden="1" customHeight="1" outlineLevel="1">
      <c r="A981" s="522">
        <v>10</v>
      </c>
      <c r="B981" s="420"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07"/>
      <c r="Z981" s="407"/>
      <c r="AA981" s="407"/>
      <c r="AB981" s="407"/>
      <c r="AC981" s="407"/>
      <c r="AD981" s="407"/>
      <c r="AE981" s="407"/>
      <c r="AF981" s="407"/>
      <c r="AG981" s="407"/>
      <c r="AH981" s="407"/>
      <c r="AI981" s="407"/>
      <c r="AJ981" s="407"/>
      <c r="AK981" s="407"/>
      <c r="AL981" s="407"/>
      <c r="AM981" s="295">
        <f>SUM(Y981:AL981)</f>
        <v>0</v>
      </c>
    </row>
    <row r="982" spans="1:39" ht="15" hidden="1" customHeight="1" outlineLevel="1">
      <c r="A982" s="522"/>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3">
        <f>Y981</f>
        <v>0</v>
      </c>
      <c r="Z982" s="403">
        <f t="shared" ref="Z982" si="1752">Z981</f>
        <v>0</v>
      </c>
      <c r="AA982" s="403">
        <f t="shared" ref="AA982" si="1753">AA981</f>
        <v>0</v>
      </c>
      <c r="AB982" s="403">
        <f t="shared" ref="AB982" si="1754">AB981</f>
        <v>0</v>
      </c>
      <c r="AC982" s="403">
        <f t="shared" ref="AC982" si="1755">AC981</f>
        <v>0</v>
      </c>
      <c r="AD982" s="403">
        <f t="shared" ref="AD982" si="1756">AD981</f>
        <v>0</v>
      </c>
      <c r="AE982" s="403">
        <f t="shared" ref="AE982" si="1757">AE981</f>
        <v>0</v>
      </c>
      <c r="AF982" s="403">
        <f t="shared" ref="AF982" si="1758">AF981</f>
        <v>0</v>
      </c>
      <c r="AG982" s="403">
        <f t="shared" ref="AG982" si="1759">AG981</f>
        <v>0</v>
      </c>
      <c r="AH982" s="403">
        <f t="shared" ref="AH982" si="1760">AH981</f>
        <v>0</v>
      </c>
      <c r="AI982" s="403">
        <f t="shared" ref="AI982" si="1761">AI981</f>
        <v>0</v>
      </c>
      <c r="AJ982" s="403">
        <f t="shared" ref="AJ982" si="1762">AJ981</f>
        <v>0</v>
      </c>
      <c r="AK982" s="403">
        <f t="shared" ref="AK982" si="1763">AK981</f>
        <v>0</v>
      </c>
      <c r="AL982" s="403">
        <f t="shared" ref="AL982" si="1764">AL981</f>
        <v>0</v>
      </c>
      <c r="AM982" s="310"/>
    </row>
    <row r="983" spans="1:39" ht="15" hidden="1" customHeight="1" outlineLevel="1">
      <c r="A983" s="522"/>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08"/>
      <c r="Z983" s="409"/>
      <c r="AA983" s="408"/>
      <c r="AB983" s="408"/>
      <c r="AC983" s="408"/>
      <c r="AD983" s="408"/>
      <c r="AE983" s="408"/>
      <c r="AF983" s="408"/>
      <c r="AG983" s="408"/>
      <c r="AH983" s="408"/>
      <c r="AI983" s="408"/>
      <c r="AJ983" s="408"/>
      <c r="AK983" s="408"/>
      <c r="AL983" s="408"/>
      <c r="AM983" s="312"/>
    </row>
    <row r="984" spans="1:39" ht="15" hidden="1" customHeight="1" outlineLevel="1">
      <c r="A984" s="522"/>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6"/>
      <c r="Z984" s="406"/>
      <c r="AA984" s="406"/>
      <c r="AB984" s="406"/>
      <c r="AC984" s="406"/>
      <c r="AD984" s="406"/>
      <c r="AE984" s="406"/>
      <c r="AF984" s="406"/>
      <c r="AG984" s="406"/>
      <c r="AH984" s="406"/>
      <c r="AI984" s="406"/>
      <c r="AJ984" s="406"/>
      <c r="AK984" s="406"/>
      <c r="AL984" s="406"/>
      <c r="AM984" s="291"/>
    </row>
    <row r="985" spans="1:39" ht="15" hidden="1" customHeight="1" outlineLevel="1">
      <c r="A985" s="522">
        <v>11</v>
      </c>
      <c r="B985" s="420"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8"/>
      <c r="Z985" s="407"/>
      <c r="AA985" s="407"/>
      <c r="AB985" s="407"/>
      <c r="AC985" s="407"/>
      <c r="AD985" s="407"/>
      <c r="AE985" s="407"/>
      <c r="AF985" s="407"/>
      <c r="AG985" s="407"/>
      <c r="AH985" s="407"/>
      <c r="AI985" s="407"/>
      <c r="AJ985" s="407"/>
      <c r="AK985" s="407"/>
      <c r="AL985" s="407"/>
      <c r="AM985" s="295">
        <f>SUM(Y985:AL985)</f>
        <v>0</v>
      </c>
    </row>
    <row r="986" spans="1:39" ht="15" hidden="1" customHeight="1" outlineLevel="1">
      <c r="A986" s="522"/>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3">
        <f>Y985</f>
        <v>0</v>
      </c>
      <c r="Z986" s="403">
        <f t="shared" ref="Z986" si="1765">Z985</f>
        <v>0</v>
      </c>
      <c r="AA986" s="403">
        <f t="shared" ref="AA986" si="1766">AA985</f>
        <v>0</v>
      </c>
      <c r="AB986" s="403">
        <f t="shared" ref="AB986" si="1767">AB985</f>
        <v>0</v>
      </c>
      <c r="AC986" s="403">
        <f t="shared" ref="AC986" si="1768">AC985</f>
        <v>0</v>
      </c>
      <c r="AD986" s="403">
        <f t="shared" ref="AD986" si="1769">AD985</f>
        <v>0</v>
      </c>
      <c r="AE986" s="403">
        <f t="shared" ref="AE986" si="1770">AE985</f>
        <v>0</v>
      </c>
      <c r="AF986" s="403">
        <f t="shared" ref="AF986" si="1771">AF985</f>
        <v>0</v>
      </c>
      <c r="AG986" s="403">
        <f t="shared" ref="AG986" si="1772">AG985</f>
        <v>0</v>
      </c>
      <c r="AH986" s="403">
        <f t="shared" ref="AH986" si="1773">AH985</f>
        <v>0</v>
      </c>
      <c r="AI986" s="403">
        <f t="shared" ref="AI986" si="1774">AI985</f>
        <v>0</v>
      </c>
      <c r="AJ986" s="403">
        <f t="shared" ref="AJ986" si="1775">AJ985</f>
        <v>0</v>
      </c>
      <c r="AK986" s="403">
        <f t="shared" ref="AK986" si="1776">AK985</f>
        <v>0</v>
      </c>
      <c r="AL986" s="403">
        <f t="shared" ref="AL986" si="1777">AL985</f>
        <v>0</v>
      </c>
      <c r="AM986" s="296"/>
    </row>
    <row r="987" spans="1:39" ht="15" hidden="1" customHeight="1" outlineLevel="1">
      <c r="A987" s="522"/>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4"/>
      <c r="Z987" s="413"/>
      <c r="AA987" s="413"/>
      <c r="AB987" s="413"/>
      <c r="AC987" s="413"/>
      <c r="AD987" s="413"/>
      <c r="AE987" s="413"/>
      <c r="AF987" s="413"/>
      <c r="AG987" s="413"/>
      <c r="AH987" s="413"/>
      <c r="AI987" s="413"/>
      <c r="AJ987" s="413"/>
      <c r="AK987" s="413"/>
      <c r="AL987" s="413"/>
      <c r="AM987" s="305"/>
    </row>
    <row r="988" spans="1:39" ht="28.5" hidden="1" customHeight="1" outlineLevel="1">
      <c r="A988" s="522">
        <v>12</v>
      </c>
      <c r="B988" s="420"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2"/>
      <c r="Z988" s="407"/>
      <c r="AA988" s="407"/>
      <c r="AB988" s="407"/>
      <c r="AC988" s="407"/>
      <c r="AD988" s="407"/>
      <c r="AE988" s="407"/>
      <c r="AF988" s="407"/>
      <c r="AG988" s="407"/>
      <c r="AH988" s="407"/>
      <c r="AI988" s="407"/>
      <c r="AJ988" s="407"/>
      <c r="AK988" s="407"/>
      <c r="AL988" s="407"/>
      <c r="AM988" s="295">
        <f>SUM(Y988:AL988)</f>
        <v>0</v>
      </c>
    </row>
    <row r="989" spans="1:39" ht="15" hidden="1" customHeight="1" outlineLevel="1">
      <c r="A989" s="522"/>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3">
        <f>Y988</f>
        <v>0</v>
      </c>
      <c r="Z989" s="403">
        <f t="shared" ref="Z989" si="1778">Z988</f>
        <v>0</v>
      </c>
      <c r="AA989" s="403">
        <f t="shared" ref="AA989" si="1779">AA988</f>
        <v>0</v>
      </c>
      <c r="AB989" s="403">
        <f t="shared" ref="AB989" si="1780">AB988</f>
        <v>0</v>
      </c>
      <c r="AC989" s="403">
        <f t="shared" ref="AC989" si="1781">AC988</f>
        <v>0</v>
      </c>
      <c r="AD989" s="403">
        <f t="shared" ref="AD989" si="1782">AD988</f>
        <v>0</v>
      </c>
      <c r="AE989" s="403">
        <f t="shared" ref="AE989" si="1783">AE988</f>
        <v>0</v>
      </c>
      <c r="AF989" s="403">
        <f t="shared" ref="AF989" si="1784">AF988</f>
        <v>0</v>
      </c>
      <c r="AG989" s="403">
        <f t="shared" ref="AG989" si="1785">AG988</f>
        <v>0</v>
      </c>
      <c r="AH989" s="403">
        <f t="shared" ref="AH989" si="1786">AH988</f>
        <v>0</v>
      </c>
      <c r="AI989" s="403">
        <f t="shared" ref="AI989" si="1787">AI988</f>
        <v>0</v>
      </c>
      <c r="AJ989" s="403">
        <f t="shared" ref="AJ989" si="1788">AJ988</f>
        <v>0</v>
      </c>
      <c r="AK989" s="403">
        <f t="shared" ref="AK989" si="1789">AK988</f>
        <v>0</v>
      </c>
      <c r="AL989" s="403">
        <f t="shared" ref="AL989" si="1790">AL988</f>
        <v>0</v>
      </c>
      <c r="AM989" s="296"/>
    </row>
    <row r="990" spans="1:39" ht="15" hidden="1" customHeight="1" outlineLevel="1">
      <c r="A990" s="522"/>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4"/>
      <c r="Z990" s="414"/>
      <c r="AA990" s="404"/>
      <c r="AB990" s="404"/>
      <c r="AC990" s="404"/>
      <c r="AD990" s="404"/>
      <c r="AE990" s="404"/>
      <c r="AF990" s="404"/>
      <c r="AG990" s="404"/>
      <c r="AH990" s="404"/>
      <c r="AI990" s="404"/>
      <c r="AJ990" s="404"/>
      <c r="AK990" s="404"/>
      <c r="AL990" s="404"/>
      <c r="AM990" s="305"/>
    </row>
    <row r="991" spans="1:39" ht="15" hidden="1" customHeight="1" outlineLevel="1">
      <c r="A991" s="522">
        <v>13</v>
      </c>
      <c r="B991" s="420"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2"/>
      <c r="Z991" s="407"/>
      <c r="AA991" s="407"/>
      <c r="AB991" s="407"/>
      <c r="AC991" s="407"/>
      <c r="AD991" s="407"/>
      <c r="AE991" s="407"/>
      <c r="AF991" s="407"/>
      <c r="AG991" s="407"/>
      <c r="AH991" s="407"/>
      <c r="AI991" s="407"/>
      <c r="AJ991" s="407"/>
      <c r="AK991" s="407"/>
      <c r="AL991" s="407"/>
      <c r="AM991" s="295">
        <f>SUM(Y991:AL991)</f>
        <v>0</v>
      </c>
    </row>
    <row r="992" spans="1:39" ht="15" hidden="1" customHeight="1" outlineLevel="1">
      <c r="A992" s="522"/>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3">
        <f>Y991</f>
        <v>0</v>
      </c>
      <c r="Z992" s="403">
        <f t="shared" ref="Z992" si="1791">Z991</f>
        <v>0</v>
      </c>
      <c r="AA992" s="403">
        <f t="shared" ref="AA992" si="1792">AA991</f>
        <v>0</v>
      </c>
      <c r="AB992" s="403">
        <f t="shared" ref="AB992" si="1793">AB991</f>
        <v>0</v>
      </c>
      <c r="AC992" s="403">
        <f t="shared" ref="AC992" si="1794">AC991</f>
        <v>0</v>
      </c>
      <c r="AD992" s="403">
        <f t="shared" ref="AD992" si="1795">AD991</f>
        <v>0</v>
      </c>
      <c r="AE992" s="403">
        <f t="shared" ref="AE992" si="1796">AE991</f>
        <v>0</v>
      </c>
      <c r="AF992" s="403">
        <f t="shared" ref="AF992" si="1797">AF991</f>
        <v>0</v>
      </c>
      <c r="AG992" s="403">
        <f t="shared" ref="AG992" si="1798">AG991</f>
        <v>0</v>
      </c>
      <c r="AH992" s="403">
        <f t="shared" ref="AH992" si="1799">AH991</f>
        <v>0</v>
      </c>
      <c r="AI992" s="403">
        <f t="shared" ref="AI992" si="1800">AI991</f>
        <v>0</v>
      </c>
      <c r="AJ992" s="403">
        <f t="shared" ref="AJ992" si="1801">AJ991</f>
        <v>0</v>
      </c>
      <c r="AK992" s="403">
        <f t="shared" ref="AK992" si="1802">AK991</f>
        <v>0</v>
      </c>
      <c r="AL992" s="403">
        <f t="shared" ref="AL992" si="1803">AL991</f>
        <v>0</v>
      </c>
      <c r="AM992" s="305"/>
    </row>
    <row r="993" spans="1:40" ht="15" hidden="1" customHeight="1" outlineLevel="1">
      <c r="A993" s="522"/>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4"/>
      <c r="Z993" s="404"/>
      <c r="AA993" s="404"/>
      <c r="AB993" s="404"/>
      <c r="AC993" s="404"/>
      <c r="AD993" s="404"/>
      <c r="AE993" s="404"/>
      <c r="AF993" s="404"/>
      <c r="AG993" s="404"/>
      <c r="AH993" s="404"/>
      <c r="AI993" s="404"/>
      <c r="AJ993" s="404"/>
      <c r="AK993" s="404"/>
      <c r="AL993" s="404"/>
      <c r="AM993" s="305"/>
    </row>
    <row r="994" spans="1:40" ht="15" hidden="1" customHeight="1" outlineLevel="1">
      <c r="A994" s="522"/>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6"/>
      <c r="Z994" s="406"/>
      <c r="AA994" s="406"/>
      <c r="AB994" s="406"/>
      <c r="AC994" s="406"/>
      <c r="AD994" s="406"/>
      <c r="AE994" s="406"/>
      <c r="AF994" s="406"/>
      <c r="AG994" s="406"/>
      <c r="AH994" s="406"/>
      <c r="AI994" s="406"/>
      <c r="AJ994" s="406"/>
      <c r="AK994" s="406"/>
      <c r="AL994" s="406"/>
      <c r="AM994" s="291"/>
    </row>
    <row r="995" spans="1:40" ht="15" hidden="1" customHeight="1" outlineLevel="1">
      <c r="A995" s="522">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2"/>
      <c r="Z995" s="402"/>
      <c r="AA995" s="402"/>
      <c r="AB995" s="402"/>
      <c r="AC995" s="402"/>
      <c r="AD995" s="402"/>
      <c r="AE995" s="402"/>
      <c r="AF995" s="402"/>
      <c r="AG995" s="402"/>
      <c r="AH995" s="402"/>
      <c r="AI995" s="402"/>
      <c r="AJ995" s="402"/>
      <c r="AK995" s="402"/>
      <c r="AL995" s="402"/>
      <c r="AM995" s="295">
        <f>SUM(Y995:AL995)</f>
        <v>0</v>
      </c>
    </row>
    <row r="996" spans="1:40" ht="15" hidden="1" customHeight="1" outlineLevel="1">
      <c r="A996" s="522"/>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3">
        <f>Y995</f>
        <v>0</v>
      </c>
      <c r="Z996" s="403">
        <f t="shared" ref="Z996" si="1804">Z995</f>
        <v>0</v>
      </c>
      <c r="AA996" s="403">
        <f t="shared" ref="AA996" si="1805">AA995</f>
        <v>0</v>
      </c>
      <c r="AB996" s="403">
        <f t="shared" ref="AB996" si="1806">AB995</f>
        <v>0</v>
      </c>
      <c r="AC996" s="403">
        <f t="shared" ref="AC996" si="1807">AC995</f>
        <v>0</v>
      </c>
      <c r="AD996" s="403">
        <f t="shared" ref="AD996" si="1808">AD995</f>
        <v>0</v>
      </c>
      <c r="AE996" s="403">
        <f t="shared" ref="AE996" si="1809">AE995</f>
        <v>0</v>
      </c>
      <c r="AF996" s="403">
        <f t="shared" ref="AF996" si="1810">AF995</f>
        <v>0</v>
      </c>
      <c r="AG996" s="403">
        <f t="shared" ref="AG996" si="1811">AG995</f>
        <v>0</v>
      </c>
      <c r="AH996" s="403">
        <f t="shared" ref="AH996" si="1812">AH995</f>
        <v>0</v>
      </c>
      <c r="AI996" s="403">
        <f t="shared" ref="AI996" si="1813">AI995</f>
        <v>0</v>
      </c>
      <c r="AJ996" s="403">
        <f t="shared" ref="AJ996" si="1814">AJ995</f>
        <v>0</v>
      </c>
      <c r="AK996" s="403">
        <f t="shared" ref="AK996" si="1815">AK995</f>
        <v>0</v>
      </c>
      <c r="AL996" s="403">
        <f t="shared" ref="AL996" si="1816">AL995</f>
        <v>0</v>
      </c>
      <c r="AM996" s="296"/>
    </row>
    <row r="997" spans="1:40" ht="15" hidden="1" customHeight="1" outlineLevel="1">
      <c r="A997" s="522"/>
      <c r="B997" s="314"/>
      <c r="C997" s="304"/>
      <c r="D997" s="290"/>
      <c r="E997" s="290"/>
      <c r="F997" s="290"/>
      <c r="G997" s="290"/>
      <c r="H997" s="290"/>
      <c r="I997" s="290"/>
      <c r="J997" s="290"/>
      <c r="K997" s="290"/>
      <c r="L997" s="290"/>
      <c r="M997" s="290"/>
      <c r="N997" s="459"/>
      <c r="O997" s="290"/>
      <c r="P997" s="290"/>
      <c r="Q997" s="290"/>
      <c r="R997" s="290"/>
      <c r="S997" s="290"/>
      <c r="T997" s="290"/>
      <c r="U997" s="290"/>
      <c r="V997" s="290"/>
      <c r="W997" s="290"/>
      <c r="X997" s="290"/>
      <c r="Y997" s="404"/>
      <c r="Z997" s="404"/>
      <c r="AA997" s="404"/>
      <c r="AB997" s="404"/>
      <c r="AC997" s="404"/>
      <c r="AD997" s="404"/>
      <c r="AE997" s="404"/>
      <c r="AF997" s="404"/>
      <c r="AG997" s="404"/>
      <c r="AH997" s="404"/>
      <c r="AI997" s="404"/>
      <c r="AJ997" s="404"/>
      <c r="AK997" s="404"/>
      <c r="AL997" s="404"/>
      <c r="AM997" s="300"/>
      <c r="AN997" s="617"/>
    </row>
    <row r="998" spans="1:40" s="308" customFormat="1" ht="15.5" hidden="1" outlineLevel="1">
      <c r="A998" s="522"/>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4"/>
      <c r="Z998" s="404"/>
      <c r="AA998" s="404"/>
      <c r="AB998" s="404"/>
      <c r="AC998" s="404"/>
      <c r="AD998" s="404"/>
      <c r="AE998" s="408"/>
      <c r="AF998" s="408"/>
      <c r="AG998" s="408"/>
      <c r="AH998" s="408"/>
      <c r="AI998" s="408"/>
      <c r="AJ998" s="408"/>
      <c r="AK998" s="408"/>
      <c r="AL998" s="408"/>
      <c r="AM998" s="507"/>
      <c r="AN998" s="618"/>
    </row>
    <row r="999" spans="1:40" ht="15.5" hidden="1" outlineLevel="1">
      <c r="A999" s="522">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2"/>
      <c r="Z999" s="402"/>
      <c r="AA999" s="402"/>
      <c r="AB999" s="402"/>
      <c r="AC999" s="402"/>
      <c r="AD999" s="402"/>
      <c r="AE999" s="402"/>
      <c r="AF999" s="402"/>
      <c r="AG999" s="402"/>
      <c r="AH999" s="402"/>
      <c r="AI999" s="402"/>
      <c r="AJ999" s="402"/>
      <c r="AK999" s="402"/>
      <c r="AL999" s="402"/>
      <c r="AM999" s="619">
        <f>SUM(Y999:AL999)</f>
        <v>0</v>
      </c>
      <c r="AN999" s="617"/>
    </row>
    <row r="1000" spans="1:40" ht="15.5" hidden="1" outlineLevel="1">
      <c r="A1000" s="522"/>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3">
        <f>Y999</f>
        <v>0</v>
      </c>
      <c r="Z1000" s="403">
        <f>Z999</f>
        <v>0</v>
      </c>
      <c r="AA1000" s="403">
        <f t="shared" ref="AA1000:AL1000" si="1817">AA999</f>
        <v>0</v>
      </c>
      <c r="AB1000" s="403">
        <f t="shared" si="1817"/>
        <v>0</v>
      </c>
      <c r="AC1000" s="403">
        <f t="shared" si="1817"/>
        <v>0</v>
      </c>
      <c r="AD1000" s="403">
        <f>AD999</f>
        <v>0</v>
      </c>
      <c r="AE1000" s="403">
        <f t="shared" si="1817"/>
        <v>0</v>
      </c>
      <c r="AF1000" s="403">
        <f t="shared" si="1817"/>
        <v>0</v>
      </c>
      <c r="AG1000" s="403">
        <f t="shared" si="1817"/>
        <v>0</v>
      </c>
      <c r="AH1000" s="403">
        <f t="shared" si="1817"/>
        <v>0</v>
      </c>
      <c r="AI1000" s="403">
        <f t="shared" si="1817"/>
        <v>0</v>
      </c>
      <c r="AJ1000" s="403">
        <f t="shared" si="1817"/>
        <v>0</v>
      </c>
      <c r="AK1000" s="403">
        <f t="shared" si="1817"/>
        <v>0</v>
      </c>
      <c r="AL1000" s="403">
        <f t="shared" si="1817"/>
        <v>0</v>
      </c>
      <c r="AM1000" s="296"/>
    </row>
    <row r="1001" spans="1:40" ht="15.5" hidden="1" outlineLevel="1">
      <c r="A1001" s="522"/>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4"/>
      <c r="Z1001" s="404"/>
      <c r="AA1001" s="404"/>
      <c r="AB1001" s="404"/>
      <c r="AC1001" s="404"/>
      <c r="AD1001" s="404"/>
      <c r="AE1001" s="404"/>
      <c r="AF1001" s="404"/>
      <c r="AG1001" s="404"/>
      <c r="AH1001" s="404"/>
      <c r="AI1001" s="404"/>
      <c r="AJ1001" s="404"/>
      <c r="AK1001" s="404"/>
      <c r="AL1001" s="404"/>
      <c r="AM1001" s="305"/>
    </row>
    <row r="1002" spans="1:40" s="282" customFormat="1" ht="15.5" hidden="1" outlineLevel="1">
      <c r="A1002" s="522">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2"/>
      <c r="Z1002" s="402"/>
      <c r="AA1002" s="402"/>
      <c r="AB1002" s="402"/>
      <c r="AC1002" s="402"/>
      <c r="AD1002" s="402"/>
      <c r="AE1002" s="402"/>
      <c r="AF1002" s="402"/>
      <c r="AG1002" s="402"/>
      <c r="AH1002" s="402"/>
      <c r="AI1002" s="402"/>
      <c r="AJ1002" s="402"/>
      <c r="AK1002" s="402"/>
      <c r="AL1002" s="402"/>
      <c r="AM1002" s="295">
        <f>SUM(Y1002:AL1002)</f>
        <v>0</v>
      </c>
    </row>
    <row r="1003" spans="1:40" s="282" customFormat="1" ht="15.5" hidden="1" outlineLevel="1">
      <c r="A1003" s="522"/>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3">
        <f>Y1002</f>
        <v>0</v>
      </c>
      <c r="Z1003" s="403">
        <f t="shared" ref="Z1003:AK1003" si="1818">Z1002</f>
        <v>0</v>
      </c>
      <c r="AA1003" s="403">
        <f t="shared" si="1818"/>
        <v>0</v>
      </c>
      <c r="AB1003" s="403">
        <f t="shared" si="1818"/>
        <v>0</v>
      </c>
      <c r="AC1003" s="403">
        <f t="shared" si="1818"/>
        <v>0</v>
      </c>
      <c r="AD1003" s="403">
        <f t="shared" si="1818"/>
        <v>0</v>
      </c>
      <c r="AE1003" s="403">
        <f t="shared" si="1818"/>
        <v>0</v>
      </c>
      <c r="AF1003" s="403">
        <f t="shared" si="1818"/>
        <v>0</v>
      </c>
      <c r="AG1003" s="403">
        <f t="shared" si="1818"/>
        <v>0</v>
      </c>
      <c r="AH1003" s="403">
        <f t="shared" si="1818"/>
        <v>0</v>
      </c>
      <c r="AI1003" s="403">
        <f t="shared" si="1818"/>
        <v>0</v>
      </c>
      <c r="AJ1003" s="403">
        <f t="shared" si="1818"/>
        <v>0</v>
      </c>
      <c r="AK1003" s="403">
        <f t="shared" si="1818"/>
        <v>0</v>
      </c>
      <c r="AL1003" s="403">
        <f>AL1002</f>
        <v>0</v>
      </c>
      <c r="AM1003" s="296"/>
    </row>
    <row r="1004" spans="1:40" s="282" customFormat="1" ht="15.5" hidden="1" outlineLevel="1">
      <c r="A1004" s="522"/>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4"/>
      <c r="Z1004" s="404"/>
      <c r="AA1004" s="404"/>
      <c r="AB1004" s="404"/>
      <c r="AC1004" s="404"/>
      <c r="AD1004" s="404"/>
      <c r="AE1004" s="408"/>
      <c r="AF1004" s="408"/>
      <c r="AG1004" s="408"/>
      <c r="AH1004" s="408"/>
      <c r="AI1004" s="408"/>
      <c r="AJ1004" s="408"/>
      <c r="AK1004" s="408"/>
      <c r="AL1004" s="408"/>
      <c r="AM1004" s="312"/>
    </row>
    <row r="1005" spans="1:40" ht="15.5" hidden="1" outlineLevel="1">
      <c r="A1005" s="522"/>
      <c r="B1005" s="509"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6"/>
      <c r="Z1005" s="406"/>
      <c r="AA1005" s="406"/>
      <c r="AB1005" s="406"/>
      <c r="AC1005" s="406"/>
      <c r="AD1005" s="406"/>
      <c r="AE1005" s="406"/>
      <c r="AF1005" s="406"/>
      <c r="AG1005" s="406"/>
      <c r="AH1005" s="406"/>
      <c r="AI1005" s="406"/>
      <c r="AJ1005" s="406"/>
      <c r="AK1005" s="406"/>
      <c r="AL1005" s="406"/>
      <c r="AM1005" s="291"/>
    </row>
    <row r="1006" spans="1:40" ht="15.5" hidden="1" outlineLevel="1">
      <c r="A1006" s="522">
        <v>17</v>
      </c>
      <c r="B1006" s="420"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18"/>
      <c r="Z1006" s="402"/>
      <c r="AA1006" s="402"/>
      <c r="AB1006" s="402"/>
      <c r="AC1006" s="402"/>
      <c r="AD1006" s="402"/>
      <c r="AE1006" s="402"/>
      <c r="AF1006" s="407"/>
      <c r="AG1006" s="407"/>
      <c r="AH1006" s="407"/>
      <c r="AI1006" s="407"/>
      <c r="AJ1006" s="407"/>
      <c r="AK1006" s="407"/>
      <c r="AL1006" s="407"/>
      <c r="AM1006" s="295">
        <f>SUM(Y1006:AL1006)</f>
        <v>0</v>
      </c>
    </row>
    <row r="1007" spans="1:40" ht="15.5" hidden="1" outlineLevel="1">
      <c r="A1007" s="522"/>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3">
        <f>Y1006</f>
        <v>0</v>
      </c>
      <c r="Z1007" s="403">
        <f t="shared" ref="Z1007:AL1007" si="1819">Z1006</f>
        <v>0</v>
      </c>
      <c r="AA1007" s="403">
        <f t="shared" si="1819"/>
        <v>0</v>
      </c>
      <c r="AB1007" s="403">
        <f t="shared" si="1819"/>
        <v>0</v>
      </c>
      <c r="AC1007" s="403">
        <f t="shared" si="1819"/>
        <v>0</v>
      </c>
      <c r="AD1007" s="403">
        <f t="shared" si="1819"/>
        <v>0</v>
      </c>
      <c r="AE1007" s="403">
        <f t="shared" si="1819"/>
        <v>0</v>
      </c>
      <c r="AF1007" s="403">
        <f t="shared" si="1819"/>
        <v>0</v>
      </c>
      <c r="AG1007" s="403">
        <f t="shared" si="1819"/>
        <v>0</v>
      </c>
      <c r="AH1007" s="403">
        <f t="shared" si="1819"/>
        <v>0</v>
      </c>
      <c r="AI1007" s="403">
        <f t="shared" si="1819"/>
        <v>0</v>
      </c>
      <c r="AJ1007" s="403">
        <f t="shared" si="1819"/>
        <v>0</v>
      </c>
      <c r="AK1007" s="403">
        <f t="shared" si="1819"/>
        <v>0</v>
      </c>
      <c r="AL1007" s="403">
        <f t="shared" si="1819"/>
        <v>0</v>
      </c>
      <c r="AM1007" s="305"/>
    </row>
    <row r="1008" spans="1:40" ht="15.5" hidden="1" outlineLevel="1">
      <c r="A1008" s="522"/>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4"/>
      <c r="Z1008" s="417"/>
      <c r="AA1008" s="417"/>
      <c r="AB1008" s="417"/>
      <c r="AC1008" s="417"/>
      <c r="AD1008" s="417"/>
      <c r="AE1008" s="417"/>
      <c r="AF1008" s="417"/>
      <c r="AG1008" s="417"/>
      <c r="AH1008" s="417"/>
      <c r="AI1008" s="417"/>
      <c r="AJ1008" s="417"/>
      <c r="AK1008" s="417"/>
      <c r="AL1008" s="417"/>
      <c r="AM1008" s="305"/>
    </row>
    <row r="1009" spans="1:39" ht="15.5" hidden="1" outlineLevel="1">
      <c r="A1009" s="522">
        <v>18</v>
      </c>
      <c r="B1009" s="420"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18"/>
      <c r="Z1009" s="402"/>
      <c r="AA1009" s="402"/>
      <c r="AB1009" s="402"/>
      <c r="AC1009" s="402"/>
      <c r="AD1009" s="402"/>
      <c r="AE1009" s="402"/>
      <c r="AF1009" s="407"/>
      <c r="AG1009" s="407"/>
      <c r="AH1009" s="407"/>
      <c r="AI1009" s="407"/>
      <c r="AJ1009" s="407"/>
      <c r="AK1009" s="407"/>
      <c r="AL1009" s="407"/>
      <c r="AM1009" s="295">
        <f>SUM(Y1009:AL1009)</f>
        <v>0</v>
      </c>
    </row>
    <row r="1010" spans="1:39" ht="15.5" hidden="1" outlineLevel="1">
      <c r="A1010" s="522"/>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3">
        <f>Y1009</f>
        <v>0</v>
      </c>
      <c r="Z1010" s="403">
        <f t="shared" ref="Z1010:AL1010" si="1820">Z1009</f>
        <v>0</v>
      </c>
      <c r="AA1010" s="403">
        <f t="shared" si="1820"/>
        <v>0</v>
      </c>
      <c r="AB1010" s="403">
        <f t="shared" si="1820"/>
        <v>0</v>
      </c>
      <c r="AC1010" s="403">
        <f t="shared" si="1820"/>
        <v>0</v>
      </c>
      <c r="AD1010" s="403">
        <f t="shared" si="1820"/>
        <v>0</v>
      </c>
      <c r="AE1010" s="403">
        <f t="shared" si="1820"/>
        <v>0</v>
      </c>
      <c r="AF1010" s="403">
        <f t="shared" si="1820"/>
        <v>0</v>
      </c>
      <c r="AG1010" s="403">
        <f t="shared" si="1820"/>
        <v>0</v>
      </c>
      <c r="AH1010" s="403">
        <f t="shared" si="1820"/>
        <v>0</v>
      </c>
      <c r="AI1010" s="403">
        <f t="shared" si="1820"/>
        <v>0</v>
      </c>
      <c r="AJ1010" s="403">
        <f t="shared" si="1820"/>
        <v>0</v>
      </c>
      <c r="AK1010" s="403">
        <f t="shared" si="1820"/>
        <v>0</v>
      </c>
      <c r="AL1010" s="403">
        <f t="shared" si="1820"/>
        <v>0</v>
      </c>
      <c r="AM1010" s="305"/>
    </row>
    <row r="1011" spans="1:39" ht="15.5" hidden="1" outlineLevel="1">
      <c r="A1011" s="522"/>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5"/>
      <c r="Z1011" s="416"/>
      <c r="AA1011" s="416"/>
      <c r="AB1011" s="416"/>
      <c r="AC1011" s="416"/>
      <c r="AD1011" s="416"/>
      <c r="AE1011" s="416"/>
      <c r="AF1011" s="416"/>
      <c r="AG1011" s="416"/>
      <c r="AH1011" s="416"/>
      <c r="AI1011" s="416"/>
      <c r="AJ1011" s="416"/>
      <c r="AK1011" s="416"/>
      <c r="AL1011" s="416"/>
      <c r="AM1011" s="296"/>
    </row>
    <row r="1012" spans="1:39" ht="15.5" hidden="1" outlineLevel="1">
      <c r="A1012" s="522">
        <v>19</v>
      </c>
      <c r="B1012" s="420"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18"/>
      <c r="Z1012" s="402"/>
      <c r="AA1012" s="402"/>
      <c r="AB1012" s="402"/>
      <c r="AC1012" s="402"/>
      <c r="AD1012" s="402"/>
      <c r="AE1012" s="402"/>
      <c r="AF1012" s="407"/>
      <c r="AG1012" s="407"/>
      <c r="AH1012" s="407"/>
      <c r="AI1012" s="407"/>
      <c r="AJ1012" s="407"/>
      <c r="AK1012" s="407"/>
      <c r="AL1012" s="407"/>
      <c r="AM1012" s="295">
        <f>SUM(Y1012:AL1012)</f>
        <v>0</v>
      </c>
    </row>
    <row r="1013" spans="1:39" ht="15.5" hidden="1" outlineLevel="1">
      <c r="A1013" s="522"/>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3">
        <f>Y1012</f>
        <v>0</v>
      </c>
      <c r="Z1013" s="403">
        <f t="shared" ref="Z1013:AL1013" si="1821">Z1012</f>
        <v>0</v>
      </c>
      <c r="AA1013" s="403">
        <f t="shared" si="1821"/>
        <v>0</v>
      </c>
      <c r="AB1013" s="403">
        <f t="shared" si="1821"/>
        <v>0</v>
      </c>
      <c r="AC1013" s="403">
        <f t="shared" si="1821"/>
        <v>0</v>
      </c>
      <c r="AD1013" s="403">
        <f t="shared" si="1821"/>
        <v>0</v>
      </c>
      <c r="AE1013" s="403">
        <f t="shared" si="1821"/>
        <v>0</v>
      </c>
      <c r="AF1013" s="403">
        <f t="shared" si="1821"/>
        <v>0</v>
      </c>
      <c r="AG1013" s="403">
        <f t="shared" si="1821"/>
        <v>0</v>
      </c>
      <c r="AH1013" s="403">
        <f t="shared" si="1821"/>
        <v>0</v>
      </c>
      <c r="AI1013" s="403">
        <f t="shared" si="1821"/>
        <v>0</v>
      </c>
      <c r="AJ1013" s="403">
        <f t="shared" si="1821"/>
        <v>0</v>
      </c>
      <c r="AK1013" s="403">
        <f t="shared" si="1821"/>
        <v>0</v>
      </c>
      <c r="AL1013" s="403">
        <f t="shared" si="1821"/>
        <v>0</v>
      </c>
      <c r="AM1013" s="296"/>
    </row>
    <row r="1014" spans="1:39" ht="15.5" hidden="1" outlineLevel="1">
      <c r="A1014" s="522"/>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4"/>
      <c r="Z1014" s="404"/>
      <c r="AA1014" s="404"/>
      <c r="AB1014" s="404"/>
      <c r="AC1014" s="404"/>
      <c r="AD1014" s="404"/>
      <c r="AE1014" s="404"/>
      <c r="AF1014" s="404"/>
      <c r="AG1014" s="404"/>
      <c r="AH1014" s="404"/>
      <c r="AI1014" s="404"/>
      <c r="AJ1014" s="404"/>
      <c r="AK1014" s="404"/>
      <c r="AL1014" s="404"/>
      <c r="AM1014" s="305"/>
    </row>
    <row r="1015" spans="1:39" ht="15.5" hidden="1" outlineLevel="1">
      <c r="A1015" s="522">
        <v>20</v>
      </c>
      <c r="B1015" s="420"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18"/>
      <c r="Z1015" s="402"/>
      <c r="AA1015" s="402"/>
      <c r="AB1015" s="402"/>
      <c r="AC1015" s="402"/>
      <c r="AD1015" s="402"/>
      <c r="AE1015" s="402"/>
      <c r="AF1015" s="407"/>
      <c r="AG1015" s="407"/>
      <c r="AH1015" s="407"/>
      <c r="AI1015" s="407"/>
      <c r="AJ1015" s="407"/>
      <c r="AK1015" s="407"/>
      <c r="AL1015" s="407"/>
      <c r="AM1015" s="295">
        <f>SUM(Y1015:AL1015)</f>
        <v>0</v>
      </c>
    </row>
    <row r="1016" spans="1:39" ht="15.5" hidden="1" outlineLevel="1">
      <c r="A1016" s="522"/>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3">
        <f t="shared" ref="Y1016:AL1016" si="1822">Y1015</f>
        <v>0</v>
      </c>
      <c r="Z1016" s="403">
        <f t="shared" si="1822"/>
        <v>0</v>
      </c>
      <c r="AA1016" s="403">
        <f t="shared" si="1822"/>
        <v>0</v>
      </c>
      <c r="AB1016" s="403">
        <f t="shared" si="1822"/>
        <v>0</v>
      </c>
      <c r="AC1016" s="403">
        <f t="shared" si="1822"/>
        <v>0</v>
      </c>
      <c r="AD1016" s="403">
        <f t="shared" si="1822"/>
        <v>0</v>
      </c>
      <c r="AE1016" s="403">
        <f t="shared" si="1822"/>
        <v>0</v>
      </c>
      <c r="AF1016" s="403">
        <f t="shared" si="1822"/>
        <v>0</v>
      </c>
      <c r="AG1016" s="403">
        <f t="shared" si="1822"/>
        <v>0</v>
      </c>
      <c r="AH1016" s="403">
        <f t="shared" si="1822"/>
        <v>0</v>
      </c>
      <c r="AI1016" s="403">
        <f t="shared" si="1822"/>
        <v>0</v>
      </c>
      <c r="AJ1016" s="403">
        <f t="shared" si="1822"/>
        <v>0</v>
      </c>
      <c r="AK1016" s="403">
        <f t="shared" si="1822"/>
        <v>0</v>
      </c>
      <c r="AL1016" s="403">
        <f t="shared" si="1822"/>
        <v>0</v>
      </c>
      <c r="AM1016" s="305"/>
    </row>
    <row r="1017" spans="1:39" ht="15.5" hidden="1" outlineLevel="1">
      <c r="A1017" s="522"/>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4"/>
      <c r="Z1017" s="404"/>
      <c r="AA1017" s="404"/>
      <c r="AB1017" s="404"/>
      <c r="AC1017" s="404"/>
      <c r="AD1017" s="404"/>
      <c r="AE1017" s="404"/>
      <c r="AF1017" s="404"/>
      <c r="AG1017" s="404"/>
      <c r="AH1017" s="404"/>
      <c r="AI1017" s="404"/>
      <c r="AJ1017" s="404"/>
      <c r="AK1017" s="404"/>
      <c r="AL1017" s="404"/>
      <c r="AM1017" s="305"/>
    </row>
    <row r="1018" spans="1:39" ht="15.5" hidden="1" outlineLevel="1">
      <c r="A1018" s="522"/>
      <c r="B1018" s="508"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4"/>
      <c r="Z1018" s="417"/>
      <c r="AA1018" s="417"/>
      <c r="AB1018" s="417"/>
      <c r="AC1018" s="417"/>
      <c r="AD1018" s="417"/>
      <c r="AE1018" s="417"/>
      <c r="AF1018" s="417"/>
      <c r="AG1018" s="417"/>
      <c r="AH1018" s="417"/>
      <c r="AI1018" s="417"/>
      <c r="AJ1018" s="417"/>
      <c r="AK1018" s="417"/>
      <c r="AL1018" s="417"/>
      <c r="AM1018" s="305"/>
    </row>
    <row r="1019" spans="1:39" ht="15.5" hidden="1" outlineLevel="1">
      <c r="A1019" s="522"/>
      <c r="B1019" s="494"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4"/>
      <c r="Z1019" s="417"/>
      <c r="AA1019" s="417"/>
      <c r="AB1019" s="417"/>
      <c r="AC1019" s="417"/>
      <c r="AD1019" s="417"/>
      <c r="AE1019" s="417"/>
      <c r="AF1019" s="417"/>
      <c r="AG1019" s="417"/>
      <c r="AH1019" s="417"/>
      <c r="AI1019" s="417"/>
      <c r="AJ1019" s="417"/>
      <c r="AK1019" s="417"/>
      <c r="AL1019" s="417"/>
      <c r="AM1019" s="305"/>
    </row>
    <row r="1020" spans="1:39" ht="15" hidden="1" customHeight="1" outlineLevel="1">
      <c r="A1020" s="522">
        <v>21</v>
      </c>
      <c r="B1020" s="420"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2"/>
      <c r="Z1020" s="402"/>
      <c r="AA1020" s="402"/>
      <c r="AB1020" s="402"/>
      <c r="AC1020" s="402"/>
      <c r="AD1020" s="402"/>
      <c r="AE1020" s="402"/>
      <c r="AF1020" s="402"/>
      <c r="AG1020" s="402"/>
      <c r="AH1020" s="402"/>
      <c r="AI1020" s="402"/>
      <c r="AJ1020" s="402"/>
      <c r="AK1020" s="402"/>
      <c r="AL1020" s="402"/>
      <c r="AM1020" s="295">
        <f>SUM(Y1020:AL1020)</f>
        <v>0</v>
      </c>
    </row>
    <row r="1021" spans="1:39" ht="15" hidden="1" customHeight="1" outlineLevel="1">
      <c r="A1021" s="522"/>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3">
        <f>Y1020</f>
        <v>0</v>
      </c>
      <c r="Z1021" s="403">
        <f t="shared" ref="Z1021" si="1823">Z1020</f>
        <v>0</v>
      </c>
      <c r="AA1021" s="403">
        <f t="shared" ref="AA1021" si="1824">AA1020</f>
        <v>0</v>
      </c>
      <c r="AB1021" s="403">
        <f t="shared" ref="AB1021" si="1825">AB1020</f>
        <v>0</v>
      </c>
      <c r="AC1021" s="403">
        <f t="shared" ref="AC1021" si="1826">AC1020</f>
        <v>0</v>
      </c>
      <c r="AD1021" s="403">
        <f t="shared" ref="AD1021" si="1827">AD1020</f>
        <v>0</v>
      </c>
      <c r="AE1021" s="403">
        <f t="shared" ref="AE1021" si="1828">AE1020</f>
        <v>0</v>
      </c>
      <c r="AF1021" s="403">
        <f t="shared" ref="AF1021" si="1829">AF1020</f>
        <v>0</v>
      </c>
      <c r="AG1021" s="403">
        <f t="shared" ref="AG1021" si="1830">AG1020</f>
        <v>0</v>
      </c>
      <c r="AH1021" s="403">
        <f t="shared" ref="AH1021" si="1831">AH1020</f>
        <v>0</v>
      </c>
      <c r="AI1021" s="403">
        <f t="shared" ref="AI1021" si="1832">AI1020</f>
        <v>0</v>
      </c>
      <c r="AJ1021" s="403">
        <f t="shared" ref="AJ1021" si="1833">AJ1020</f>
        <v>0</v>
      </c>
      <c r="AK1021" s="403">
        <f t="shared" ref="AK1021" si="1834">AK1020</f>
        <v>0</v>
      </c>
      <c r="AL1021" s="403">
        <f t="shared" ref="AL1021" si="1835">AL1020</f>
        <v>0</v>
      </c>
      <c r="AM1021" s="305"/>
    </row>
    <row r="1022" spans="1:39" ht="15" hidden="1" customHeight="1" outlineLevel="1">
      <c r="A1022" s="522"/>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4"/>
      <c r="Z1022" s="417"/>
      <c r="AA1022" s="417"/>
      <c r="AB1022" s="417"/>
      <c r="AC1022" s="417"/>
      <c r="AD1022" s="417"/>
      <c r="AE1022" s="417"/>
      <c r="AF1022" s="417"/>
      <c r="AG1022" s="417"/>
      <c r="AH1022" s="417"/>
      <c r="AI1022" s="417"/>
      <c r="AJ1022" s="417"/>
      <c r="AK1022" s="417"/>
      <c r="AL1022" s="417"/>
      <c r="AM1022" s="305"/>
    </row>
    <row r="1023" spans="1:39" ht="15" hidden="1" customHeight="1" outlineLevel="1">
      <c r="A1023" s="522">
        <v>22</v>
      </c>
      <c r="B1023" s="420"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2"/>
      <c r="Z1023" s="402"/>
      <c r="AA1023" s="402"/>
      <c r="AB1023" s="402"/>
      <c r="AC1023" s="402"/>
      <c r="AD1023" s="402"/>
      <c r="AE1023" s="402"/>
      <c r="AF1023" s="402"/>
      <c r="AG1023" s="402"/>
      <c r="AH1023" s="402"/>
      <c r="AI1023" s="402"/>
      <c r="AJ1023" s="402"/>
      <c r="AK1023" s="402"/>
      <c r="AL1023" s="402"/>
      <c r="AM1023" s="295">
        <f>SUM(Y1023:AL1023)</f>
        <v>0</v>
      </c>
    </row>
    <row r="1024" spans="1:39" ht="15" hidden="1" customHeight="1" outlineLevel="1">
      <c r="A1024" s="522"/>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3">
        <f>Y1023</f>
        <v>0</v>
      </c>
      <c r="Z1024" s="403">
        <f t="shared" ref="Z1024" si="1836">Z1023</f>
        <v>0</v>
      </c>
      <c r="AA1024" s="403">
        <f t="shared" ref="AA1024" si="1837">AA1023</f>
        <v>0</v>
      </c>
      <c r="AB1024" s="403">
        <f t="shared" ref="AB1024" si="1838">AB1023</f>
        <v>0</v>
      </c>
      <c r="AC1024" s="403">
        <f t="shared" ref="AC1024" si="1839">AC1023</f>
        <v>0</v>
      </c>
      <c r="AD1024" s="403">
        <f t="shared" ref="AD1024" si="1840">AD1023</f>
        <v>0</v>
      </c>
      <c r="AE1024" s="403">
        <f t="shared" ref="AE1024" si="1841">AE1023</f>
        <v>0</v>
      </c>
      <c r="AF1024" s="403">
        <f t="shared" ref="AF1024" si="1842">AF1023</f>
        <v>0</v>
      </c>
      <c r="AG1024" s="403">
        <f t="shared" ref="AG1024" si="1843">AG1023</f>
        <v>0</v>
      </c>
      <c r="AH1024" s="403">
        <f t="shared" ref="AH1024" si="1844">AH1023</f>
        <v>0</v>
      </c>
      <c r="AI1024" s="403">
        <f t="shared" ref="AI1024" si="1845">AI1023</f>
        <v>0</v>
      </c>
      <c r="AJ1024" s="403">
        <f t="shared" ref="AJ1024" si="1846">AJ1023</f>
        <v>0</v>
      </c>
      <c r="AK1024" s="403">
        <f t="shared" ref="AK1024" si="1847">AK1023</f>
        <v>0</v>
      </c>
      <c r="AL1024" s="403">
        <f t="shared" ref="AL1024" si="1848">AL1023</f>
        <v>0</v>
      </c>
      <c r="AM1024" s="305"/>
    </row>
    <row r="1025" spans="1:39" ht="15" hidden="1" customHeight="1" outlineLevel="1">
      <c r="A1025" s="522"/>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4"/>
      <c r="Z1025" s="417"/>
      <c r="AA1025" s="417"/>
      <c r="AB1025" s="417"/>
      <c r="AC1025" s="417"/>
      <c r="AD1025" s="417"/>
      <c r="AE1025" s="417"/>
      <c r="AF1025" s="417"/>
      <c r="AG1025" s="417"/>
      <c r="AH1025" s="417"/>
      <c r="AI1025" s="417"/>
      <c r="AJ1025" s="417"/>
      <c r="AK1025" s="417"/>
      <c r="AL1025" s="417"/>
      <c r="AM1025" s="305"/>
    </row>
    <row r="1026" spans="1:39" ht="15" hidden="1" customHeight="1" outlineLevel="1">
      <c r="A1026" s="522">
        <v>23</v>
      </c>
      <c r="B1026" s="420"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2"/>
      <c r="Z1026" s="402"/>
      <c r="AA1026" s="402"/>
      <c r="AB1026" s="402"/>
      <c r="AC1026" s="402"/>
      <c r="AD1026" s="402"/>
      <c r="AE1026" s="402"/>
      <c r="AF1026" s="402"/>
      <c r="AG1026" s="402"/>
      <c r="AH1026" s="402"/>
      <c r="AI1026" s="402"/>
      <c r="AJ1026" s="402"/>
      <c r="AK1026" s="402"/>
      <c r="AL1026" s="402"/>
      <c r="AM1026" s="295">
        <f>SUM(Y1026:AL1026)</f>
        <v>0</v>
      </c>
    </row>
    <row r="1027" spans="1:39" ht="15" hidden="1" customHeight="1" outlineLevel="1">
      <c r="A1027" s="522"/>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3">
        <f>Y1026</f>
        <v>0</v>
      </c>
      <c r="Z1027" s="403">
        <f t="shared" ref="Z1027" si="1849">Z1026</f>
        <v>0</v>
      </c>
      <c r="AA1027" s="403">
        <f t="shared" ref="AA1027" si="1850">AA1026</f>
        <v>0</v>
      </c>
      <c r="AB1027" s="403">
        <f t="shared" ref="AB1027" si="1851">AB1026</f>
        <v>0</v>
      </c>
      <c r="AC1027" s="403">
        <f t="shared" ref="AC1027" si="1852">AC1026</f>
        <v>0</v>
      </c>
      <c r="AD1027" s="403">
        <f t="shared" ref="AD1027" si="1853">AD1026</f>
        <v>0</v>
      </c>
      <c r="AE1027" s="403">
        <f t="shared" ref="AE1027" si="1854">AE1026</f>
        <v>0</v>
      </c>
      <c r="AF1027" s="403">
        <f t="shared" ref="AF1027" si="1855">AF1026</f>
        <v>0</v>
      </c>
      <c r="AG1027" s="403">
        <f t="shared" ref="AG1027" si="1856">AG1026</f>
        <v>0</v>
      </c>
      <c r="AH1027" s="403">
        <f t="shared" ref="AH1027" si="1857">AH1026</f>
        <v>0</v>
      </c>
      <c r="AI1027" s="403">
        <f t="shared" ref="AI1027" si="1858">AI1026</f>
        <v>0</v>
      </c>
      <c r="AJ1027" s="403">
        <f t="shared" ref="AJ1027" si="1859">AJ1026</f>
        <v>0</v>
      </c>
      <c r="AK1027" s="403">
        <f t="shared" ref="AK1027" si="1860">AK1026</f>
        <v>0</v>
      </c>
      <c r="AL1027" s="403">
        <f t="shared" ref="AL1027" si="1861">AL1026</f>
        <v>0</v>
      </c>
      <c r="AM1027" s="305"/>
    </row>
    <row r="1028" spans="1:39" ht="15" hidden="1" customHeight="1" outlineLevel="1">
      <c r="A1028" s="522"/>
      <c r="B1028" s="42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4"/>
      <c r="Z1028" s="417"/>
      <c r="AA1028" s="417"/>
      <c r="AB1028" s="417"/>
      <c r="AC1028" s="417"/>
      <c r="AD1028" s="417"/>
      <c r="AE1028" s="417"/>
      <c r="AF1028" s="417"/>
      <c r="AG1028" s="417"/>
      <c r="AH1028" s="417"/>
      <c r="AI1028" s="417"/>
      <c r="AJ1028" s="417"/>
      <c r="AK1028" s="417"/>
      <c r="AL1028" s="417"/>
      <c r="AM1028" s="305"/>
    </row>
    <row r="1029" spans="1:39" ht="15" hidden="1" customHeight="1" outlineLevel="1">
      <c r="A1029" s="522">
        <v>24</v>
      </c>
      <c r="B1029" s="420"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2"/>
      <c r="Z1029" s="402"/>
      <c r="AA1029" s="402"/>
      <c r="AB1029" s="402"/>
      <c r="AC1029" s="402"/>
      <c r="AD1029" s="402"/>
      <c r="AE1029" s="402"/>
      <c r="AF1029" s="402"/>
      <c r="AG1029" s="402"/>
      <c r="AH1029" s="402"/>
      <c r="AI1029" s="402"/>
      <c r="AJ1029" s="402"/>
      <c r="AK1029" s="402"/>
      <c r="AL1029" s="402"/>
      <c r="AM1029" s="295">
        <f>SUM(Y1029:AL1029)</f>
        <v>0</v>
      </c>
    </row>
    <row r="1030" spans="1:39" ht="15" hidden="1" customHeight="1" outlineLevel="1">
      <c r="A1030" s="522"/>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3">
        <f>Y1029</f>
        <v>0</v>
      </c>
      <c r="Z1030" s="403">
        <f t="shared" ref="Z1030" si="1862">Z1029</f>
        <v>0</v>
      </c>
      <c r="AA1030" s="403">
        <f t="shared" ref="AA1030" si="1863">AA1029</f>
        <v>0</v>
      </c>
      <c r="AB1030" s="403">
        <f t="shared" ref="AB1030" si="1864">AB1029</f>
        <v>0</v>
      </c>
      <c r="AC1030" s="403">
        <f t="shared" ref="AC1030" si="1865">AC1029</f>
        <v>0</v>
      </c>
      <c r="AD1030" s="403">
        <f t="shared" ref="AD1030" si="1866">AD1029</f>
        <v>0</v>
      </c>
      <c r="AE1030" s="403">
        <f t="shared" ref="AE1030" si="1867">AE1029</f>
        <v>0</v>
      </c>
      <c r="AF1030" s="403">
        <f t="shared" ref="AF1030" si="1868">AF1029</f>
        <v>0</v>
      </c>
      <c r="AG1030" s="403">
        <f t="shared" ref="AG1030" si="1869">AG1029</f>
        <v>0</v>
      </c>
      <c r="AH1030" s="403">
        <f t="shared" ref="AH1030" si="1870">AH1029</f>
        <v>0</v>
      </c>
      <c r="AI1030" s="403">
        <f t="shared" ref="AI1030" si="1871">AI1029</f>
        <v>0</v>
      </c>
      <c r="AJ1030" s="403">
        <f t="shared" ref="AJ1030" si="1872">AJ1029</f>
        <v>0</v>
      </c>
      <c r="AK1030" s="403">
        <f t="shared" ref="AK1030" si="1873">AK1029</f>
        <v>0</v>
      </c>
      <c r="AL1030" s="403">
        <f t="shared" ref="AL1030" si="1874">AL1029</f>
        <v>0</v>
      </c>
      <c r="AM1030" s="305"/>
    </row>
    <row r="1031" spans="1:39" ht="15" hidden="1" customHeight="1" outlineLevel="1">
      <c r="A1031" s="522"/>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4"/>
      <c r="Z1031" s="417"/>
      <c r="AA1031" s="417"/>
      <c r="AB1031" s="417"/>
      <c r="AC1031" s="417"/>
      <c r="AD1031" s="417"/>
      <c r="AE1031" s="417"/>
      <c r="AF1031" s="417"/>
      <c r="AG1031" s="417"/>
      <c r="AH1031" s="417"/>
      <c r="AI1031" s="417"/>
      <c r="AJ1031" s="417"/>
      <c r="AK1031" s="417"/>
      <c r="AL1031" s="417"/>
      <c r="AM1031" s="305"/>
    </row>
    <row r="1032" spans="1:39" ht="15" hidden="1" customHeight="1" outlineLevel="1">
      <c r="A1032" s="522"/>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4"/>
      <c r="Z1032" s="417"/>
      <c r="AA1032" s="417"/>
      <c r="AB1032" s="417"/>
      <c r="AC1032" s="417"/>
      <c r="AD1032" s="417"/>
      <c r="AE1032" s="417"/>
      <c r="AF1032" s="417"/>
      <c r="AG1032" s="417"/>
      <c r="AH1032" s="417"/>
      <c r="AI1032" s="417"/>
      <c r="AJ1032" s="417"/>
      <c r="AK1032" s="417"/>
      <c r="AL1032" s="417"/>
      <c r="AM1032" s="305"/>
    </row>
    <row r="1033" spans="1:39" ht="15" hidden="1" customHeight="1" outlineLevel="1">
      <c r="A1033" s="522">
        <v>25</v>
      </c>
      <c r="B1033" s="420"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18"/>
      <c r="Z1033" s="407"/>
      <c r="AA1033" s="407"/>
      <c r="AB1033" s="407"/>
      <c r="AC1033" s="407"/>
      <c r="AD1033" s="407"/>
      <c r="AE1033" s="407"/>
      <c r="AF1033" s="407"/>
      <c r="AG1033" s="407"/>
      <c r="AH1033" s="407"/>
      <c r="AI1033" s="407"/>
      <c r="AJ1033" s="407"/>
      <c r="AK1033" s="407"/>
      <c r="AL1033" s="407"/>
      <c r="AM1033" s="295">
        <f>SUM(Y1033:AL1033)</f>
        <v>0</v>
      </c>
    </row>
    <row r="1034" spans="1:39" ht="15" hidden="1" customHeight="1" outlineLevel="1">
      <c r="A1034" s="522"/>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3">
        <f>Y1033</f>
        <v>0</v>
      </c>
      <c r="Z1034" s="403">
        <f t="shared" ref="Z1034" si="1875">Z1033</f>
        <v>0</v>
      </c>
      <c r="AA1034" s="403">
        <f t="shared" ref="AA1034" si="1876">AA1033</f>
        <v>0</v>
      </c>
      <c r="AB1034" s="403">
        <f t="shared" ref="AB1034" si="1877">AB1033</f>
        <v>0</v>
      </c>
      <c r="AC1034" s="403">
        <f t="shared" ref="AC1034" si="1878">AC1033</f>
        <v>0</v>
      </c>
      <c r="AD1034" s="403">
        <f t="shared" ref="AD1034" si="1879">AD1033</f>
        <v>0</v>
      </c>
      <c r="AE1034" s="403">
        <f t="shared" ref="AE1034" si="1880">AE1033</f>
        <v>0</v>
      </c>
      <c r="AF1034" s="403">
        <f t="shared" ref="AF1034" si="1881">AF1033</f>
        <v>0</v>
      </c>
      <c r="AG1034" s="403">
        <f t="shared" ref="AG1034" si="1882">AG1033</f>
        <v>0</v>
      </c>
      <c r="AH1034" s="403">
        <f t="shared" ref="AH1034" si="1883">AH1033</f>
        <v>0</v>
      </c>
      <c r="AI1034" s="403">
        <f t="shared" ref="AI1034" si="1884">AI1033</f>
        <v>0</v>
      </c>
      <c r="AJ1034" s="403">
        <f t="shared" ref="AJ1034" si="1885">AJ1033</f>
        <v>0</v>
      </c>
      <c r="AK1034" s="403">
        <f t="shared" ref="AK1034" si="1886">AK1033</f>
        <v>0</v>
      </c>
      <c r="AL1034" s="403">
        <f t="shared" ref="AL1034" si="1887">AL1033</f>
        <v>0</v>
      </c>
      <c r="AM1034" s="305"/>
    </row>
    <row r="1035" spans="1:39" ht="15" hidden="1" customHeight="1" outlineLevel="1">
      <c r="A1035" s="522"/>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4"/>
      <c r="Z1035" s="417"/>
      <c r="AA1035" s="417"/>
      <c r="AB1035" s="417"/>
      <c r="AC1035" s="417"/>
      <c r="AD1035" s="417"/>
      <c r="AE1035" s="417"/>
      <c r="AF1035" s="417"/>
      <c r="AG1035" s="417"/>
      <c r="AH1035" s="417"/>
      <c r="AI1035" s="417"/>
      <c r="AJ1035" s="417"/>
      <c r="AK1035" s="417"/>
      <c r="AL1035" s="417"/>
      <c r="AM1035" s="305"/>
    </row>
    <row r="1036" spans="1:39" ht="15" hidden="1" customHeight="1" outlineLevel="1">
      <c r="A1036" s="522">
        <v>26</v>
      </c>
      <c r="B1036" s="420"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18"/>
      <c r="Z1036" s="407"/>
      <c r="AA1036" s="407"/>
      <c r="AB1036" s="407"/>
      <c r="AC1036" s="407"/>
      <c r="AD1036" s="407"/>
      <c r="AE1036" s="407"/>
      <c r="AF1036" s="407"/>
      <c r="AG1036" s="407"/>
      <c r="AH1036" s="407"/>
      <c r="AI1036" s="407"/>
      <c r="AJ1036" s="407"/>
      <c r="AK1036" s="407"/>
      <c r="AL1036" s="407"/>
      <c r="AM1036" s="295">
        <f>SUM(Y1036:AL1036)</f>
        <v>0</v>
      </c>
    </row>
    <row r="1037" spans="1:39" ht="15" hidden="1" customHeight="1" outlineLevel="1">
      <c r="A1037" s="522"/>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3">
        <f>Y1036</f>
        <v>0</v>
      </c>
      <c r="Z1037" s="403">
        <f t="shared" ref="Z1037" si="1888">Z1036</f>
        <v>0</v>
      </c>
      <c r="AA1037" s="403">
        <f t="shared" ref="AA1037" si="1889">AA1036</f>
        <v>0</v>
      </c>
      <c r="AB1037" s="403">
        <f t="shared" ref="AB1037" si="1890">AB1036</f>
        <v>0</v>
      </c>
      <c r="AC1037" s="403">
        <f t="shared" ref="AC1037" si="1891">AC1036</f>
        <v>0</v>
      </c>
      <c r="AD1037" s="403">
        <f t="shared" ref="AD1037" si="1892">AD1036</f>
        <v>0</v>
      </c>
      <c r="AE1037" s="403">
        <f t="shared" ref="AE1037" si="1893">AE1036</f>
        <v>0</v>
      </c>
      <c r="AF1037" s="403">
        <f t="shared" ref="AF1037" si="1894">AF1036</f>
        <v>0</v>
      </c>
      <c r="AG1037" s="403">
        <f t="shared" ref="AG1037" si="1895">AG1036</f>
        <v>0</v>
      </c>
      <c r="AH1037" s="403">
        <f t="shared" ref="AH1037" si="1896">AH1036</f>
        <v>0</v>
      </c>
      <c r="AI1037" s="403">
        <f t="shared" ref="AI1037" si="1897">AI1036</f>
        <v>0</v>
      </c>
      <c r="AJ1037" s="403">
        <f t="shared" ref="AJ1037" si="1898">AJ1036</f>
        <v>0</v>
      </c>
      <c r="AK1037" s="403">
        <f t="shared" ref="AK1037" si="1899">AK1036</f>
        <v>0</v>
      </c>
      <c r="AL1037" s="403">
        <f t="shared" ref="AL1037" si="1900">AL1036</f>
        <v>0</v>
      </c>
      <c r="AM1037" s="305"/>
    </row>
    <row r="1038" spans="1:39" ht="15" hidden="1" customHeight="1" outlineLevel="1">
      <c r="A1038" s="522"/>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4"/>
      <c r="Z1038" s="417"/>
      <c r="AA1038" s="417"/>
      <c r="AB1038" s="417"/>
      <c r="AC1038" s="417"/>
      <c r="AD1038" s="417"/>
      <c r="AE1038" s="417"/>
      <c r="AF1038" s="417"/>
      <c r="AG1038" s="417"/>
      <c r="AH1038" s="417"/>
      <c r="AI1038" s="417"/>
      <c r="AJ1038" s="417"/>
      <c r="AK1038" s="417"/>
      <c r="AL1038" s="417"/>
      <c r="AM1038" s="305"/>
    </row>
    <row r="1039" spans="1:39" ht="15" hidden="1" customHeight="1" outlineLevel="1">
      <c r="A1039" s="522">
        <v>27</v>
      </c>
      <c r="B1039" s="420"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18"/>
      <c r="Z1039" s="407"/>
      <c r="AA1039" s="407"/>
      <c r="AB1039" s="407"/>
      <c r="AC1039" s="407"/>
      <c r="AD1039" s="407"/>
      <c r="AE1039" s="407"/>
      <c r="AF1039" s="407"/>
      <c r="AG1039" s="407"/>
      <c r="AH1039" s="407"/>
      <c r="AI1039" s="407"/>
      <c r="AJ1039" s="407"/>
      <c r="AK1039" s="407"/>
      <c r="AL1039" s="407"/>
      <c r="AM1039" s="295">
        <f>SUM(Y1039:AL1039)</f>
        <v>0</v>
      </c>
    </row>
    <row r="1040" spans="1:39" ht="15" hidden="1" customHeight="1" outlineLevel="1">
      <c r="A1040" s="522"/>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3">
        <f>Y1039</f>
        <v>0</v>
      </c>
      <c r="Z1040" s="403">
        <f t="shared" ref="Z1040" si="1901">Z1039</f>
        <v>0</v>
      </c>
      <c r="AA1040" s="403">
        <f t="shared" ref="AA1040" si="1902">AA1039</f>
        <v>0</v>
      </c>
      <c r="AB1040" s="403">
        <f t="shared" ref="AB1040" si="1903">AB1039</f>
        <v>0</v>
      </c>
      <c r="AC1040" s="403">
        <f t="shared" ref="AC1040" si="1904">AC1039</f>
        <v>0</v>
      </c>
      <c r="AD1040" s="403">
        <f t="shared" ref="AD1040" si="1905">AD1039</f>
        <v>0</v>
      </c>
      <c r="AE1040" s="403">
        <f t="shared" ref="AE1040" si="1906">AE1039</f>
        <v>0</v>
      </c>
      <c r="AF1040" s="403">
        <f t="shared" ref="AF1040" si="1907">AF1039</f>
        <v>0</v>
      </c>
      <c r="AG1040" s="403">
        <f t="shared" ref="AG1040" si="1908">AG1039</f>
        <v>0</v>
      </c>
      <c r="AH1040" s="403">
        <f t="shared" ref="AH1040" si="1909">AH1039</f>
        <v>0</v>
      </c>
      <c r="AI1040" s="403">
        <f t="shared" ref="AI1040" si="1910">AI1039</f>
        <v>0</v>
      </c>
      <c r="AJ1040" s="403">
        <f t="shared" ref="AJ1040" si="1911">AJ1039</f>
        <v>0</v>
      </c>
      <c r="AK1040" s="403">
        <f t="shared" ref="AK1040" si="1912">AK1039</f>
        <v>0</v>
      </c>
      <c r="AL1040" s="403">
        <f t="shared" ref="AL1040" si="1913">AL1039</f>
        <v>0</v>
      </c>
      <c r="AM1040" s="305"/>
    </row>
    <row r="1041" spans="1:39" ht="15" hidden="1" customHeight="1" outlineLevel="1">
      <c r="A1041" s="522"/>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4"/>
      <c r="Z1041" s="417"/>
      <c r="AA1041" s="417"/>
      <c r="AB1041" s="417"/>
      <c r="AC1041" s="417"/>
      <c r="AD1041" s="417"/>
      <c r="AE1041" s="417"/>
      <c r="AF1041" s="417"/>
      <c r="AG1041" s="417"/>
      <c r="AH1041" s="417"/>
      <c r="AI1041" s="417"/>
      <c r="AJ1041" s="417"/>
      <c r="AK1041" s="417"/>
      <c r="AL1041" s="417"/>
      <c r="AM1041" s="305"/>
    </row>
    <row r="1042" spans="1:39" ht="15" hidden="1" customHeight="1" outlineLevel="1">
      <c r="A1042" s="522">
        <v>28</v>
      </c>
      <c r="B1042" s="420"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18"/>
      <c r="Z1042" s="407"/>
      <c r="AA1042" s="407"/>
      <c r="AB1042" s="407"/>
      <c r="AC1042" s="407"/>
      <c r="AD1042" s="407"/>
      <c r="AE1042" s="407"/>
      <c r="AF1042" s="407"/>
      <c r="AG1042" s="407"/>
      <c r="AH1042" s="407"/>
      <c r="AI1042" s="407"/>
      <c r="AJ1042" s="407"/>
      <c r="AK1042" s="407"/>
      <c r="AL1042" s="407"/>
      <c r="AM1042" s="295">
        <f>SUM(Y1042:AL1042)</f>
        <v>0</v>
      </c>
    </row>
    <row r="1043" spans="1:39" ht="15" hidden="1" customHeight="1" outlineLevel="1">
      <c r="A1043" s="522"/>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3">
        <f>Y1042</f>
        <v>0</v>
      </c>
      <c r="Z1043" s="403">
        <f>Z1042</f>
        <v>0</v>
      </c>
      <c r="AA1043" s="403">
        <f t="shared" ref="AA1043" si="1914">AA1042</f>
        <v>0</v>
      </c>
      <c r="AB1043" s="403">
        <f t="shared" ref="AB1043" si="1915">AB1042</f>
        <v>0</v>
      </c>
      <c r="AC1043" s="403">
        <f t="shared" ref="AC1043" si="1916">AC1042</f>
        <v>0</v>
      </c>
      <c r="AD1043" s="403">
        <f t="shared" ref="AD1043" si="1917">AD1042</f>
        <v>0</v>
      </c>
      <c r="AE1043" s="403">
        <f>AE1042</f>
        <v>0</v>
      </c>
      <c r="AF1043" s="403">
        <f t="shared" ref="AF1043" si="1918">AF1042</f>
        <v>0</v>
      </c>
      <c r="AG1043" s="403">
        <f t="shared" ref="AG1043" si="1919">AG1042</f>
        <v>0</v>
      </c>
      <c r="AH1043" s="403">
        <f t="shared" ref="AH1043" si="1920">AH1042</f>
        <v>0</v>
      </c>
      <c r="AI1043" s="403">
        <f t="shared" ref="AI1043" si="1921">AI1042</f>
        <v>0</v>
      </c>
      <c r="AJ1043" s="403">
        <f t="shared" ref="AJ1043" si="1922">AJ1042</f>
        <v>0</v>
      </c>
      <c r="AK1043" s="403">
        <f t="shared" ref="AK1043" si="1923">AK1042</f>
        <v>0</v>
      </c>
      <c r="AL1043" s="403">
        <f t="shared" ref="AL1043" si="1924">AL1042</f>
        <v>0</v>
      </c>
      <c r="AM1043" s="305"/>
    </row>
    <row r="1044" spans="1:39" ht="15" hidden="1" customHeight="1" outlineLevel="1">
      <c r="A1044" s="522"/>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4"/>
      <c r="Z1044" s="417"/>
      <c r="AA1044" s="417"/>
      <c r="AB1044" s="417"/>
      <c r="AC1044" s="417"/>
      <c r="AD1044" s="417"/>
      <c r="AE1044" s="417"/>
      <c r="AF1044" s="417"/>
      <c r="AG1044" s="417"/>
      <c r="AH1044" s="417"/>
      <c r="AI1044" s="417"/>
      <c r="AJ1044" s="417"/>
      <c r="AK1044" s="417"/>
      <c r="AL1044" s="417"/>
      <c r="AM1044" s="305"/>
    </row>
    <row r="1045" spans="1:39" ht="15" hidden="1" customHeight="1" outlineLevel="1">
      <c r="A1045" s="522">
        <v>29</v>
      </c>
      <c r="B1045" s="420"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18"/>
      <c r="Z1045" s="407"/>
      <c r="AA1045" s="407"/>
      <c r="AB1045" s="407"/>
      <c r="AC1045" s="407"/>
      <c r="AD1045" s="407"/>
      <c r="AE1045" s="407"/>
      <c r="AF1045" s="407"/>
      <c r="AG1045" s="407"/>
      <c r="AH1045" s="407"/>
      <c r="AI1045" s="407"/>
      <c r="AJ1045" s="407"/>
      <c r="AK1045" s="407"/>
      <c r="AL1045" s="407"/>
      <c r="AM1045" s="295">
        <f>SUM(Y1045:AL1045)</f>
        <v>0</v>
      </c>
    </row>
    <row r="1046" spans="1:39" ht="15" hidden="1" customHeight="1" outlineLevel="1">
      <c r="A1046" s="522"/>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3">
        <f>Y1045</f>
        <v>0</v>
      </c>
      <c r="Z1046" s="403">
        <f t="shared" ref="Z1046" si="1925">Z1045</f>
        <v>0</v>
      </c>
      <c r="AA1046" s="403">
        <f t="shared" ref="AA1046" si="1926">AA1045</f>
        <v>0</v>
      </c>
      <c r="AB1046" s="403">
        <f t="shared" ref="AB1046" si="1927">AB1045</f>
        <v>0</v>
      </c>
      <c r="AC1046" s="403">
        <f t="shared" ref="AC1046" si="1928">AC1045</f>
        <v>0</v>
      </c>
      <c r="AD1046" s="403">
        <f t="shared" ref="AD1046" si="1929">AD1045</f>
        <v>0</v>
      </c>
      <c r="AE1046" s="403">
        <f t="shared" ref="AE1046" si="1930">AE1045</f>
        <v>0</v>
      </c>
      <c r="AF1046" s="403">
        <f t="shared" ref="AF1046" si="1931">AF1045</f>
        <v>0</v>
      </c>
      <c r="AG1046" s="403">
        <f t="shared" ref="AG1046" si="1932">AG1045</f>
        <v>0</v>
      </c>
      <c r="AH1046" s="403">
        <f t="shared" ref="AH1046" si="1933">AH1045</f>
        <v>0</v>
      </c>
      <c r="AI1046" s="403">
        <f t="shared" ref="AI1046" si="1934">AI1045</f>
        <v>0</v>
      </c>
      <c r="AJ1046" s="403">
        <f t="shared" ref="AJ1046" si="1935">AJ1045</f>
        <v>0</v>
      </c>
      <c r="AK1046" s="403">
        <f t="shared" ref="AK1046" si="1936">AK1045</f>
        <v>0</v>
      </c>
      <c r="AL1046" s="403">
        <f t="shared" ref="AL1046" si="1937">AL1045</f>
        <v>0</v>
      </c>
      <c r="AM1046" s="305"/>
    </row>
    <row r="1047" spans="1:39" ht="15" hidden="1" customHeight="1" outlineLevel="1">
      <c r="A1047" s="522"/>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4"/>
      <c r="Z1047" s="417"/>
      <c r="AA1047" s="417"/>
      <c r="AB1047" s="417"/>
      <c r="AC1047" s="417"/>
      <c r="AD1047" s="417"/>
      <c r="AE1047" s="417"/>
      <c r="AF1047" s="417"/>
      <c r="AG1047" s="417"/>
      <c r="AH1047" s="417"/>
      <c r="AI1047" s="417"/>
      <c r="AJ1047" s="417"/>
      <c r="AK1047" s="417"/>
      <c r="AL1047" s="417"/>
      <c r="AM1047" s="305"/>
    </row>
    <row r="1048" spans="1:39" ht="15" hidden="1" customHeight="1" outlineLevel="1">
      <c r="A1048" s="522">
        <v>30</v>
      </c>
      <c r="B1048" s="420"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18"/>
      <c r="Z1048" s="407"/>
      <c r="AA1048" s="407"/>
      <c r="AB1048" s="407"/>
      <c r="AC1048" s="407"/>
      <c r="AD1048" s="407"/>
      <c r="AE1048" s="407"/>
      <c r="AF1048" s="407"/>
      <c r="AG1048" s="407"/>
      <c r="AH1048" s="407"/>
      <c r="AI1048" s="407"/>
      <c r="AJ1048" s="407"/>
      <c r="AK1048" s="407"/>
      <c r="AL1048" s="407"/>
      <c r="AM1048" s="295">
        <f>SUM(Y1048:AL1048)</f>
        <v>0</v>
      </c>
    </row>
    <row r="1049" spans="1:39" ht="15" hidden="1" customHeight="1" outlineLevel="1">
      <c r="A1049" s="522"/>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3">
        <f>Y1048</f>
        <v>0</v>
      </c>
      <c r="Z1049" s="403">
        <f t="shared" ref="Z1049" si="1938">Z1048</f>
        <v>0</v>
      </c>
      <c r="AA1049" s="403">
        <f t="shared" ref="AA1049" si="1939">AA1048</f>
        <v>0</v>
      </c>
      <c r="AB1049" s="403">
        <f t="shared" ref="AB1049" si="1940">AB1048</f>
        <v>0</v>
      </c>
      <c r="AC1049" s="403">
        <f t="shared" ref="AC1049" si="1941">AC1048</f>
        <v>0</v>
      </c>
      <c r="AD1049" s="403">
        <f t="shared" ref="AD1049" si="1942">AD1048</f>
        <v>0</v>
      </c>
      <c r="AE1049" s="403">
        <f t="shared" ref="AE1049" si="1943">AE1048</f>
        <v>0</v>
      </c>
      <c r="AF1049" s="403">
        <f t="shared" ref="AF1049" si="1944">AF1048</f>
        <v>0</v>
      </c>
      <c r="AG1049" s="403">
        <f t="shared" ref="AG1049" si="1945">AG1048</f>
        <v>0</v>
      </c>
      <c r="AH1049" s="403">
        <f t="shared" ref="AH1049" si="1946">AH1048</f>
        <v>0</v>
      </c>
      <c r="AI1049" s="403">
        <f t="shared" ref="AI1049" si="1947">AI1048</f>
        <v>0</v>
      </c>
      <c r="AJ1049" s="403">
        <f t="shared" ref="AJ1049" si="1948">AJ1048</f>
        <v>0</v>
      </c>
      <c r="AK1049" s="403">
        <f t="shared" ref="AK1049" si="1949">AK1048</f>
        <v>0</v>
      </c>
      <c r="AL1049" s="403">
        <f t="shared" ref="AL1049" si="1950">AL1048</f>
        <v>0</v>
      </c>
      <c r="AM1049" s="305"/>
    </row>
    <row r="1050" spans="1:39" ht="15" hidden="1" customHeight="1" outlineLevel="1">
      <c r="A1050" s="522"/>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4"/>
      <c r="Z1050" s="417"/>
      <c r="AA1050" s="417"/>
      <c r="AB1050" s="417"/>
      <c r="AC1050" s="417"/>
      <c r="AD1050" s="417"/>
      <c r="AE1050" s="417"/>
      <c r="AF1050" s="417"/>
      <c r="AG1050" s="417"/>
      <c r="AH1050" s="417"/>
      <c r="AI1050" s="417"/>
      <c r="AJ1050" s="417"/>
      <c r="AK1050" s="417"/>
      <c r="AL1050" s="417"/>
      <c r="AM1050" s="305"/>
    </row>
    <row r="1051" spans="1:39" ht="15" hidden="1" customHeight="1" outlineLevel="1">
      <c r="A1051" s="522">
        <v>31</v>
      </c>
      <c r="B1051" s="420"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18"/>
      <c r="Z1051" s="407"/>
      <c r="AA1051" s="407"/>
      <c r="AB1051" s="407"/>
      <c r="AC1051" s="407"/>
      <c r="AD1051" s="407"/>
      <c r="AE1051" s="407"/>
      <c r="AF1051" s="407"/>
      <c r="AG1051" s="407"/>
      <c r="AH1051" s="407"/>
      <c r="AI1051" s="407"/>
      <c r="AJ1051" s="407"/>
      <c r="AK1051" s="407"/>
      <c r="AL1051" s="407"/>
      <c r="AM1051" s="295">
        <f>SUM(Y1051:AL1051)</f>
        <v>0</v>
      </c>
    </row>
    <row r="1052" spans="1:39" ht="15" hidden="1" customHeight="1" outlineLevel="1">
      <c r="A1052" s="522"/>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3">
        <f>Y1051</f>
        <v>0</v>
      </c>
      <c r="Z1052" s="403">
        <f t="shared" ref="Z1052" si="1951">Z1051</f>
        <v>0</v>
      </c>
      <c r="AA1052" s="403">
        <f t="shared" ref="AA1052" si="1952">AA1051</f>
        <v>0</v>
      </c>
      <c r="AB1052" s="403">
        <f t="shared" ref="AB1052" si="1953">AB1051</f>
        <v>0</v>
      </c>
      <c r="AC1052" s="403">
        <f t="shared" ref="AC1052" si="1954">AC1051</f>
        <v>0</v>
      </c>
      <c r="AD1052" s="403">
        <f t="shared" ref="AD1052" si="1955">AD1051</f>
        <v>0</v>
      </c>
      <c r="AE1052" s="403">
        <f t="shared" ref="AE1052" si="1956">AE1051</f>
        <v>0</v>
      </c>
      <c r="AF1052" s="403">
        <f t="shared" ref="AF1052" si="1957">AF1051</f>
        <v>0</v>
      </c>
      <c r="AG1052" s="403">
        <f t="shared" ref="AG1052" si="1958">AG1051</f>
        <v>0</v>
      </c>
      <c r="AH1052" s="403">
        <f t="shared" ref="AH1052" si="1959">AH1051</f>
        <v>0</v>
      </c>
      <c r="AI1052" s="403">
        <f t="shared" ref="AI1052" si="1960">AI1051</f>
        <v>0</v>
      </c>
      <c r="AJ1052" s="403">
        <f t="shared" ref="AJ1052" si="1961">AJ1051</f>
        <v>0</v>
      </c>
      <c r="AK1052" s="403">
        <f t="shared" ref="AK1052" si="1962">AK1051</f>
        <v>0</v>
      </c>
      <c r="AL1052" s="403">
        <f t="shared" ref="AL1052" si="1963">AL1051</f>
        <v>0</v>
      </c>
      <c r="AM1052" s="305"/>
    </row>
    <row r="1053" spans="1:39" ht="15" hidden="1" customHeight="1" outlineLevel="1">
      <c r="A1053" s="522"/>
      <c r="B1053" s="420"/>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4"/>
      <c r="Z1053" s="417"/>
      <c r="AA1053" s="417"/>
      <c r="AB1053" s="417"/>
      <c r="AC1053" s="417"/>
      <c r="AD1053" s="417"/>
      <c r="AE1053" s="417"/>
      <c r="AF1053" s="417"/>
      <c r="AG1053" s="417"/>
      <c r="AH1053" s="417"/>
      <c r="AI1053" s="417"/>
      <c r="AJ1053" s="417"/>
      <c r="AK1053" s="417"/>
      <c r="AL1053" s="417"/>
      <c r="AM1053" s="305"/>
    </row>
    <row r="1054" spans="1:39" ht="15" hidden="1" customHeight="1" outlineLevel="1">
      <c r="A1054" s="522">
        <v>32</v>
      </c>
      <c r="B1054" s="420"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18"/>
      <c r="Z1054" s="407"/>
      <c r="AA1054" s="407"/>
      <c r="AB1054" s="407"/>
      <c r="AC1054" s="407"/>
      <c r="AD1054" s="407"/>
      <c r="AE1054" s="407"/>
      <c r="AF1054" s="407"/>
      <c r="AG1054" s="407"/>
      <c r="AH1054" s="407"/>
      <c r="AI1054" s="407"/>
      <c r="AJ1054" s="407"/>
      <c r="AK1054" s="407"/>
      <c r="AL1054" s="407"/>
      <c r="AM1054" s="295">
        <f>SUM(Y1054:AL1054)</f>
        <v>0</v>
      </c>
    </row>
    <row r="1055" spans="1:39" ht="15" hidden="1" customHeight="1" outlineLevel="1">
      <c r="A1055" s="522"/>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3">
        <f>Y1054</f>
        <v>0</v>
      </c>
      <c r="Z1055" s="403">
        <f t="shared" ref="Z1055" si="1964">Z1054</f>
        <v>0</v>
      </c>
      <c r="AA1055" s="403">
        <f t="shared" ref="AA1055" si="1965">AA1054</f>
        <v>0</v>
      </c>
      <c r="AB1055" s="403">
        <f t="shared" ref="AB1055" si="1966">AB1054</f>
        <v>0</v>
      </c>
      <c r="AC1055" s="403">
        <f t="shared" ref="AC1055" si="1967">AC1054</f>
        <v>0</v>
      </c>
      <c r="AD1055" s="403">
        <f t="shared" ref="AD1055" si="1968">AD1054</f>
        <v>0</v>
      </c>
      <c r="AE1055" s="403">
        <f t="shared" ref="AE1055" si="1969">AE1054</f>
        <v>0</v>
      </c>
      <c r="AF1055" s="403">
        <f t="shared" ref="AF1055" si="1970">AF1054</f>
        <v>0</v>
      </c>
      <c r="AG1055" s="403">
        <f t="shared" ref="AG1055" si="1971">AG1054</f>
        <v>0</v>
      </c>
      <c r="AH1055" s="403">
        <f t="shared" ref="AH1055" si="1972">AH1054</f>
        <v>0</v>
      </c>
      <c r="AI1055" s="403">
        <f t="shared" ref="AI1055" si="1973">AI1054</f>
        <v>0</v>
      </c>
      <c r="AJ1055" s="403">
        <f t="shared" ref="AJ1055" si="1974">AJ1054</f>
        <v>0</v>
      </c>
      <c r="AK1055" s="403">
        <f t="shared" ref="AK1055" si="1975">AK1054</f>
        <v>0</v>
      </c>
      <c r="AL1055" s="403">
        <f t="shared" ref="AL1055" si="1976">AL1054</f>
        <v>0</v>
      </c>
      <c r="AM1055" s="305"/>
    </row>
    <row r="1056" spans="1:39" ht="15" hidden="1" customHeight="1" outlineLevel="1">
      <c r="A1056" s="522"/>
      <c r="B1056" s="420"/>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4"/>
      <c r="Z1056" s="417"/>
      <c r="AA1056" s="417"/>
      <c r="AB1056" s="417"/>
      <c r="AC1056" s="417"/>
      <c r="AD1056" s="417"/>
      <c r="AE1056" s="417"/>
      <c r="AF1056" s="417"/>
      <c r="AG1056" s="417"/>
      <c r="AH1056" s="417"/>
      <c r="AI1056" s="417"/>
      <c r="AJ1056" s="417"/>
      <c r="AK1056" s="417"/>
      <c r="AL1056" s="417"/>
      <c r="AM1056" s="305"/>
    </row>
    <row r="1057" spans="1:39" ht="15" hidden="1" customHeight="1" outlineLevel="1">
      <c r="A1057" s="522"/>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4"/>
      <c r="Z1057" s="417"/>
      <c r="AA1057" s="417"/>
      <c r="AB1057" s="417"/>
      <c r="AC1057" s="417"/>
      <c r="AD1057" s="417"/>
      <c r="AE1057" s="417"/>
      <c r="AF1057" s="417"/>
      <c r="AG1057" s="417"/>
      <c r="AH1057" s="417"/>
      <c r="AI1057" s="417"/>
      <c r="AJ1057" s="417"/>
      <c r="AK1057" s="417"/>
      <c r="AL1057" s="417"/>
      <c r="AM1057" s="305"/>
    </row>
    <row r="1058" spans="1:39" ht="15" hidden="1" customHeight="1" outlineLevel="1">
      <c r="A1058" s="522">
        <v>33</v>
      </c>
      <c r="B1058" s="420"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18"/>
      <c r="Z1058" s="407"/>
      <c r="AA1058" s="407"/>
      <c r="AB1058" s="407"/>
      <c r="AC1058" s="407"/>
      <c r="AD1058" s="407"/>
      <c r="AE1058" s="407"/>
      <c r="AF1058" s="407"/>
      <c r="AG1058" s="407"/>
      <c r="AH1058" s="407"/>
      <c r="AI1058" s="407"/>
      <c r="AJ1058" s="407"/>
      <c r="AK1058" s="407"/>
      <c r="AL1058" s="407"/>
      <c r="AM1058" s="295">
        <f>SUM(Y1058:AL1058)</f>
        <v>0</v>
      </c>
    </row>
    <row r="1059" spans="1:39" ht="15" hidden="1" customHeight="1" outlineLevel="1">
      <c r="A1059" s="522"/>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3">
        <f>Y1058</f>
        <v>0</v>
      </c>
      <c r="Z1059" s="403">
        <f t="shared" ref="Z1059" si="1977">Z1058</f>
        <v>0</v>
      </c>
      <c r="AA1059" s="403">
        <f t="shared" ref="AA1059" si="1978">AA1058</f>
        <v>0</v>
      </c>
      <c r="AB1059" s="403">
        <f t="shared" ref="AB1059" si="1979">AB1058</f>
        <v>0</v>
      </c>
      <c r="AC1059" s="403">
        <f t="shared" ref="AC1059" si="1980">AC1058</f>
        <v>0</v>
      </c>
      <c r="AD1059" s="403">
        <f t="shared" ref="AD1059" si="1981">AD1058</f>
        <v>0</v>
      </c>
      <c r="AE1059" s="403">
        <f t="shared" ref="AE1059" si="1982">AE1058</f>
        <v>0</v>
      </c>
      <c r="AF1059" s="403">
        <f t="shared" ref="AF1059" si="1983">AF1058</f>
        <v>0</v>
      </c>
      <c r="AG1059" s="403">
        <f t="shared" ref="AG1059" si="1984">AG1058</f>
        <v>0</v>
      </c>
      <c r="AH1059" s="403">
        <f t="shared" ref="AH1059" si="1985">AH1058</f>
        <v>0</v>
      </c>
      <c r="AI1059" s="403">
        <f t="shared" ref="AI1059" si="1986">AI1058</f>
        <v>0</v>
      </c>
      <c r="AJ1059" s="403">
        <f t="shared" ref="AJ1059" si="1987">AJ1058</f>
        <v>0</v>
      </c>
      <c r="AK1059" s="403">
        <f t="shared" ref="AK1059" si="1988">AK1058</f>
        <v>0</v>
      </c>
      <c r="AL1059" s="403">
        <f t="shared" ref="AL1059" si="1989">AL1058</f>
        <v>0</v>
      </c>
      <c r="AM1059" s="305"/>
    </row>
    <row r="1060" spans="1:39" ht="15" hidden="1" customHeight="1" outlineLevel="1">
      <c r="A1060" s="522"/>
      <c r="B1060" s="420"/>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4"/>
      <c r="Z1060" s="417"/>
      <c r="AA1060" s="417"/>
      <c r="AB1060" s="417"/>
      <c r="AC1060" s="417"/>
      <c r="AD1060" s="417"/>
      <c r="AE1060" s="417"/>
      <c r="AF1060" s="417"/>
      <c r="AG1060" s="417"/>
      <c r="AH1060" s="417"/>
      <c r="AI1060" s="417"/>
      <c r="AJ1060" s="417"/>
      <c r="AK1060" s="417"/>
      <c r="AL1060" s="417"/>
      <c r="AM1060" s="305"/>
    </row>
    <row r="1061" spans="1:39" ht="15" hidden="1" customHeight="1" outlineLevel="1">
      <c r="A1061" s="522">
        <v>34</v>
      </c>
      <c r="B1061" s="420"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18"/>
      <c r="Z1061" s="407"/>
      <c r="AA1061" s="407"/>
      <c r="AB1061" s="407"/>
      <c r="AC1061" s="407"/>
      <c r="AD1061" s="407"/>
      <c r="AE1061" s="407"/>
      <c r="AF1061" s="407"/>
      <c r="AG1061" s="407"/>
      <c r="AH1061" s="407"/>
      <c r="AI1061" s="407"/>
      <c r="AJ1061" s="407"/>
      <c r="AK1061" s="407"/>
      <c r="AL1061" s="407"/>
      <c r="AM1061" s="295">
        <f>SUM(Y1061:AL1061)</f>
        <v>0</v>
      </c>
    </row>
    <row r="1062" spans="1:39" ht="15" hidden="1" customHeight="1" outlineLevel="1">
      <c r="A1062" s="522"/>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3">
        <f>Y1061</f>
        <v>0</v>
      </c>
      <c r="Z1062" s="403">
        <f t="shared" ref="Z1062" si="1990">Z1061</f>
        <v>0</v>
      </c>
      <c r="AA1062" s="403">
        <f t="shared" ref="AA1062" si="1991">AA1061</f>
        <v>0</v>
      </c>
      <c r="AB1062" s="403">
        <f t="shared" ref="AB1062" si="1992">AB1061</f>
        <v>0</v>
      </c>
      <c r="AC1062" s="403">
        <f t="shared" ref="AC1062" si="1993">AC1061</f>
        <v>0</v>
      </c>
      <c r="AD1062" s="403">
        <f t="shared" ref="AD1062" si="1994">AD1061</f>
        <v>0</v>
      </c>
      <c r="AE1062" s="403">
        <f t="shared" ref="AE1062" si="1995">AE1061</f>
        <v>0</v>
      </c>
      <c r="AF1062" s="403">
        <f t="shared" ref="AF1062" si="1996">AF1061</f>
        <v>0</v>
      </c>
      <c r="AG1062" s="403">
        <f t="shared" ref="AG1062" si="1997">AG1061</f>
        <v>0</v>
      </c>
      <c r="AH1062" s="403">
        <f t="shared" ref="AH1062" si="1998">AH1061</f>
        <v>0</v>
      </c>
      <c r="AI1062" s="403">
        <f t="shared" ref="AI1062" si="1999">AI1061</f>
        <v>0</v>
      </c>
      <c r="AJ1062" s="403">
        <f t="shared" ref="AJ1062" si="2000">AJ1061</f>
        <v>0</v>
      </c>
      <c r="AK1062" s="403">
        <f t="shared" ref="AK1062" si="2001">AK1061</f>
        <v>0</v>
      </c>
      <c r="AL1062" s="403">
        <f t="shared" ref="AL1062" si="2002">AL1061</f>
        <v>0</v>
      </c>
      <c r="AM1062" s="305"/>
    </row>
    <row r="1063" spans="1:39" ht="15" hidden="1" customHeight="1" outlineLevel="1">
      <c r="A1063" s="522"/>
      <c r="B1063" s="420"/>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4"/>
      <c r="Z1063" s="417"/>
      <c r="AA1063" s="417"/>
      <c r="AB1063" s="417"/>
      <c r="AC1063" s="417"/>
      <c r="AD1063" s="417"/>
      <c r="AE1063" s="417"/>
      <c r="AF1063" s="417"/>
      <c r="AG1063" s="417"/>
      <c r="AH1063" s="417"/>
      <c r="AI1063" s="417"/>
      <c r="AJ1063" s="417"/>
      <c r="AK1063" s="417"/>
      <c r="AL1063" s="417"/>
      <c r="AM1063" s="305"/>
    </row>
    <row r="1064" spans="1:39" ht="15" hidden="1" customHeight="1" outlineLevel="1">
      <c r="A1064" s="522">
        <v>35</v>
      </c>
      <c r="B1064" s="420"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18"/>
      <c r="Z1064" s="407"/>
      <c r="AA1064" s="407"/>
      <c r="AB1064" s="407"/>
      <c r="AC1064" s="407"/>
      <c r="AD1064" s="407"/>
      <c r="AE1064" s="407"/>
      <c r="AF1064" s="407"/>
      <c r="AG1064" s="407"/>
      <c r="AH1064" s="407"/>
      <c r="AI1064" s="407"/>
      <c r="AJ1064" s="407"/>
      <c r="AK1064" s="407"/>
      <c r="AL1064" s="407"/>
      <c r="AM1064" s="295">
        <f>SUM(Y1064:AL1064)</f>
        <v>0</v>
      </c>
    </row>
    <row r="1065" spans="1:39" ht="15" hidden="1" customHeight="1" outlineLevel="1">
      <c r="A1065" s="522"/>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3">
        <f>Y1064</f>
        <v>0</v>
      </c>
      <c r="Z1065" s="403">
        <f t="shared" ref="Z1065" si="2003">Z1064</f>
        <v>0</v>
      </c>
      <c r="AA1065" s="403">
        <f t="shared" ref="AA1065" si="2004">AA1064</f>
        <v>0</v>
      </c>
      <c r="AB1065" s="403">
        <f t="shared" ref="AB1065" si="2005">AB1064</f>
        <v>0</v>
      </c>
      <c r="AC1065" s="403">
        <f t="shared" ref="AC1065" si="2006">AC1064</f>
        <v>0</v>
      </c>
      <c r="AD1065" s="403">
        <f t="shared" ref="AD1065" si="2007">AD1064</f>
        <v>0</v>
      </c>
      <c r="AE1065" s="403">
        <f t="shared" ref="AE1065" si="2008">AE1064</f>
        <v>0</v>
      </c>
      <c r="AF1065" s="403">
        <f t="shared" ref="AF1065" si="2009">AF1064</f>
        <v>0</v>
      </c>
      <c r="AG1065" s="403">
        <f t="shared" ref="AG1065" si="2010">AG1064</f>
        <v>0</v>
      </c>
      <c r="AH1065" s="403">
        <f t="shared" ref="AH1065" si="2011">AH1064</f>
        <v>0</v>
      </c>
      <c r="AI1065" s="403">
        <f t="shared" ref="AI1065" si="2012">AI1064</f>
        <v>0</v>
      </c>
      <c r="AJ1065" s="403">
        <f t="shared" ref="AJ1065" si="2013">AJ1064</f>
        <v>0</v>
      </c>
      <c r="AK1065" s="403">
        <f t="shared" ref="AK1065" si="2014">AK1064</f>
        <v>0</v>
      </c>
      <c r="AL1065" s="403">
        <f t="shared" ref="AL1065" si="2015">AL1064</f>
        <v>0</v>
      </c>
      <c r="AM1065" s="305"/>
    </row>
    <row r="1066" spans="1:39" ht="15" hidden="1" customHeight="1" outlineLevel="1">
      <c r="A1066" s="522"/>
      <c r="B1066" s="423"/>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4"/>
      <c r="Z1066" s="417"/>
      <c r="AA1066" s="417"/>
      <c r="AB1066" s="417"/>
      <c r="AC1066" s="417"/>
      <c r="AD1066" s="417"/>
      <c r="AE1066" s="417"/>
      <c r="AF1066" s="417"/>
      <c r="AG1066" s="417"/>
      <c r="AH1066" s="417"/>
      <c r="AI1066" s="417"/>
      <c r="AJ1066" s="417"/>
      <c r="AK1066" s="417"/>
      <c r="AL1066" s="417"/>
      <c r="AM1066" s="305"/>
    </row>
    <row r="1067" spans="1:39" ht="15" hidden="1" customHeight="1" outlineLevel="1">
      <c r="A1067" s="522"/>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4"/>
      <c r="Z1067" s="417"/>
      <c r="AA1067" s="417"/>
      <c r="AB1067" s="417"/>
      <c r="AC1067" s="417"/>
      <c r="AD1067" s="417"/>
      <c r="AE1067" s="417"/>
      <c r="AF1067" s="417"/>
      <c r="AG1067" s="417"/>
      <c r="AH1067" s="417"/>
      <c r="AI1067" s="417"/>
      <c r="AJ1067" s="417"/>
      <c r="AK1067" s="417"/>
      <c r="AL1067" s="417"/>
      <c r="AM1067" s="305"/>
    </row>
    <row r="1068" spans="1:39" ht="28.5" hidden="1" customHeight="1" outlineLevel="1">
      <c r="A1068" s="522">
        <v>36</v>
      </c>
      <c r="B1068" s="420"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18"/>
      <c r="Z1068" s="407"/>
      <c r="AA1068" s="407"/>
      <c r="AB1068" s="407"/>
      <c r="AC1068" s="407"/>
      <c r="AD1068" s="407"/>
      <c r="AE1068" s="407"/>
      <c r="AF1068" s="407"/>
      <c r="AG1068" s="407"/>
      <c r="AH1068" s="407"/>
      <c r="AI1068" s="407"/>
      <c r="AJ1068" s="407"/>
      <c r="AK1068" s="407"/>
      <c r="AL1068" s="407"/>
      <c r="AM1068" s="295">
        <f>SUM(Y1068:AL1068)</f>
        <v>0</v>
      </c>
    </row>
    <row r="1069" spans="1:39" ht="15" hidden="1" customHeight="1" outlineLevel="1">
      <c r="A1069" s="522"/>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3">
        <f>Y1068</f>
        <v>0</v>
      </c>
      <c r="Z1069" s="403">
        <f t="shared" ref="Z1069" si="2016">Z1068</f>
        <v>0</v>
      </c>
      <c r="AA1069" s="403">
        <f t="shared" ref="AA1069" si="2017">AA1068</f>
        <v>0</v>
      </c>
      <c r="AB1069" s="403">
        <f t="shared" ref="AB1069" si="2018">AB1068</f>
        <v>0</v>
      </c>
      <c r="AC1069" s="403">
        <f t="shared" ref="AC1069" si="2019">AC1068</f>
        <v>0</v>
      </c>
      <c r="AD1069" s="403">
        <f t="shared" ref="AD1069" si="2020">AD1068</f>
        <v>0</v>
      </c>
      <c r="AE1069" s="403">
        <f t="shared" ref="AE1069" si="2021">AE1068</f>
        <v>0</v>
      </c>
      <c r="AF1069" s="403">
        <f t="shared" ref="AF1069" si="2022">AF1068</f>
        <v>0</v>
      </c>
      <c r="AG1069" s="403">
        <f t="shared" ref="AG1069" si="2023">AG1068</f>
        <v>0</v>
      </c>
      <c r="AH1069" s="403">
        <f t="shared" ref="AH1069" si="2024">AH1068</f>
        <v>0</v>
      </c>
      <c r="AI1069" s="403">
        <f t="shared" ref="AI1069" si="2025">AI1068</f>
        <v>0</v>
      </c>
      <c r="AJ1069" s="403">
        <f t="shared" ref="AJ1069" si="2026">AJ1068</f>
        <v>0</v>
      </c>
      <c r="AK1069" s="403">
        <f t="shared" ref="AK1069" si="2027">AK1068</f>
        <v>0</v>
      </c>
      <c r="AL1069" s="403">
        <f t="shared" ref="AL1069" si="2028">AL1068</f>
        <v>0</v>
      </c>
      <c r="AM1069" s="305"/>
    </row>
    <row r="1070" spans="1:39" ht="15" hidden="1" customHeight="1" outlineLevel="1">
      <c r="A1070" s="522"/>
      <c r="B1070" s="420"/>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4"/>
      <c r="Z1070" s="417"/>
      <c r="AA1070" s="417"/>
      <c r="AB1070" s="417"/>
      <c r="AC1070" s="417"/>
      <c r="AD1070" s="417"/>
      <c r="AE1070" s="417"/>
      <c r="AF1070" s="417"/>
      <c r="AG1070" s="417"/>
      <c r="AH1070" s="417"/>
      <c r="AI1070" s="417"/>
      <c r="AJ1070" s="417"/>
      <c r="AK1070" s="417"/>
      <c r="AL1070" s="417"/>
      <c r="AM1070" s="305"/>
    </row>
    <row r="1071" spans="1:39" ht="15" hidden="1" customHeight="1" outlineLevel="1">
      <c r="A1071" s="522">
        <v>37</v>
      </c>
      <c r="B1071" s="420"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18"/>
      <c r="Z1071" s="407"/>
      <c r="AA1071" s="407"/>
      <c r="AB1071" s="407"/>
      <c r="AC1071" s="407"/>
      <c r="AD1071" s="407"/>
      <c r="AE1071" s="407"/>
      <c r="AF1071" s="407"/>
      <c r="AG1071" s="407"/>
      <c r="AH1071" s="407"/>
      <c r="AI1071" s="407"/>
      <c r="AJ1071" s="407"/>
      <c r="AK1071" s="407"/>
      <c r="AL1071" s="407"/>
      <c r="AM1071" s="295">
        <f>SUM(Y1071:AL1071)</f>
        <v>0</v>
      </c>
    </row>
    <row r="1072" spans="1:39" ht="15" hidden="1" customHeight="1" outlineLevel="1">
      <c r="A1072" s="522"/>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3">
        <f>Y1071</f>
        <v>0</v>
      </c>
      <c r="Z1072" s="403">
        <f t="shared" ref="Z1072" si="2029">Z1071</f>
        <v>0</v>
      </c>
      <c r="AA1072" s="403">
        <f t="shared" ref="AA1072" si="2030">AA1071</f>
        <v>0</v>
      </c>
      <c r="AB1072" s="403">
        <f t="shared" ref="AB1072" si="2031">AB1071</f>
        <v>0</v>
      </c>
      <c r="AC1072" s="403">
        <f t="shared" ref="AC1072" si="2032">AC1071</f>
        <v>0</v>
      </c>
      <c r="AD1072" s="403">
        <f t="shared" ref="AD1072" si="2033">AD1071</f>
        <v>0</v>
      </c>
      <c r="AE1072" s="403">
        <f t="shared" ref="AE1072" si="2034">AE1071</f>
        <v>0</v>
      </c>
      <c r="AF1072" s="403">
        <f t="shared" ref="AF1072" si="2035">AF1071</f>
        <v>0</v>
      </c>
      <c r="AG1072" s="403">
        <f t="shared" ref="AG1072" si="2036">AG1071</f>
        <v>0</v>
      </c>
      <c r="AH1072" s="403">
        <f t="shared" ref="AH1072" si="2037">AH1071</f>
        <v>0</v>
      </c>
      <c r="AI1072" s="403">
        <f t="shared" ref="AI1072" si="2038">AI1071</f>
        <v>0</v>
      </c>
      <c r="AJ1072" s="403">
        <f t="shared" ref="AJ1072" si="2039">AJ1071</f>
        <v>0</v>
      </c>
      <c r="AK1072" s="403">
        <f t="shared" ref="AK1072" si="2040">AK1071</f>
        <v>0</v>
      </c>
      <c r="AL1072" s="403">
        <f t="shared" ref="AL1072" si="2041">AL1071</f>
        <v>0</v>
      </c>
      <c r="AM1072" s="305"/>
    </row>
    <row r="1073" spans="1:39" ht="15" hidden="1" customHeight="1" outlineLevel="1">
      <c r="A1073" s="522"/>
      <c r="B1073" s="420"/>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4"/>
      <c r="Z1073" s="417"/>
      <c r="AA1073" s="417"/>
      <c r="AB1073" s="417"/>
      <c r="AC1073" s="417"/>
      <c r="AD1073" s="417"/>
      <c r="AE1073" s="417"/>
      <c r="AF1073" s="417"/>
      <c r="AG1073" s="417"/>
      <c r="AH1073" s="417"/>
      <c r="AI1073" s="417"/>
      <c r="AJ1073" s="417"/>
      <c r="AK1073" s="417"/>
      <c r="AL1073" s="417"/>
      <c r="AM1073" s="305"/>
    </row>
    <row r="1074" spans="1:39" ht="15" hidden="1" customHeight="1" outlineLevel="1">
      <c r="A1074" s="522">
        <v>38</v>
      </c>
      <c r="B1074" s="420"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18"/>
      <c r="Z1074" s="407"/>
      <c r="AA1074" s="407"/>
      <c r="AB1074" s="407"/>
      <c r="AC1074" s="407"/>
      <c r="AD1074" s="407"/>
      <c r="AE1074" s="407"/>
      <c r="AF1074" s="407"/>
      <c r="AG1074" s="407"/>
      <c r="AH1074" s="407"/>
      <c r="AI1074" s="407"/>
      <c r="AJ1074" s="407"/>
      <c r="AK1074" s="407"/>
      <c r="AL1074" s="407"/>
      <c r="AM1074" s="295">
        <f>SUM(Y1074:AL1074)</f>
        <v>0</v>
      </c>
    </row>
    <row r="1075" spans="1:39" ht="15" hidden="1" customHeight="1" outlineLevel="1">
      <c r="A1075" s="522"/>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3">
        <f>Y1074</f>
        <v>0</v>
      </c>
      <c r="Z1075" s="403">
        <f t="shared" ref="Z1075" si="2042">Z1074</f>
        <v>0</v>
      </c>
      <c r="AA1075" s="403">
        <f t="shared" ref="AA1075" si="2043">AA1074</f>
        <v>0</v>
      </c>
      <c r="AB1075" s="403">
        <f t="shared" ref="AB1075" si="2044">AB1074</f>
        <v>0</v>
      </c>
      <c r="AC1075" s="403">
        <f t="shared" ref="AC1075" si="2045">AC1074</f>
        <v>0</v>
      </c>
      <c r="AD1075" s="403">
        <f t="shared" ref="AD1075" si="2046">AD1074</f>
        <v>0</v>
      </c>
      <c r="AE1075" s="403">
        <f t="shared" ref="AE1075" si="2047">AE1074</f>
        <v>0</v>
      </c>
      <c r="AF1075" s="403">
        <f t="shared" ref="AF1075" si="2048">AF1074</f>
        <v>0</v>
      </c>
      <c r="AG1075" s="403">
        <f t="shared" ref="AG1075" si="2049">AG1074</f>
        <v>0</v>
      </c>
      <c r="AH1075" s="403">
        <f t="shared" ref="AH1075" si="2050">AH1074</f>
        <v>0</v>
      </c>
      <c r="AI1075" s="403">
        <f t="shared" ref="AI1075" si="2051">AI1074</f>
        <v>0</v>
      </c>
      <c r="AJ1075" s="403">
        <f t="shared" ref="AJ1075" si="2052">AJ1074</f>
        <v>0</v>
      </c>
      <c r="AK1075" s="403">
        <f t="shared" ref="AK1075" si="2053">AK1074</f>
        <v>0</v>
      </c>
      <c r="AL1075" s="403">
        <f t="shared" ref="AL1075" si="2054">AL1074</f>
        <v>0</v>
      </c>
      <c r="AM1075" s="305"/>
    </row>
    <row r="1076" spans="1:39" ht="15" hidden="1" customHeight="1" outlineLevel="1">
      <c r="A1076" s="522"/>
      <c r="B1076" s="42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4"/>
      <c r="Z1076" s="417"/>
      <c r="AA1076" s="417"/>
      <c r="AB1076" s="417"/>
      <c r="AC1076" s="417"/>
      <c r="AD1076" s="417"/>
      <c r="AE1076" s="417"/>
      <c r="AF1076" s="417"/>
      <c r="AG1076" s="417"/>
      <c r="AH1076" s="417"/>
      <c r="AI1076" s="417"/>
      <c r="AJ1076" s="417"/>
      <c r="AK1076" s="417"/>
      <c r="AL1076" s="417"/>
      <c r="AM1076" s="305"/>
    </row>
    <row r="1077" spans="1:39" ht="15" hidden="1" customHeight="1" outlineLevel="1">
      <c r="A1077" s="522">
        <v>39</v>
      </c>
      <c r="B1077" s="420"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18"/>
      <c r="Z1077" s="407"/>
      <c r="AA1077" s="407"/>
      <c r="AB1077" s="407"/>
      <c r="AC1077" s="407"/>
      <c r="AD1077" s="407"/>
      <c r="AE1077" s="407"/>
      <c r="AF1077" s="407"/>
      <c r="AG1077" s="407"/>
      <c r="AH1077" s="407"/>
      <c r="AI1077" s="407"/>
      <c r="AJ1077" s="407"/>
      <c r="AK1077" s="407"/>
      <c r="AL1077" s="407"/>
      <c r="AM1077" s="295">
        <f>SUM(Y1077:AL1077)</f>
        <v>0</v>
      </c>
    </row>
    <row r="1078" spans="1:39" ht="15" hidden="1" customHeight="1" outlineLevel="1">
      <c r="A1078" s="522"/>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3">
        <f>Y1077</f>
        <v>0</v>
      </c>
      <c r="Z1078" s="403">
        <f t="shared" ref="Z1078" si="2055">Z1077</f>
        <v>0</v>
      </c>
      <c r="AA1078" s="403">
        <f t="shared" ref="AA1078" si="2056">AA1077</f>
        <v>0</v>
      </c>
      <c r="AB1078" s="403">
        <f t="shared" ref="AB1078" si="2057">AB1077</f>
        <v>0</v>
      </c>
      <c r="AC1078" s="403">
        <f t="shared" ref="AC1078" si="2058">AC1077</f>
        <v>0</v>
      </c>
      <c r="AD1078" s="403">
        <f t="shared" ref="AD1078" si="2059">AD1077</f>
        <v>0</v>
      </c>
      <c r="AE1078" s="403">
        <f t="shared" ref="AE1078" si="2060">AE1077</f>
        <v>0</v>
      </c>
      <c r="AF1078" s="403">
        <f t="shared" ref="AF1078" si="2061">AF1077</f>
        <v>0</v>
      </c>
      <c r="AG1078" s="403">
        <f t="shared" ref="AG1078" si="2062">AG1077</f>
        <v>0</v>
      </c>
      <c r="AH1078" s="403">
        <f t="shared" ref="AH1078" si="2063">AH1077</f>
        <v>0</v>
      </c>
      <c r="AI1078" s="403">
        <f t="shared" ref="AI1078" si="2064">AI1077</f>
        <v>0</v>
      </c>
      <c r="AJ1078" s="403">
        <f t="shared" ref="AJ1078" si="2065">AJ1077</f>
        <v>0</v>
      </c>
      <c r="AK1078" s="403">
        <f t="shared" ref="AK1078" si="2066">AK1077</f>
        <v>0</v>
      </c>
      <c r="AL1078" s="403">
        <f t="shared" ref="AL1078" si="2067">AL1077</f>
        <v>0</v>
      </c>
      <c r="AM1078" s="305"/>
    </row>
    <row r="1079" spans="1:39" ht="15" hidden="1" customHeight="1" outlineLevel="1">
      <c r="A1079" s="522"/>
      <c r="B1079" s="420"/>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4"/>
      <c r="Z1079" s="417"/>
      <c r="AA1079" s="417"/>
      <c r="AB1079" s="417"/>
      <c r="AC1079" s="417"/>
      <c r="AD1079" s="417"/>
      <c r="AE1079" s="417"/>
      <c r="AF1079" s="417"/>
      <c r="AG1079" s="417"/>
      <c r="AH1079" s="417"/>
      <c r="AI1079" s="417"/>
      <c r="AJ1079" s="417"/>
      <c r="AK1079" s="417"/>
      <c r="AL1079" s="417"/>
      <c r="AM1079" s="305"/>
    </row>
    <row r="1080" spans="1:39" ht="15" hidden="1" customHeight="1" outlineLevel="1">
      <c r="A1080" s="522">
        <v>40</v>
      </c>
      <c r="B1080" s="420"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18"/>
      <c r="Z1080" s="407"/>
      <c r="AA1080" s="407"/>
      <c r="AB1080" s="407"/>
      <c r="AC1080" s="407"/>
      <c r="AD1080" s="407"/>
      <c r="AE1080" s="407"/>
      <c r="AF1080" s="407"/>
      <c r="AG1080" s="407"/>
      <c r="AH1080" s="407"/>
      <c r="AI1080" s="407"/>
      <c r="AJ1080" s="407"/>
      <c r="AK1080" s="407"/>
      <c r="AL1080" s="407"/>
      <c r="AM1080" s="295">
        <f>SUM(Y1080:AL1080)</f>
        <v>0</v>
      </c>
    </row>
    <row r="1081" spans="1:39" ht="15" hidden="1" customHeight="1" outlineLevel="1">
      <c r="A1081" s="522"/>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3">
        <f>Y1080</f>
        <v>0</v>
      </c>
      <c r="Z1081" s="403">
        <f t="shared" ref="Z1081" si="2068">Z1080</f>
        <v>0</v>
      </c>
      <c r="AA1081" s="403">
        <f t="shared" ref="AA1081" si="2069">AA1080</f>
        <v>0</v>
      </c>
      <c r="AB1081" s="403">
        <f t="shared" ref="AB1081" si="2070">AB1080</f>
        <v>0</v>
      </c>
      <c r="AC1081" s="403">
        <f t="shared" ref="AC1081" si="2071">AC1080</f>
        <v>0</v>
      </c>
      <c r="AD1081" s="403">
        <f t="shared" ref="AD1081" si="2072">AD1080</f>
        <v>0</v>
      </c>
      <c r="AE1081" s="403">
        <f t="shared" ref="AE1081" si="2073">AE1080</f>
        <v>0</v>
      </c>
      <c r="AF1081" s="403">
        <f t="shared" ref="AF1081" si="2074">AF1080</f>
        <v>0</v>
      </c>
      <c r="AG1081" s="403">
        <f t="shared" ref="AG1081" si="2075">AG1080</f>
        <v>0</v>
      </c>
      <c r="AH1081" s="403">
        <f t="shared" ref="AH1081" si="2076">AH1080</f>
        <v>0</v>
      </c>
      <c r="AI1081" s="403">
        <f t="shared" ref="AI1081" si="2077">AI1080</f>
        <v>0</v>
      </c>
      <c r="AJ1081" s="403">
        <f t="shared" ref="AJ1081" si="2078">AJ1080</f>
        <v>0</v>
      </c>
      <c r="AK1081" s="403">
        <f t="shared" ref="AK1081" si="2079">AK1080</f>
        <v>0</v>
      </c>
      <c r="AL1081" s="403">
        <f t="shared" ref="AL1081" si="2080">AL1080</f>
        <v>0</v>
      </c>
      <c r="AM1081" s="305"/>
    </row>
    <row r="1082" spans="1:39" ht="15" hidden="1" customHeight="1" outlineLevel="1">
      <c r="A1082" s="522"/>
      <c r="B1082" s="420"/>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4"/>
      <c r="Z1082" s="417"/>
      <c r="AA1082" s="417"/>
      <c r="AB1082" s="417"/>
      <c r="AC1082" s="417"/>
      <c r="AD1082" s="417"/>
      <c r="AE1082" s="417"/>
      <c r="AF1082" s="417"/>
      <c r="AG1082" s="417"/>
      <c r="AH1082" s="417"/>
      <c r="AI1082" s="417"/>
      <c r="AJ1082" s="417"/>
      <c r="AK1082" s="417"/>
      <c r="AL1082" s="417"/>
      <c r="AM1082" s="305"/>
    </row>
    <row r="1083" spans="1:39" ht="28.5" hidden="1" customHeight="1" outlineLevel="1">
      <c r="A1083" s="522">
        <v>41</v>
      </c>
      <c r="B1083" s="420"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18"/>
      <c r="Z1083" s="407"/>
      <c r="AA1083" s="407"/>
      <c r="AB1083" s="407"/>
      <c r="AC1083" s="407"/>
      <c r="AD1083" s="407"/>
      <c r="AE1083" s="407"/>
      <c r="AF1083" s="407"/>
      <c r="AG1083" s="407"/>
      <c r="AH1083" s="407"/>
      <c r="AI1083" s="407"/>
      <c r="AJ1083" s="407"/>
      <c r="AK1083" s="407"/>
      <c r="AL1083" s="407"/>
      <c r="AM1083" s="295">
        <f>SUM(Y1083:AL1083)</f>
        <v>0</v>
      </c>
    </row>
    <row r="1084" spans="1:39" ht="15" hidden="1" customHeight="1" outlineLevel="1">
      <c r="A1084" s="522"/>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3">
        <f>Y1083</f>
        <v>0</v>
      </c>
      <c r="Z1084" s="403">
        <f t="shared" ref="Z1084" si="2081">Z1083</f>
        <v>0</v>
      </c>
      <c r="AA1084" s="403">
        <f t="shared" ref="AA1084" si="2082">AA1083</f>
        <v>0</v>
      </c>
      <c r="AB1084" s="403">
        <f t="shared" ref="AB1084" si="2083">AB1083</f>
        <v>0</v>
      </c>
      <c r="AC1084" s="403">
        <f t="shared" ref="AC1084" si="2084">AC1083</f>
        <v>0</v>
      </c>
      <c r="AD1084" s="403">
        <f t="shared" ref="AD1084" si="2085">AD1083</f>
        <v>0</v>
      </c>
      <c r="AE1084" s="403">
        <f t="shared" ref="AE1084" si="2086">AE1083</f>
        <v>0</v>
      </c>
      <c r="AF1084" s="403">
        <f t="shared" ref="AF1084" si="2087">AF1083</f>
        <v>0</v>
      </c>
      <c r="AG1084" s="403">
        <f t="shared" ref="AG1084" si="2088">AG1083</f>
        <v>0</v>
      </c>
      <c r="AH1084" s="403">
        <f t="shared" ref="AH1084" si="2089">AH1083</f>
        <v>0</v>
      </c>
      <c r="AI1084" s="403">
        <f t="shared" ref="AI1084" si="2090">AI1083</f>
        <v>0</v>
      </c>
      <c r="AJ1084" s="403">
        <f t="shared" ref="AJ1084" si="2091">AJ1083</f>
        <v>0</v>
      </c>
      <c r="AK1084" s="403">
        <f t="shared" ref="AK1084" si="2092">AK1083</f>
        <v>0</v>
      </c>
      <c r="AL1084" s="403">
        <f t="shared" ref="AL1084" si="2093">AL1083</f>
        <v>0</v>
      </c>
      <c r="AM1084" s="305"/>
    </row>
    <row r="1085" spans="1:39" ht="15" hidden="1" customHeight="1" outlineLevel="1">
      <c r="A1085" s="522"/>
      <c r="B1085" s="420"/>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4"/>
      <c r="Z1085" s="417"/>
      <c r="AA1085" s="417"/>
      <c r="AB1085" s="417"/>
      <c r="AC1085" s="417"/>
      <c r="AD1085" s="417"/>
      <c r="AE1085" s="417"/>
      <c r="AF1085" s="417"/>
      <c r="AG1085" s="417"/>
      <c r="AH1085" s="417"/>
      <c r="AI1085" s="417"/>
      <c r="AJ1085" s="417"/>
      <c r="AK1085" s="417"/>
      <c r="AL1085" s="417"/>
      <c r="AM1085" s="305"/>
    </row>
    <row r="1086" spans="1:39" ht="28.5" hidden="1" customHeight="1" outlineLevel="1">
      <c r="A1086" s="522">
        <v>42</v>
      </c>
      <c r="B1086" s="420"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18"/>
      <c r="Z1086" s="407"/>
      <c r="AA1086" s="407"/>
      <c r="AB1086" s="407"/>
      <c r="AC1086" s="407"/>
      <c r="AD1086" s="407"/>
      <c r="AE1086" s="407"/>
      <c r="AF1086" s="407"/>
      <c r="AG1086" s="407"/>
      <c r="AH1086" s="407"/>
      <c r="AI1086" s="407"/>
      <c r="AJ1086" s="407"/>
      <c r="AK1086" s="407"/>
      <c r="AL1086" s="407"/>
      <c r="AM1086" s="295">
        <f>SUM(Y1086:AL1086)</f>
        <v>0</v>
      </c>
    </row>
    <row r="1087" spans="1:39" ht="15" hidden="1" customHeight="1" outlineLevel="1">
      <c r="A1087" s="522"/>
      <c r="B1087" s="293" t="s">
        <v>346</v>
      </c>
      <c r="C1087" s="290" t="s">
        <v>163</v>
      </c>
      <c r="D1087" s="294"/>
      <c r="E1087" s="294"/>
      <c r="F1087" s="294"/>
      <c r="G1087" s="294"/>
      <c r="H1087" s="294"/>
      <c r="I1087" s="294"/>
      <c r="J1087" s="294"/>
      <c r="K1087" s="294"/>
      <c r="L1087" s="294"/>
      <c r="M1087" s="294"/>
      <c r="N1087" s="459"/>
      <c r="O1087" s="294"/>
      <c r="P1087" s="294"/>
      <c r="Q1087" s="294"/>
      <c r="R1087" s="294"/>
      <c r="S1087" s="294"/>
      <c r="T1087" s="294"/>
      <c r="U1087" s="294"/>
      <c r="V1087" s="294"/>
      <c r="W1087" s="294"/>
      <c r="X1087" s="294"/>
      <c r="Y1087" s="403">
        <f>Y1086</f>
        <v>0</v>
      </c>
      <c r="Z1087" s="403">
        <f t="shared" ref="Z1087" si="2094">Z1086</f>
        <v>0</v>
      </c>
      <c r="AA1087" s="403">
        <f t="shared" ref="AA1087" si="2095">AA1086</f>
        <v>0</v>
      </c>
      <c r="AB1087" s="403">
        <f t="shared" ref="AB1087" si="2096">AB1086</f>
        <v>0</v>
      </c>
      <c r="AC1087" s="403">
        <f t="shared" ref="AC1087" si="2097">AC1086</f>
        <v>0</v>
      </c>
      <c r="AD1087" s="403">
        <f t="shared" ref="AD1087" si="2098">AD1086</f>
        <v>0</v>
      </c>
      <c r="AE1087" s="403">
        <f t="shared" ref="AE1087" si="2099">AE1086</f>
        <v>0</v>
      </c>
      <c r="AF1087" s="403">
        <f t="shared" ref="AF1087" si="2100">AF1086</f>
        <v>0</v>
      </c>
      <c r="AG1087" s="403">
        <f t="shared" ref="AG1087" si="2101">AG1086</f>
        <v>0</v>
      </c>
      <c r="AH1087" s="403">
        <f t="shared" ref="AH1087" si="2102">AH1086</f>
        <v>0</v>
      </c>
      <c r="AI1087" s="403">
        <f t="shared" ref="AI1087" si="2103">AI1086</f>
        <v>0</v>
      </c>
      <c r="AJ1087" s="403">
        <f t="shared" ref="AJ1087" si="2104">AJ1086</f>
        <v>0</v>
      </c>
      <c r="AK1087" s="403">
        <f t="shared" ref="AK1087" si="2105">AK1086</f>
        <v>0</v>
      </c>
      <c r="AL1087" s="403">
        <f t="shared" ref="AL1087" si="2106">AL1086</f>
        <v>0</v>
      </c>
      <c r="AM1087" s="305"/>
    </row>
    <row r="1088" spans="1:39" ht="15" hidden="1" customHeight="1" outlineLevel="1">
      <c r="A1088" s="522"/>
      <c r="B1088" s="420"/>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4"/>
      <c r="Z1088" s="417"/>
      <c r="AA1088" s="417"/>
      <c r="AB1088" s="417"/>
      <c r="AC1088" s="417"/>
      <c r="AD1088" s="417"/>
      <c r="AE1088" s="417"/>
      <c r="AF1088" s="417"/>
      <c r="AG1088" s="417"/>
      <c r="AH1088" s="417"/>
      <c r="AI1088" s="417"/>
      <c r="AJ1088" s="417"/>
      <c r="AK1088" s="417"/>
      <c r="AL1088" s="417"/>
      <c r="AM1088" s="305"/>
    </row>
    <row r="1089" spans="1:39" ht="15" hidden="1" customHeight="1" outlineLevel="1">
      <c r="A1089" s="522">
        <v>43</v>
      </c>
      <c r="B1089" s="420"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18"/>
      <c r="Z1089" s="407"/>
      <c r="AA1089" s="407"/>
      <c r="AB1089" s="407"/>
      <c r="AC1089" s="407"/>
      <c r="AD1089" s="407"/>
      <c r="AE1089" s="407"/>
      <c r="AF1089" s="407"/>
      <c r="AG1089" s="407"/>
      <c r="AH1089" s="407"/>
      <c r="AI1089" s="407"/>
      <c r="AJ1089" s="407"/>
      <c r="AK1089" s="407"/>
      <c r="AL1089" s="407"/>
      <c r="AM1089" s="295">
        <f>SUM(Y1089:AL1089)</f>
        <v>0</v>
      </c>
    </row>
    <row r="1090" spans="1:39" ht="15" hidden="1" customHeight="1" outlineLevel="1">
      <c r="A1090" s="522"/>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3">
        <f>Y1089</f>
        <v>0</v>
      </c>
      <c r="Z1090" s="403">
        <f t="shared" ref="Z1090" si="2107">Z1089</f>
        <v>0</v>
      </c>
      <c r="AA1090" s="403">
        <f t="shared" ref="AA1090" si="2108">AA1089</f>
        <v>0</v>
      </c>
      <c r="AB1090" s="403">
        <f t="shared" ref="AB1090" si="2109">AB1089</f>
        <v>0</v>
      </c>
      <c r="AC1090" s="403">
        <f t="shared" ref="AC1090" si="2110">AC1089</f>
        <v>0</v>
      </c>
      <c r="AD1090" s="403">
        <f t="shared" ref="AD1090" si="2111">AD1089</f>
        <v>0</v>
      </c>
      <c r="AE1090" s="403">
        <f t="shared" ref="AE1090" si="2112">AE1089</f>
        <v>0</v>
      </c>
      <c r="AF1090" s="403">
        <f t="shared" ref="AF1090" si="2113">AF1089</f>
        <v>0</v>
      </c>
      <c r="AG1090" s="403">
        <f t="shared" ref="AG1090" si="2114">AG1089</f>
        <v>0</v>
      </c>
      <c r="AH1090" s="403">
        <f t="shared" ref="AH1090" si="2115">AH1089</f>
        <v>0</v>
      </c>
      <c r="AI1090" s="403">
        <f t="shared" ref="AI1090" si="2116">AI1089</f>
        <v>0</v>
      </c>
      <c r="AJ1090" s="403">
        <f t="shared" ref="AJ1090" si="2117">AJ1089</f>
        <v>0</v>
      </c>
      <c r="AK1090" s="403">
        <f t="shared" ref="AK1090" si="2118">AK1089</f>
        <v>0</v>
      </c>
      <c r="AL1090" s="403">
        <f t="shared" ref="AL1090" si="2119">AL1089</f>
        <v>0</v>
      </c>
      <c r="AM1090" s="305"/>
    </row>
    <row r="1091" spans="1:39" ht="15" hidden="1" customHeight="1" outlineLevel="1">
      <c r="A1091" s="522"/>
      <c r="B1091" s="420"/>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4"/>
      <c r="Z1091" s="417"/>
      <c r="AA1091" s="417"/>
      <c r="AB1091" s="417"/>
      <c r="AC1091" s="417"/>
      <c r="AD1091" s="417"/>
      <c r="AE1091" s="417"/>
      <c r="AF1091" s="417"/>
      <c r="AG1091" s="417"/>
      <c r="AH1091" s="417"/>
      <c r="AI1091" s="417"/>
      <c r="AJ1091" s="417"/>
      <c r="AK1091" s="417"/>
      <c r="AL1091" s="417"/>
      <c r="AM1091" s="305"/>
    </row>
    <row r="1092" spans="1:39" ht="28.5" hidden="1" customHeight="1" outlineLevel="1">
      <c r="A1092" s="522">
        <v>44</v>
      </c>
      <c r="B1092" s="420"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18"/>
      <c r="Z1092" s="407"/>
      <c r="AA1092" s="407"/>
      <c r="AB1092" s="407"/>
      <c r="AC1092" s="407"/>
      <c r="AD1092" s="407"/>
      <c r="AE1092" s="407"/>
      <c r="AF1092" s="407"/>
      <c r="AG1092" s="407"/>
      <c r="AH1092" s="407"/>
      <c r="AI1092" s="407"/>
      <c r="AJ1092" s="407"/>
      <c r="AK1092" s="407"/>
      <c r="AL1092" s="407"/>
      <c r="AM1092" s="295">
        <f>SUM(Y1092:AL1092)</f>
        <v>0</v>
      </c>
    </row>
    <row r="1093" spans="1:39" ht="15" hidden="1" customHeight="1" outlineLevel="1">
      <c r="A1093" s="522"/>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3">
        <f>Y1092</f>
        <v>0</v>
      </c>
      <c r="Z1093" s="403">
        <f t="shared" ref="Z1093" si="2120">Z1092</f>
        <v>0</v>
      </c>
      <c r="AA1093" s="403">
        <f t="shared" ref="AA1093" si="2121">AA1092</f>
        <v>0</v>
      </c>
      <c r="AB1093" s="403">
        <f t="shared" ref="AB1093" si="2122">AB1092</f>
        <v>0</v>
      </c>
      <c r="AC1093" s="403">
        <f t="shared" ref="AC1093" si="2123">AC1092</f>
        <v>0</v>
      </c>
      <c r="AD1093" s="403">
        <f t="shared" ref="AD1093" si="2124">AD1092</f>
        <v>0</v>
      </c>
      <c r="AE1093" s="403">
        <f t="shared" ref="AE1093" si="2125">AE1092</f>
        <v>0</v>
      </c>
      <c r="AF1093" s="403">
        <f t="shared" ref="AF1093" si="2126">AF1092</f>
        <v>0</v>
      </c>
      <c r="AG1093" s="403">
        <f t="shared" ref="AG1093" si="2127">AG1092</f>
        <v>0</v>
      </c>
      <c r="AH1093" s="403">
        <f t="shared" ref="AH1093" si="2128">AH1092</f>
        <v>0</v>
      </c>
      <c r="AI1093" s="403">
        <f t="shared" ref="AI1093" si="2129">AI1092</f>
        <v>0</v>
      </c>
      <c r="AJ1093" s="403">
        <f t="shared" ref="AJ1093" si="2130">AJ1092</f>
        <v>0</v>
      </c>
      <c r="AK1093" s="403">
        <f t="shared" ref="AK1093" si="2131">AK1092</f>
        <v>0</v>
      </c>
      <c r="AL1093" s="403">
        <f t="shared" ref="AL1093" si="2132">AL1092</f>
        <v>0</v>
      </c>
      <c r="AM1093" s="305"/>
    </row>
    <row r="1094" spans="1:39" ht="15" hidden="1" customHeight="1" outlineLevel="1">
      <c r="A1094" s="522"/>
      <c r="B1094" s="420"/>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4"/>
      <c r="Z1094" s="417"/>
      <c r="AA1094" s="417"/>
      <c r="AB1094" s="417"/>
      <c r="AC1094" s="417"/>
      <c r="AD1094" s="417"/>
      <c r="AE1094" s="417"/>
      <c r="AF1094" s="417"/>
      <c r="AG1094" s="417"/>
      <c r="AH1094" s="417"/>
      <c r="AI1094" s="417"/>
      <c r="AJ1094" s="417"/>
      <c r="AK1094" s="417"/>
      <c r="AL1094" s="417"/>
      <c r="AM1094" s="305"/>
    </row>
    <row r="1095" spans="1:39" ht="32.5" hidden="1" customHeight="1" outlineLevel="1">
      <c r="A1095" s="522">
        <v>45</v>
      </c>
      <c r="B1095" s="420"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18"/>
      <c r="Z1095" s="407"/>
      <c r="AA1095" s="407"/>
      <c r="AB1095" s="407"/>
      <c r="AC1095" s="407"/>
      <c r="AD1095" s="407"/>
      <c r="AE1095" s="407"/>
      <c r="AF1095" s="407"/>
      <c r="AG1095" s="407"/>
      <c r="AH1095" s="407"/>
      <c r="AI1095" s="407"/>
      <c r="AJ1095" s="407"/>
      <c r="AK1095" s="407"/>
      <c r="AL1095" s="407"/>
      <c r="AM1095" s="295">
        <f>SUM(Y1095:AL1095)</f>
        <v>0</v>
      </c>
    </row>
    <row r="1096" spans="1:39" ht="15" hidden="1" customHeight="1" outlineLevel="1">
      <c r="A1096" s="522"/>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3">
        <f>Y1095</f>
        <v>0</v>
      </c>
      <c r="Z1096" s="403">
        <f t="shared" ref="Z1096" si="2133">Z1095</f>
        <v>0</v>
      </c>
      <c r="AA1096" s="403">
        <f t="shared" ref="AA1096" si="2134">AA1095</f>
        <v>0</v>
      </c>
      <c r="AB1096" s="403">
        <f t="shared" ref="AB1096" si="2135">AB1095</f>
        <v>0</v>
      </c>
      <c r="AC1096" s="403">
        <f t="shared" ref="AC1096" si="2136">AC1095</f>
        <v>0</v>
      </c>
      <c r="AD1096" s="403">
        <f t="shared" ref="AD1096" si="2137">AD1095</f>
        <v>0</v>
      </c>
      <c r="AE1096" s="403">
        <f t="shared" ref="AE1096" si="2138">AE1095</f>
        <v>0</v>
      </c>
      <c r="AF1096" s="403">
        <f t="shared" ref="AF1096" si="2139">AF1095</f>
        <v>0</v>
      </c>
      <c r="AG1096" s="403">
        <f t="shared" ref="AG1096" si="2140">AG1095</f>
        <v>0</v>
      </c>
      <c r="AH1096" s="403">
        <f t="shared" ref="AH1096" si="2141">AH1095</f>
        <v>0</v>
      </c>
      <c r="AI1096" s="403">
        <f t="shared" ref="AI1096" si="2142">AI1095</f>
        <v>0</v>
      </c>
      <c r="AJ1096" s="403">
        <f t="shared" ref="AJ1096" si="2143">AJ1095</f>
        <v>0</v>
      </c>
      <c r="AK1096" s="403">
        <f t="shared" ref="AK1096" si="2144">AK1095</f>
        <v>0</v>
      </c>
      <c r="AL1096" s="403">
        <f t="shared" ref="AL1096" si="2145">AL1095</f>
        <v>0</v>
      </c>
      <c r="AM1096" s="305"/>
    </row>
    <row r="1097" spans="1:39" ht="15" hidden="1" customHeight="1" outlineLevel="1">
      <c r="A1097" s="522"/>
      <c r="B1097" s="420"/>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4"/>
      <c r="Z1097" s="417"/>
      <c r="AA1097" s="417"/>
      <c r="AB1097" s="417"/>
      <c r="AC1097" s="417"/>
      <c r="AD1097" s="417"/>
      <c r="AE1097" s="417"/>
      <c r="AF1097" s="417"/>
      <c r="AG1097" s="417"/>
      <c r="AH1097" s="417"/>
      <c r="AI1097" s="417"/>
      <c r="AJ1097" s="417"/>
      <c r="AK1097" s="417"/>
      <c r="AL1097" s="417"/>
      <c r="AM1097" s="305"/>
    </row>
    <row r="1098" spans="1:39" ht="31.9" hidden="1" customHeight="1" outlineLevel="1">
      <c r="A1098" s="522">
        <v>46</v>
      </c>
      <c r="B1098" s="420"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18"/>
      <c r="Z1098" s="407"/>
      <c r="AA1098" s="407"/>
      <c r="AB1098" s="407"/>
      <c r="AC1098" s="407"/>
      <c r="AD1098" s="407"/>
      <c r="AE1098" s="407"/>
      <c r="AF1098" s="407"/>
      <c r="AG1098" s="407"/>
      <c r="AH1098" s="407"/>
      <c r="AI1098" s="407"/>
      <c r="AJ1098" s="407"/>
      <c r="AK1098" s="407"/>
      <c r="AL1098" s="407"/>
      <c r="AM1098" s="295">
        <f>SUM(Y1098:AL1098)</f>
        <v>0</v>
      </c>
    </row>
    <row r="1099" spans="1:39" ht="15" hidden="1" customHeight="1" outlineLevel="1">
      <c r="A1099" s="522"/>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3">
        <f>Y1098</f>
        <v>0</v>
      </c>
      <c r="Z1099" s="403">
        <f t="shared" ref="Z1099" si="2146">Z1098</f>
        <v>0</v>
      </c>
      <c r="AA1099" s="403">
        <f t="shared" ref="AA1099" si="2147">AA1098</f>
        <v>0</v>
      </c>
      <c r="AB1099" s="403">
        <f t="shared" ref="AB1099" si="2148">AB1098</f>
        <v>0</v>
      </c>
      <c r="AC1099" s="403">
        <f t="shared" ref="AC1099" si="2149">AC1098</f>
        <v>0</v>
      </c>
      <c r="AD1099" s="403">
        <f t="shared" ref="AD1099" si="2150">AD1098</f>
        <v>0</v>
      </c>
      <c r="AE1099" s="403">
        <f t="shared" ref="AE1099" si="2151">AE1098</f>
        <v>0</v>
      </c>
      <c r="AF1099" s="403">
        <f t="shared" ref="AF1099" si="2152">AF1098</f>
        <v>0</v>
      </c>
      <c r="AG1099" s="403">
        <f t="shared" ref="AG1099" si="2153">AG1098</f>
        <v>0</v>
      </c>
      <c r="AH1099" s="403">
        <f t="shared" ref="AH1099" si="2154">AH1098</f>
        <v>0</v>
      </c>
      <c r="AI1099" s="403">
        <f t="shared" ref="AI1099" si="2155">AI1098</f>
        <v>0</v>
      </c>
      <c r="AJ1099" s="403">
        <f t="shared" ref="AJ1099" si="2156">AJ1098</f>
        <v>0</v>
      </c>
      <c r="AK1099" s="403">
        <f t="shared" ref="AK1099" si="2157">AK1098</f>
        <v>0</v>
      </c>
      <c r="AL1099" s="403">
        <f t="shared" ref="AL1099" si="2158">AL1098</f>
        <v>0</v>
      </c>
      <c r="AM1099" s="305"/>
    </row>
    <row r="1100" spans="1:39" ht="15" hidden="1" customHeight="1" outlineLevel="1">
      <c r="A1100" s="522"/>
      <c r="B1100" s="420"/>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4"/>
      <c r="Z1100" s="417"/>
      <c r="AA1100" s="417"/>
      <c r="AB1100" s="417"/>
      <c r="AC1100" s="417"/>
      <c r="AD1100" s="417"/>
      <c r="AE1100" s="417"/>
      <c r="AF1100" s="417"/>
      <c r="AG1100" s="417"/>
      <c r="AH1100" s="417"/>
      <c r="AI1100" s="417"/>
      <c r="AJ1100" s="417"/>
      <c r="AK1100" s="417"/>
      <c r="AL1100" s="417"/>
      <c r="AM1100" s="305"/>
    </row>
    <row r="1101" spans="1:39" ht="35.5" hidden="1" customHeight="1" outlineLevel="1">
      <c r="A1101" s="522">
        <v>47</v>
      </c>
      <c r="B1101" s="420"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18"/>
      <c r="Z1101" s="407"/>
      <c r="AA1101" s="407"/>
      <c r="AB1101" s="407"/>
      <c r="AC1101" s="407"/>
      <c r="AD1101" s="407"/>
      <c r="AE1101" s="407"/>
      <c r="AF1101" s="407"/>
      <c r="AG1101" s="407"/>
      <c r="AH1101" s="407"/>
      <c r="AI1101" s="407"/>
      <c r="AJ1101" s="407"/>
      <c r="AK1101" s="407"/>
      <c r="AL1101" s="407"/>
      <c r="AM1101" s="295">
        <f>SUM(Y1101:AL1101)</f>
        <v>0</v>
      </c>
    </row>
    <row r="1102" spans="1:39" ht="15" hidden="1" customHeight="1" outlineLevel="1">
      <c r="A1102" s="522"/>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3">
        <f>Y1101</f>
        <v>0</v>
      </c>
      <c r="Z1102" s="403">
        <f t="shared" ref="Z1102" si="2159">Z1101</f>
        <v>0</v>
      </c>
      <c r="AA1102" s="403">
        <f t="shared" ref="AA1102" si="2160">AA1101</f>
        <v>0</v>
      </c>
      <c r="AB1102" s="403">
        <f t="shared" ref="AB1102" si="2161">AB1101</f>
        <v>0</v>
      </c>
      <c r="AC1102" s="403">
        <f t="shared" ref="AC1102" si="2162">AC1101</f>
        <v>0</v>
      </c>
      <c r="AD1102" s="403">
        <f t="shared" ref="AD1102" si="2163">AD1101</f>
        <v>0</v>
      </c>
      <c r="AE1102" s="403">
        <f t="shared" ref="AE1102" si="2164">AE1101</f>
        <v>0</v>
      </c>
      <c r="AF1102" s="403">
        <f t="shared" ref="AF1102" si="2165">AF1101</f>
        <v>0</v>
      </c>
      <c r="AG1102" s="403">
        <f t="shared" ref="AG1102" si="2166">AG1101</f>
        <v>0</v>
      </c>
      <c r="AH1102" s="403">
        <f t="shared" ref="AH1102" si="2167">AH1101</f>
        <v>0</v>
      </c>
      <c r="AI1102" s="403">
        <f t="shared" ref="AI1102" si="2168">AI1101</f>
        <v>0</v>
      </c>
      <c r="AJ1102" s="403">
        <f t="shared" ref="AJ1102" si="2169">AJ1101</f>
        <v>0</v>
      </c>
      <c r="AK1102" s="403">
        <f t="shared" ref="AK1102" si="2170">AK1101</f>
        <v>0</v>
      </c>
      <c r="AL1102" s="403">
        <f t="shared" ref="AL1102" si="2171">AL1101</f>
        <v>0</v>
      </c>
      <c r="AM1102" s="305"/>
    </row>
    <row r="1103" spans="1:39" ht="15" hidden="1" customHeight="1" outlineLevel="1">
      <c r="A1103" s="522"/>
      <c r="B1103" s="420"/>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4"/>
      <c r="Z1103" s="417"/>
      <c r="AA1103" s="417"/>
      <c r="AB1103" s="417"/>
      <c r="AC1103" s="417"/>
      <c r="AD1103" s="417"/>
      <c r="AE1103" s="417"/>
      <c r="AF1103" s="417"/>
      <c r="AG1103" s="417"/>
      <c r="AH1103" s="417"/>
      <c r="AI1103" s="417"/>
      <c r="AJ1103" s="417"/>
      <c r="AK1103" s="417"/>
      <c r="AL1103" s="417"/>
      <c r="AM1103" s="305"/>
    </row>
    <row r="1104" spans="1:39" ht="39.65" hidden="1" customHeight="1" outlineLevel="1">
      <c r="A1104" s="522">
        <v>48</v>
      </c>
      <c r="B1104" s="420"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18"/>
      <c r="Z1104" s="407"/>
      <c r="AA1104" s="407"/>
      <c r="AB1104" s="407"/>
      <c r="AC1104" s="407"/>
      <c r="AD1104" s="407"/>
      <c r="AE1104" s="407"/>
      <c r="AF1104" s="407"/>
      <c r="AG1104" s="407"/>
      <c r="AH1104" s="407"/>
      <c r="AI1104" s="407"/>
      <c r="AJ1104" s="407"/>
      <c r="AK1104" s="407"/>
      <c r="AL1104" s="407"/>
      <c r="AM1104" s="295">
        <f>SUM(Y1104:AL1104)</f>
        <v>0</v>
      </c>
    </row>
    <row r="1105" spans="1:39" ht="15" hidden="1" customHeight="1" outlineLevel="1">
      <c r="A1105" s="522"/>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3">
        <f>Y1104</f>
        <v>0</v>
      </c>
      <c r="Z1105" s="403">
        <f t="shared" ref="Z1105" si="2172">Z1104</f>
        <v>0</v>
      </c>
      <c r="AA1105" s="403">
        <f t="shared" ref="AA1105" si="2173">AA1104</f>
        <v>0</v>
      </c>
      <c r="AB1105" s="403">
        <f t="shared" ref="AB1105" si="2174">AB1104</f>
        <v>0</v>
      </c>
      <c r="AC1105" s="403">
        <f t="shared" ref="AC1105" si="2175">AC1104</f>
        <v>0</v>
      </c>
      <c r="AD1105" s="403">
        <f t="shared" ref="AD1105" si="2176">AD1104</f>
        <v>0</v>
      </c>
      <c r="AE1105" s="403">
        <f t="shared" ref="AE1105" si="2177">AE1104</f>
        <v>0</v>
      </c>
      <c r="AF1105" s="403">
        <f t="shared" ref="AF1105" si="2178">AF1104</f>
        <v>0</v>
      </c>
      <c r="AG1105" s="403">
        <f t="shared" ref="AG1105" si="2179">AG1104</f>
        <v>0</v>
      </c>
      <c r="AH1105" s="403">
        <f t="shared" ref="AH1105" si="2180">AH1104</f>
        <v>0</v>
      </c>
      <c r="AI1105" s="403">
        <f t="shared" ref="AI1105" si="2181">AI1104</f>
        <v>0</v>
      </c>
      <c r="AJ1105" s="403">
        <f t="shared" ref="AJ1105" si="2182">AJ1104</f>
        <v>0</v>
      </c>
      <c r="AK1105" s="403">
        <f t="shared" ref="AK1105" si="2183">AK1104</f>
        <v>0</v>
      </c>
      <c r="AL1105" s="403">
        <f t="shared" ref="AL1105" si="2184">AL1104</f>
        <v>0</v>
      </c>
      <c r="AM1105" s="305"/>
    </row>
    <row r="1106" spans="1:39" ht="15" hidden="1" customHeight="1" outlineLevel="1">
      <c r="A1106" s="522"/>
      <c r="B1106" s="420"/>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4"/>
      <c r="Z1106" s="417"/>
      <c r="AA1106" s="417"/>
      <c r="AB1106" s="417"/>
      <c r="AC1106" s="417"/>
      <c r="AD1106" s="417"/>
      <c r="AE1106" s="417"/>
      <c r="AF1106" s="417"/>
      <c r="AG1106" s="417"/>
      <c r="AH1106" s="417"/>
      <c r="AI1106" s="417"/>
      <c r="AJ1106" s="417"/>
      <c r="AK1106" s="417"/>
      <c r="AL1106" s="417"/>
      <c r="AM1106" s="305"/>
    </row>
    <row r="1107" spans="1:39" ht="33" hidden="1" customHeight="1" outlineLevel="1">
      <c r="A1107" s="522">
        <v>49</v>
      </c>
      <c r="B1107" s="420"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18"/>
      <c r="Z1107" s="407"/>
      <c r="AA1107" s="407"/>
      <c r="AB1107" s="407"/>
      <c r="AC1107" s="407"/>
      <c r="AD1107" s="407"/>
      <c r="AE1107" s="407"/>
      <c r="AF1107" s="407"/>
      <c r="AG1107" s="407"/>
      <c r="AH1107" s="407"/>
      <c r="AI1107" s="407"/>
      <c r="AJ1107" s="407"/>
      <c r="AK1107" s="407"/>
      <c r="AL1107" s="407"/>
      <c r="AM1107" s="295">
        <f>SUM(Y1107:AL1107)</f>
        <v>0</v>
      </c>
    </row>
    <row r="1108" spans="1:39" ht="15" hidden="1" customHeight="1" outlineLevel="1">
      <c r="A1108" s="522"/>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3">
        <f>Y1107</f>
        <v>0</v>
      </c>
      <c r="Z1108" s="403">
        <f t="shared" ref="Z1108" si="2185">Z1107</f>
        <v>0</v>
      </c>
      <c r="AA1108" s="403">
        <f t="shared" ref="AA1108" si="2186">AA1107</f>
        <v>0</v>
      </c>
      <c r="AB1108" s="403">
        <f t="shared" ref="AB1108" si="2187">AB1107</f>
        <v>0</v>
      </c>
      <c r="AC1108" s="403">
        <f t="shared" ref="AC1108" si="2188">AC1107</f>
        <v>0</v>
      </c>
      <c r="AD1108" s="403">
        <f t="shared" ref="AD1108" si="2189">AD1107</f>
        <v>0</v>
      </c>
      <c r="AE1108" s="403">
        <f t="shared" ref="AE1108" si="2190">AE1107</f>
        <v>0</v>
      </c>
      <c r="AF1108" s="403">
        <f t="shared" ref="AF1108" si="2191">AF1107</f>
        <v>0</v>
      </c>
      <c r="AG1108" s="403">
        <f t="shared" ref="AG1108" si="2192">AG1107</f>
        <v>0</v>
      </c>
      <c r="AH1108" s="403">
        <f t="shared" ref="AH1108" si="2193">AH1107</f>
        <v>0</v>
      </c>
      <c r="AI1108" s="403">
        <f t="shared" ref="AI1108" si="2194">AI1107</f>
        <v>0</v>
      </c>
      <c r="AJ1108" s="403">
        <f t="shared" ref="AJ1108" si="2195">AJ1107</f>
        <v>0</v>
      </c>
      <c r="AK1108" s="403">
        <f t="shared" ref="AK1108" si="2196">AK1107</f>
        <v>0</v>
      </c>
      <c r="AL1108" s="403">
        <f t="shared" ref="AL1108" si="2197">AL1107</f>
        <v>0</v>
      </c>
      <c r="AM1108" s="305"/>
    </row>
    <row r="1109" spans="1:39" ht="15" hidden="1" customHeight="1" outlineLevel="1">
      <c r="A1109" s="522"/>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5" hidden="1">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0</v>
      </c>
      <c r="Z1111" s="389">
        <f>HLOOKUP(Z767,'2. LRAMVA Threshold'!$B$42:$Q$53,12,FALSE)</f>
        <v>0</v>
      </c>
      <c r="AA1111" s="389">
        <f>HLOOKUP(AA767,'2. LRAMVA Threshold'!$B$42:$Q$53,12,FALSE)</f>
        <v>0</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4"/>
    </row>
    <row r="1112" spans="1:39" ht="15.5" hidden="1">
      <c r="B1112" s="391"/>
      <c r="C1112" s="424"/>
      <c r="D1112" s="425"/>
      <c r="E1112" s="425"/>
      <c r="F1112" s="425"/>
      <c r="G1112" s="425"/>
      <c r="H1112" s="425"/>
      <c r="I1112" s="425"/>
      <c r="J1112" s="425"/>
      <c r="K1112" s="425"/>
      <c r="L1112" s="425"/>
      <c r="M1112" s="425"/>
      <c r="N1112" s="425"/>
      <c r="O1112" s="426"/>
      <c r="P1112" s="425"/>
      <c r="Q1112" s="425"/>
      <c r="R1112" s="425"/>
      <c r="S1112" s="427"/>
      <c r="T1112" s="427"/>
      <c r="U1112" s="427"/>
      <c r="V1112" s="427"/>
      <c r="W1112" s="425"/>
      <c r="X1112" s="425"/>
      <c r="Y1112" s="428"/>
      <c r="Z1112" s="428"/>
      <c r="AA1112" s="428"/>
      <c r="AB1112" s="428"/>
      <c r="AC1112" s="428"/>
      <c r="AD1112" s="428"/>
      <c r="AE1112" s="428"/>
      <c r="AF1112" s="396"/>
      <c r="AG1112" s="396"/>
      <c r="AH1112" s="396"/>
      <c r="AI1112" s="396"/>
      <c r="AJ1112" s="396"/>
      <c r="AK1112" s="396"/>
      <c r="AL1112" s="396"/>
      <c r="AM1112" s="397"/>
    </row>
    <row r="1113" spans="1:39" ht="15.5" hidden="1">
      <c r="B1113" s="323" t="s">
        <v>349</v>
      </c>
      <c r="C1113" s="337"/>
      <c r="D1113" s="337"/>
      <c r="E1113" s="373"/>
      <c r="F1113" s="373"/>
      <c r="G1113" s="373"/>
      <c r="H1113" s="373"/>
      <c r="I1113" s="373"/>
      <c r="J1113" s="373"/>
      <c r="K1113" s="373"/>
      <c r="L1113" s="373"/>
      <c r="M1113" s="373"/>
      <c r="N1113" s="373"/>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36"/>
    </row>
    <row r="1114" spans="1:39" ht="15.5"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5">
        <f>'4.  2011-2014 LRAM'!Y143*Y1113</f>
        <v>0</v>
      </c>
      <c r="Z1114" s="375">
        <f>'4.  2011-2014 LRAM'!Z143*Z1113</f>
        <v>0</v>
      </c>
      <c r="AA1114" s="375">
        <f>'4.  2011-2014 LRAM'!AA143*AA1113</f>
        <v>0</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16">
        <f t="shared" ref="AM1114:AM1123" si="2198">SUM(Y1114:AL1114)</f>
        <v>0</v>
      </c>
    </row>
    <row r="1115" spans="1:39" ht="15.5"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5">
        <f>'4.  2011-2014 LRAM'!Y272*Y1113</f>
        <v>0</v>
      </c>
      <c r="Z1115" s="375">
        <f>'4.  2011-2014 LRAM'!Z272*Z1113</f>
        <v>0</v>
      </c>
      <c r="AA1115" s="375">
        <f>'4.  2011-2014 LRAM'!AA272*AA1113</f>
        <v>0</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16">
        <f t="shared" si="2198"/>
        <v>0</v>
      </c>
    </row>
    <row r="1116" spans="1:39" ht="15.5"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5">
        <f>'4.  2011-2014 LRAM'!Y401*Y1113</f>
        <v>0</v>
      </c>
      <c r="Z1116" s="375">
        <f>'4.  2011-2014 LRAM'!Z401*Z1113</f>
        <v>0</v>
      </c>
      <c r="AA1116" s="375">
        <f>'4.  2011-2014 LRAM'!AA401*AA1113</f>
        <v>0</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16">
        <f t="shared" si="2198"/>
        <v>0</v>
      </c>
    </row>
    <row r="1117" spans="1:39" ht="15.5"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5">
        <f>'4.  2011-2014 LRAM'!Y531*Y1113</f>
        <v>0</v>
      </c>
      <c r="Z1117" s="375">
        <f>'4.  2011-2014 LRAM'!Z531*Z1113</f>
        <v>0</v>
      </c>
      <c r="AA1117" s="375">
        <f>'4.  2011-2014 LRAM'!AA531*AA1113</f>
        <v>0</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16">
        <f t="shared" si="2198"/>
        <v>0</v>
      </c>
    </row>
    <row r="1118" spans="1:39" ht="15.5"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5">
        <f t="shared" ref="Y1118:AL1118" si="2199">Y212*Y1113</f>
        <v>0</v>
      </c>
      <c r="Z1118" s="375">
        <f t="shared" si="2199"/>
        <v>0</v>
      </c>
      <c r="AA1118" s="375">
        <f t="shared" si="2199"/>
        <v>0</v>
      </c>
      <c r="AB1118" s="375">
        <f t="shared" si="2199"/>
        <v>0</v>
      </c>
      <c r="AC1118" s="375">
        <f t="shared" si="2199"/>
        <v>0</v>
      </c>
      <c r="AD1118" s="375">
        <f t="shared" si="2199"/>
        <v>0</v>
      </c>
      <c r="AE1118" s="375">
        <f t="shared" si="2199"/>
        <v>0</v>
      </c>
      <c r="AF1118" s="375">
        <f t="shared" si="2199"/>
        <v>0</v>
      </c>
      <c r="AG1118" s="375">
        <f t="shared" si="2199"/>
        <v>0</v>
      </c>
      <c r="AH1118" s="375">
        <f t="shared" si="2199"/>
        <v>0</v>
      </c>
      <c r="AI1118" s="375">
        <f t="shared" si="2199"/>
        <v>0</v>
      </c>
      <c r="AJ1118" s="375">
        <f t="shared" si="2199"/>
        <v>0</v>
      </c>
      <c r="AK1118" s="375">
        <f t="shared" si="2199"/>
        <v>0</v>
      </c>
      <c r="AL1118" s="375">
        <f t="shared" si="2199"/>
        <v>0</v>
      </c>
      <c r="AM1118" s="616">
        <f t="shared" si="2198"/>
        <v>0</v>
      </c>
    </row>
    <row r="1119" spans="1:39" ht="15.5"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5">
        <f t="shared" ref="Y1119:AL1119" si="2200">Y395*Y1113</f>
        <v>0</v>
      </c>
      <c r="Z1119" s="375">
        <f t="shared" si="2200"/>
        <v>0</v>
      </c>
      <c r="AA1119" s="375">
        <f t="shared" si="2200"/>
        <v>0</v>
      </c>
      <c r="AB1119" s="375">
        <f t="shared" si="2200"/>
        <v>0</v>
      </c>
      <c r="AC1119" s="375">
        <f t="shared" si="2200"/>
        <v>0</v>
      </c>
      <c r="AD1119" s="375">
        <f t="shared" si="2200"/>
        <v>0</v>
      </c>
      <c r="AE1119" s="375">
        <f t="shared" si="2200"/>
        <v>0</v>
      </c>
      <c r="AF1119" s="375">
        <f t="shared" si="2200"/>
        <v>0</v>
      </c>
      <c r="AG1119" s="375">
        <f t="shared" si="2200"/>
        <v>0</v>
      </c>
      <c r="AH1119" s="375">
        <f t="shared" si="2200"/>
        <v>0</v>
      </c>
      <c r="AI1119" s="375">
        <f t="shared" si="2200"/>
        <v>0</v>
      </c>
      <c r="AJ1119" s="375">
        <f t="shared" si="2200"/>
        <v>0</v>
      </c>
      <c r="AK1119" s="375">
        <f t="shared" si="2200"/>
        <v>0</v>
      </c>
      <c r="AL1119" s="375">
        <f t="shared" si="2200"/>
        <v>0</v>
      </c>
      <c r="AM1119" s="616">
        <f t="shared" si="2198"/>
        <v>0</v>
      </c>
    </row>
    <row r="1120" spans="1:39" ht="15.5"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5">
        <f t="shared" ref="Y1120:AL1120" si="2201">Y578*Y1113</f>
        <v>0</v>
      </c>
      <c r="Z1120" s="375">
        <f t="shared" si="2201"/>
        <v>0</v>
      </c>
      <c r="AA1120" s="375">
        <f t="shared" si="2201"/>
        <v>0</v>
      </c>
      <c r="AB1120" s="375">
        <f t="shared" si="2201"/>
        <v>0</v>
      </c>
      <c r="AC1120" s="375">
        <f t="shared" si="2201"/>
        <v>0</v>
      </c>
      <c r="AD1120" s="375">
        <f t="shared" si="2201"/>
        <v>0</v>
      </c>
      <c r="AE1120" s="375">
        <f t="shared" si="2201"/>
        <v>0</v>
      </c>
      <c r="AF1120" s="375">
        <f t="shared" si="2201"/>
        <v>0</v>
      </c>
      <c r="AG1120" s="375">
        <f t="shared" si="2201"/>
        <v>0</v>
      </c>
      <c r="AH1120" s="375">
        <f t="shared" si="2201"/>
        <v>0</v>
      </c>
      <c r="AI1120" s="375">
        <f t="shared" si="2201"/>
        <v>0</v>
      </c>
      <c r="AJ1120" s="375">
        <f t="shared" si="2201"/>
        <v>0</v>
      </c>
      <c r="AK1120" s="375">
        <f t="shared" si="2201"/>
        <v>0</v>
      </c>
      <c r="AL1120" s="375">
        <f t="shared" si="2201"/>
        <v>0</v>
      </c>
      <c r="AM1120" s="616">
        <f t="shared" si="2198"/>
        <v>0</v>
      </c>
    </row>
    <row r="1121" spans="2:39" ht="15.5"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5">
        <f t="shared" ref="Y1121:AL1121" si="2202">Y761*Y1113</f>
        <v>0</v>
      </c>
      <c r="Z1121" s="375">
        <f t="shared" si="2202"/>
        <v>0</v>
      </c>
      <c r="AA1121" s="375">
        <f t="shared" si="2202"/>
        <v>0</v>
      </c>
      <c r="AB1121" s="375">
        <f t="shared" si="2202"/>
        <v>0</v>
      </c>
      <c r="AC1121" s="375">
        <f t="shared" si="2202"/>
        <v>0</v>
      </c>
      <c r="AD1121" s="375">
        <f t="shared" si="2202"/>
        <v>0</v>
      </c>
      <c r="AE1121" s="375">
        <f t="shared" si="2202"/>
        <v>0</v>
      </c>
      <c r="AF1121" s="375">
        <f t="shared" si="2202"/>
        <v>0</v>
      </c>
      <c r="AG1121" s="375">
        <f t="shared" si="2202"/>
        <v>0</v>
      </c>
      <c r="AH1121" s="375">
        <f t="shared" si="2202"/>
        <v>0</v>
      </c>
      <c r="AI1121" s="375">
        <f t="shared" si="2202"/>
        <v>0</v>
      </c>
      <c r="AJ1121" s="375">
        <f t="shared" si="2202"/>
        <v>0</v>
      </c>
      <c r="AK1121" s="375">
        <f t="shared" si="2202"/>
        <v>0</v>
      </c>
      <c r="AL1121" s="375">
        <f t="shared" si="2202"/>
        <v>0</v>
      </c>
      <c r="AM1121" s="616">
        <f t="shared" si="2198"/>
        <v>0</v>
      </c>
    </row>
    <row r="1122" spans="2:39" ht="15.5"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5">
        <f t="shared" ref="Y1122:AL1122" si="2203">Y944*Y1113</f>
        <v>0</v>
      </c>
      <c r="Z1122" s="375">
        <f t="shared" si="2203"/>
        <v>0</v>
      </c>
      <c r="AA1122" s="375">
        <f t="shared" si="2203"/>
        <v>0</v>
      </c>
      <c r="AB1122" s="375">
        <f t="shared" si="2203"/>
        <v>0</v>
      </c>
      <c r="AC1122" s="375">
        <f t="shared" si="2203"/>
        <v>0</v>
      </c>
      <c r="AD1122" s="375">
        <f t="shared" si="2203"/>
        <v>0</v>
      </c>
      <c r="AE1122" s="375">
        <f t="shared" si="2203"/>
        <v>0</v>
      </c>
      <c r="AF1122" s="375">
        <f t="shared" si="2203"/>
        <v>0</v>
      </c>
      <c r="AG1122" s="375">
        <f t="shared" si="2203"/>
        <v>0</v>
      </c>
      <c r="AH1122" s="375">
        <f t="shared" si="2203"/>
        <v>0</v>
      </c>
      <c r="AI1122" s="375">
        <f t="shared" si="2203"/>
        <v>0</v>
      </c>
      <c r="AJ1122" s="375">
        <f t="shared" si="2203"/>
        <v>0</v>
      </c>
      <c r="AK1122" s="375">
        <f t="shared" si="2203"/>
        <v>0</v>
      </c>
      <c r="AL1122" s="375">
        <f t="shared" si="2203"/>
        <v>0</v>
      </c>
      <c r="AM1122" s="616">
        <f t="shared" si="2198"/>
        <v>0</v>
      </c>
    </row>
    <row r="1123" spans="2:39" ht="15.5"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5">
        <f>Y1110*Y1113</f>
        <v>0</v>
      </c>
      <c r="Z1123" s="375">
        <f>Z1110*Z1113</f>
        <v>0</v>
      </c>
      <c r="AA1123" s="375">
        <f t="shared" ref="AA1123:AL1123" si="2204">AA1110*AA1113</f>
        <v>0</v>
      </c>
      <c r="AB1123" s="375">
        <f t="shared" si="2204"/>
        <v>0</v>
      </c>
      <c r="AC1123" s="375">
        <f t="shared" si="2204"/>
        <v>0</v>
      </c>
      <c r="AD1123" s="375">
        <f t="shared" si="2204"/>
        <v>0</v>
      </c>
      <c r="AE1123" s="375">
        <f t="shared" si="2204"/>
        <v>0</v>
      </c>
      <c r="AF1123" s="375">
        <f t="shared" si="2204"/>
        <v>0</v>
      </c>
      <c r="AG1123" s="375">
        <f t="shared" si="2204"/>
        <v>0</v>
      </c>
      <c r="AH1123" s="375">
        <f t="shared" si="2204"/>
        <v>0</v>
      </c>
      <c r="AI1123" s="375">
        <f t="shared" si="2204"/>
        <v>0</v>
      </c>
      <c r="AJ1123" s="375">
        <f t="shared" si="2204"/>
        <v>0</v>
      </c>
      <c r="AK1123" s="375">
        <f t="shared" si="2204"/>
        <v>0</v>
      </c>
      <c r="AL1123" s="375">
        <f t="shared" si="2204"/>
        <v>0</v>
      </c>
      <c r="AM1123" s="616">
        <f t="shared" si="2198"/>
        <v>0</v>
      </c>
    </row>
    <row r="1124" spans="2:39" ht="15.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2205">SUM(Z1114:Z1123)</f>
        <v>0</v>
      </c>
      <c r="AA1124" s="345">
        <f t="shared" si="2205"/>
        <v>0</v>
      </c>
      <c r="AB1124" s="345">
        <f t="shared" si="2205"/>
        <v>0</v>
      </c>
      <c r="AC1124" s="345">
        <f t="shared" si="2205"/>
        <v>0</v>
      </c>
      <c r="AD1124" s="345">
        <f t="shared" si="2205"/>
        <v>0</v>
      </c>
      <c r="AE1124" s="345">
        <f t="shared" si="2205"/>
        <v>0</v>
      </c>
      <c r="AF1124" s="345">
        <f>SUM(AF1114:AF1123)</f>
        <v>0</v>
      </c>
      <c r="AG1124" s="345">
        <f t="shared" ref="AG1124:AL1124" si="2206">SUM(AG1114:AG1123)</f>
        <v>0</v>
      </c>
      <c r="AH1124" s="345">
        <f t="shared" si="2206"/>
        <v>0</v>
      </c>
      <c r="AI1124" s="345">
        <f t="shared" si="2206"/>
        <v>0</v>
      </c>
      <c r="AJ1124" s="345">
        <f t="shared" si="2206"/>
        <v>0</v>
      </c>
      <c r="AK1124" s="345">
        <f t="shared" si="2206"/>
        <v>0</v>
      </c>
      <c r="AL1124" s="345">
        <f t="shared" si="2206"/>
        <v>0</v>
      </c>
      <c r="AM1124" s="399">
        <f>SUM(AM1114:AM1123)</f>
        <v>0</v>
      </c>
    </row>
    <row r="1125" spans="2:39" ht="15.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2207">Z1111*Z1113</f>
        <v>0</v>
      </c>
      <c r="AA1125" s="346">
        <f>AA1111*AA1113</f>
        <v>0</v>
      </c>
      <c r="AB1125" s="346">
        <f t="shared" si="2207"/>
        <v>0</v>
      </c>
      <c r="AC1125" s="346">
        <f t="shared" si="2207"/>
        <v>0</v>
      </c>
      <c r="AD1125" s="346">
        <f t="shared" si="2207"/>
        <v>0</v>
      </c>
      <c r="AE1125" s="346">
        <f t="shared" si="2207"/>
        <v>0</v>
      </c>
      <c r="AF1125" s="346">
        <f t="shared" ref="AF1125:AL1125" si="2208">AF1111*AF1113</f>
        <v>0</v>
      </c>
      <c r="AG1125" s="346">
        <f t="shared" si="2208"/>
        <v>0</v>
      </c>
      <c r="AH1125" s="346">
        <f t="shared" si="2208"/>
        <v>0</v>
      </c>
      <c r="AI1125" s="346">
        <f t="shared" si="2208"/>
        <v>0</v>
      </c>
      <c r="AJ1125" s="346">
        <f t="shared" si="2208"/>
        <v>0</v>
      </c>
      <c r="AK1125" s="346">
        <f t="shared" si="2208"/>
        <v>0</v>
      </c>
      <c r="AL1125" s="346">
        <f t="shared" si="2208"/>
        <v>0</v>
      </c>
      <c r="AM1125" s="399">
        <f>SUM(Y1125:AL1125)</f>
        <v>0</v>
      </c>
    </row>
    <row r="1126" spans="2:39" ht="15.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399">
        <f>AM1124-AM1125</f>
        <v>0</v>
      </c>
    </row>
    <row r="1127" spans="2:39" ht="15.5" hidden="1">
      <c r="B1127" s="378"/>
      <c r="C1127" s="437"/>
      <c r="D1127" s="437"/>
      <c r="E1127" s="438"/>
      <c r="F1127" s="438"/>
      <c r="G1127" s="438"/>
      <c r="H1127" s="438"/>
      <c r="I1127" s="438"/>
      <c r="J1127" s="438"/>
      <c r="K1127" s="438"/>
      <c r="L1127" s="438"/>
      <c r="M1127" s="438"/>
      <c r="N1127" s="438"/>
      <c r="O1127" s="439"/>
      <c r="P1127" s="438"/>
      <c r="Q1127" s="438"/>
      <c r="R1127" s="438"/>
      <c r="S1127" s="437"/>
      <c r="T1127" s="440"/>
      <c r="U1127" s="437"/>
      <c r="V1127" s="437"/>
      <c r="W1127" s="438"/>
      <c r="X1127" s="438"/>
      <c r="Y1127" s="441"/>
      <c r="Z1127" s="441"/>
      <c r="AA1127" s="441"/>
      <c r="AB1127" s="441"/>
      <c r="AC1127" s="441"/>
      <c r="AD1127" s="441"/>
      <c r="AE1127" s="441"/>
      <c r="AF1127" s="441"/>
      <c r="AG1127" s="441"/>
      <c r="AH1127" s="441"/>
      <c r="AI1127" s="441"/>
      <c r="AJ1127" s="441"/>
      <c r="AK1127" s="441"/>
      <c r="AL1127" s="441"/>
      <c r="AM1127" s="383"/>
    </row>
    <row r="1128" spans="2:39" ht="19.5" hidden="1" customHeight="1">
      <c r="B1128" s="365" t="s">
        <v>586</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1"/>
      <c r="Z1128" s="401"/>
      <c r="AA1128" s="401"/>
      <c r="AB1128" s="401"/>
      <c r="AC1128" s="401"/>
      <c r="AD1128" s="401"/>
      <c r="AE1128" s="401"/>
      <c r="AF1128" s="401"/>
      <c r="AG1128" s="401"/>
      <c r="AH1128" s="401"/>
      <c r="AI1128" s="401"/>
      <c r="AJ1128" s="401"/>
      <c r="AK1128" s="401"/>
      <c r="AL1128" s="401"/>
      <c r="AM1128" s="386"/>
    </row>
    <row r="1130" spans="2:39">
      <c r="B1130" s="577"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scale="59"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28" zoomScale="90" zoomScaleNormal="90" workbookViewId="0">
      <selection activeCell="I153" sqref="I153"/>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hidden="1" customWidth="1"/>
    <col min="15" max="15" width="14.54296875" style="12" hidden="1" customWidth="1"/>
    <col min="16" max="16" width="14.7265625" style="12" hidden="1" customWidth="1"/>
    <col min="17" max="17" width="14" style="12" hidden="1" customWidth="1"/>
    <col min="18" max="18" width="15.7265625" style="12" hidden="1" customWidth="1"/>
    <col min="19" max="19" width="14.1796875" style="12" hidden="1" customWidth="1"/>
    <col min="20" max="22" width="15" style="12" hidden="1"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hidden="1" customHeight="1">
      <c r="A8" s="26"/>
      <c r="B8" s="116" t="s">
        <v>505</v>
      </c>
      <c r="C8" s="849" t="s">
        <v>663</v>
      </c>
      <c r="D8" s="849"/>
      <c r="E8" s="849"/>
      <c r="F8" s="849"/>
      <c r="G8" s="849"/>
      <c r="H8" s="849"/>
      <c r="I8" s="849"/>
      <c r="J8" s="849"/>
      <c r="K8" s="849"/>
      <c r="L8" s="849"/>
      <c r="M8" s="849"/>
      <c r="N8" s="849"/>
      <c r="O8" s="849"/>
      <c r="P8" s="849"/>
      <c r="Q8" s="849"/>
      <c r="R8" s="849"/>
      <c r="S8" s="849"/>
      <c r="T8" s="105"/>
      <c r="U8" s="105"/>
      <c r="V8" s="105"/>
      <c r="W8" s="105"/>
    </row>
    <row r="9" spans="1:28" s="9" customFormat="1" ht="46.9" hidden="1" customHeight="1">
      <c r="B9" s="55"/>
      <c r="C9" s="808" t="s">
        <v>674</v>
      </c>
      <c r="D9" s="808"/>
      <c r="E9" s="808"/>
      <c r="F9" s="808"/>
      <c r="G9" s="808"/>
      <c r="H9" s="808"/>
      <c r="I9" s="808"/>
      <c r="J9" s="808"/>
      <c r="K9" s="808"/>
      <c r="L9" s="808"/>
      <c r="M9" s="808"/>
      <c r="N9" s="808"/>
      <c r="O9" s="808"/>
      <c r="P9" s="808"/>
      <c r="Q9" s="808"/>
      <c r="R9" s="808"/>
      <c r="S9" s="808"/>
      <c r="T9" s="105"/>
      <c r="U9" s="105"/>
      <c r="V9" s="105"/>
      <c r="W9" s="105"/>
    </row>
    <row r="10" spans="1:28" s="9" customFormat="1" ht="37.9" hidden="1" customHeight="1">
      <c r="B10" s="88"/>
      <c r="C10" s="826" t="s">
        <v>675</v>
      </c>
      <c r="D10" s="808"/>
      <c r="E10" s="808"/>
      <c r="F10" s="808"/>
      <c r="G10" s="808"/>
      <c r="H10" s="808"/>
      <c r="I10" s="808"/>
      <c r="J10" s="808"/>
      <c r="K10" s="808"/>
      <c r="L10" s="808"/>
      <c r="M10" s="808"/>
      <c r="N10" s="808"/>
      <c r="O10" s="808"/>
      <c r="P10" s="808"/>
      <c r="Q10" s="808"/>
      <c r="R10" s="808"/>
      <c r="S10" s="808"/>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8" t="s">
        <v>235</v>
      </c>
      <c r="C12" s="848"/>
      <c r="D12" s="181"/>
      <c r="E12" s="182" t="s">
        <v>236</v>
      </c>
      <c r="F12" s="51"/>
      <c r="G12" s="51"/>
      <c r="H12" s="44"/>
      <c r="I12" s="51"/>
      <c r="K12" s="57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5.5096143286566157</v>
      </c>
      <c r="J106" s="230">
        <f>(SUM('1.  LRAMVA Summary'!E$54:E$71)+SUM('1.  LRAMVA Summary'!E$72:E$73)*(MONTH($E106)-1)/12)*$H106</f>
        <v>2.8036795721789183</v>
      </c>
      <c r="K106" s="230">
        <f>(SUM('1.  LRAMVA Summary'!F$54:F$71)+SUM('1.  LRAMVA Summary'!F$72:F$73)*(MONTH($E106)-1)/12)*$H106</f>
        <v>9.2970056887407324E-2</v>
      </c>
      <c r="L106" s="230">
        <f>(SUM('1.  LRAMVA Summary'!G$54:G$71)+SUM('1.  LRAMVA Summary'!G$72:G$73)*(MONTH($E106)-1)/12)*$H106</f>
        <v>2.7472110099257914</v>
      </c>
      <c r="M106" s="230">
        <f>(SUM('1.  LRAMVA Summary'!H$54:H$71)+SUM('1.  LRAMVA Summary'!H$72:H$73)*(MONTH($E106)-1)/12)*$H106</f>
        <v>-4.293666666666667E-3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11.149181300982066</v>
      </c>
    </row>
    <row r="107" spans="2:23" s="9" customFormat="1">
      <c r="B107" s="66"/>
      <c r="E107" s="214">
        <v>42795</v>
      </c>
      <c r="F107" s="214" t="s">
        <v>184</v>
      </c>
      <c r="G107" s="215" t="s">
        <v>65</v>
      </c>
      <c r="H107" s="240">
        <f t="shared" si="48"/>
        <v>9.1666666666666665E-4</v>
      </c>
      <c r="I107" s="230">
        <f>(SUM('1.  LRAMVA Summary'!D$54:D$71)+SUM('1.  LRAMVA Summary'!D$72:D$73)*(MONTH($E107)-1)/12)*$H107</f>
        <v>11.019228657313231</v>
      </c>
      <c r="J107" s="230">
        <f>(SUM('1.  LRAMVA Summary'!E$54:E$71)+SUM('1.  LRAMVA Summary'!E$72:E$73)*(MONTH($E107)-1)/12)*$H107</f>
        <v>5.6073591443578366</v>
      </c>
      <c r="K107" s="230">
        <f>(SUM('1.  LRAMVA Summary'!F$54:F$71)+SUM('1.  LRAMVA Summary'!F$72:F$73)*(MONTH($E107)-1)/12)*$H107</f>
        <v>0.18594011377481465</v>
      </c>
      <c r="L107" s="230">
        <f>(SUM('1.  LRAMVA Summary'!G$54:G$71)+SUM('1.  LRAMVA Summary'!G$72:G$73)*(MONTH($E107)-1)/12)*$H107</f>
        <v>5.4944220198515827</v>
      </c>
      <c r="M107" s="230">
        <f>(SUM('1.  LRAMVA Summary'!H$54:H$71)+SUM('1.  LRAMVA Summary'!H$72:H$73)*(MONTH($E107)-1)/12)*$H107</f>
        <v>-8.587333333333334E-3</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22.298362601964133</v>
      </c>
    </row>
    <row r="108" spans="2:23" s="8" customFormat="1">
      <c r="B108" s="239"/>
      <c r="E108" s="214">
        <v>42826</v>
      </c>
      <c r="F108" s="214" t="s">
        <v>184</v>
      </c>
      <c r="G108" s="215" t="s">
        <v>66</v>
      </c>
      <c r="H108" s="240">
        <f>$C$40/12</f>
        <v>9.1666666666666665E-4</v>
      </c>
      <c r="I108" s="230">
        <f>(SUM('1.  LRAMVA Summary'!D$54:D$71)+SUM('1.  LRAMVA Summary'!D$72:D$73)*(MONTH($E108)-1)/12)*$H108</f>
        <v>16.528842985969845</v>
      </c>
      <c r="J108" s="230">
        <f>(SUM('1.  LRAMVA Summary'!E$54:E$71)+SUM('1.  LRAMVA Summary'!E$72:E$73)*(MONTH($E108)-1)/12)*$H108</f>
        <v>8.4110387165367548</v>
      </c>
      <c r="K108" s="230">
        <f>(SUM('1.  LRAMVA Summary'!F$54:F$71)+SUM('1.  LRAMVA Summary'!F$72:F$73)*(MONTH($E108)-1)/12)*$H108</f>
        <v>0.27891017066222201</v>
      </c>
      <c r="L108" s="230">
        <f>(SUM('1.  LRAMVA Summary'!G$54:G$71)+SUM('1.  LRAMVA Summary'!G$72:G$73)*(MONTH($E108)-1)/12)*$H108</f>
        <v>8.2416330297773754</v>
      </c>
      <c r="M108" s="230">
        <f>(SUM('1.  LRAMVA Summary'!H$54:H$71)+SUM('1.  LRAMVA Summary'!H$72:H$73)*(MONTH($E108)-1)/12)*$H108</f>
        <v>-1.2881E-2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33.447543902946201</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22.038457314626463</v>
      </c>
      <c r="J109" s="230">
        <f>(SUM('1.  LRAMVA Summary'!E$54:E$71)+SUM('1.  LRAMVA Summary'!E$72:E$73)*(MONTH($E109)-1)/12)*$H109</f>
        <v>11.214718288715673</v>
      </c>
      <c r="K109" s="230">
        <f>(SUM('1.  LRAMVA Summary'!F$54:F$71)+SUM('1.  LRAMVA Summary'!F$72:F$73)*(MONTH($E109)-1)/12)*$H109</f>
        <v>0.37188022754962929</v>
      </c>
      <c r="L109" s="230">
        <f>(SUM('1.  LRAMVA Summary'!G$54:G$71)+SUM('1.  LRAMVA Summary'!G$72:G$73)*(MONTH($E109)-1)/12)*$H109</f>
        <v>10.988844039703165</v>
      </c>
      <c r="M109" s="230">
        <f>(SUM('1.  LRAMVA Summary'!H$54:H$71)+SUM('1.  LRAMVA Summary'!H$72:H$73)*(MONTH($E109)-1)/12)*$H109</f>
        <v>-1.7174666666666668E-2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44.596725203928266</v>
      </c>
    </row>
    <row r="110" spans="2:23" s="238" customFormat="1">
      <c r="B110" s="237"/>
      <c r="E110" s="214">
        <v>42887</v>
      </c>
      <c r="F110" s="214" t="s">
        <v>184</v>
      </c>
      <c r="G110" s="215" t="s">
        <v>66</v>
      </c>
      <c r="H110" s="240">
        <f t="shared" si="50"/>
        <v>9.1666666666666665E-4</v>
      </c>
      <c r="I110" s="230">
        <f>(SUM('1.  LRAMVA Summary'!D$54:D$71)+SUM('1.  LRAMVA Summary'!D$72:D$73)*(MONTH($E110)-1)/12)*$H110</f>
        <v>27.548071643283073</v>
      </c>
      <c r="J110" s="230">
        <f>(SUM('1.  LRAMVA Summary'!E$54:E$71)+SUM('1.  LRAMVA Summary'!E$72:E$73)*(MONTH($E110)-1)/12)*$H110</f>
        <v>14.018397860894591</v>
      </c>
      <c r="K110" s="230">
        <f>(SUM('1.  LRAMVA Summary'!F$54:F$71)+SUM('1.  LRAMVA Summary'!F$72:F$73)*(MONTH($E110)-1)/12)*$H110</f>
        <v>0.46485028443703669</v>
      </c>
      <c r="L110" s="230">
        <f>(SUM('1.  LRAMVA Summary'!G$54:G$71)+SUM('1.  LRAMVA Summary'!G$72:G$73)*(MONTH($E110)-1)/12)*$H110</f>
        <v>13.736055049628957</v>
      </c>
      <c r="M110" s="230">
        <f>(SUM('1.  LRAMVA Summary'!H$54:H$71)+SUM('1.  LRAMVA Summary'!H$72:H$73)*(MONTH($E110)-1)/12)*$H110</f>
        <v>-2.1468333333333332E-2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55.745906504910323</v>
      </c>
    </row>
    <row r="111" spans="2:23" s="9" customFormat="1">
      <c r="B111" s="66"/>
      <c r="E111" s="214">
        <v>42917</v>
      </c>
      <c r="F111" s="214" t="s">
        <v>184</v>
      </c>
      <c r="G111" s="215" t="s">
        <v>68</v>
      </c>
      <c r="H111" s="240">
        <f>$C$41/12</f>
        <v>9.1666666666666665E-4</v>
      </c>
      <c r="I111" s="230">
        <f>(SUM('1.  LRAMVA Summary'!D$54:D$71)+SUM('1.  LRAMVA Summary'!D$72:D$73)*(MONTH($E111)-1)/12)*$H111</f>
        <v>33.057685971939691</v>
      </c>
      <c r="J111" s="230">
        <f>(SUM('1.  LRAMVA Summary'!E$54:E$71)+SUM('1.  LRAMVA Summary'!E$72:E$73)*(MONTH($E111)-1)/12)*$H111</f>
        <v>16.82207743307351</v>
      </c>
      <c r="K111" s="230">
        <f>(SUM('1.  LRAMVA Summary'!F$54:F$71)+SUM('1.  LRAMVA Summary'!F$72:F$73)*(MONTH($E111)-1)/12)*$H111</f>
        <v>0.55782034132444402</v>
      </c>
      <c r="L111" s="230">
        <f>(SUM('1.  LRAMVA Summary'!G$54:G$71)+SUM('1.  LRAMVA Summary'!G$72:G$73)*(MONTH($E111)-1)/12)*$H111</f>
        <v>16.483266059554751</v>
      </c>
      <c r="M111" s="230">
        <f>(SUM('1.  LRAMVA Summary'!H$54:H$71)+SUM('1.  LRAMVA Summary'!H$72:H$73)*(MONTH($E111)-1)/12)*$H111</f>
        <v>-2.5762E-2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66.895087805892402</v>
      </c>
    </row>
    <row r="112" spans="2:23" s="9" customFormat="1">
      <c r="B112" s="66"/>
      <c r="E112" s="214">
        <v>42948</v>
      </c>
      <c r="F112" s="214" t="s">
        <v>184</v>
      </c>
      <c r="G112" s="215" t="s">
        <v>68</v>
      </c>
      <c r="H112" s="240">
        <f t="shared" ref="H112:H113" si="51">$C$41/12</f>
        <v>9.1666666666666665E-4</v>
      </c>
      <c r="I112" s="230">
        <f>(SUM('1.  LRAMVA Summary'!D$54:D$71)+SUM('1.  LRAMVA Summary'!D$72:D$73)*(MONTH($E112)-1)/12)*$H112</f>
        <v>38.567300300596301</v>
      </c>
      <c r="J112" s="230">
        <f>(SUM('1.  LRAMVA Summary'!E$54:E$71)+SUM('1.  LRAMVA Summary'!E$72:E$73)*(MONTH($E112)-1)/12)*$H112</f>
        <v>19.625757005252428</v>
      </c>
      <c r="K112" s="230">
        <f>(SUM('1.  LRAMVA Summary'!F$54:F$71)+SUM('1.  LRAMVA Summary'!F$72:F$73)*(MONTH($E112)-1)/12)*$H112</f>
        <v>0.65079039821185136</v>
      </c>
      <c r="L112" s="230">
        <f>(SUM('1.  LRAMVA Summary'!G$54:G$71)+SUM('1.  LRAMVA Summary'!G$72:G$73)*(MONTH($E112)-1)/12)*$H112</f>
        <v>19.230477069480539</v>
      </c>
      <c r="M112" s="230">
        <f>(SUM('1.  LRAMVA Summary'!H$54:H$71)+SUM('1.  LRAMVA Summary'!H$72:H$73)*(MONTH($E112)-1)/12)*$H112</f>
        <v>-3.0055666666666668E-2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78.044269106874452</v>
      </c>
    </row>
    <row r="113" spans="2:23" s="9" customFormat="1">
      <c r="B113" s="66"/>
      <c r="E113" s="214">
        <v>42979</v>
      </c>
      <c r="F113" s="214" t="s">
        <v>184</v>
      </c>
      <c r="G113" s="215" t="s">
        <v>68</v>
      </c>
      <c r="H113" s="240">
        <f t="shared" si="51"/>
        <v>9.1666666666666665E-4</v>
      </c>
      <c r="I113" s="230">
        <f>(SUM('1.  LRAMVA Summary'!D$54:D$71)+SUM('1.  LRAMVA Summary'!D$72:D$73)*(MONTH($E113)-1)/12)*$H113</f>
        <v>44.076914629252926</v>
      </c>
      <c r="J113" s="230">
        <f>(SUM('1.  LRAMVA Summary'!E$54:E$71)+SUM('1.  LRAMVA Summary'!E$72:E$73)*(MONTH($E113)-1)/12)*$H113</f>
        <v>22.429436577431346</v>
      </c>
      <c r="K113" s="230">
        <f>(SUM('1.  LRAMVA Summary'!F$54:F$71)+SUM('1.  LRAMVA Summary'!F$72:F$73)*(MONTH($E113)-1)/12)*$H113</f>
        <v>0.74376045509925859</v>
      </c>
      <c r="L113" s="230">
        <f>(SUM('1.  LRAMVA Summary'!G$54:G$71)+SUM('1.  LRAMVA Summary'!G$72:G$73)*(MONTH($E113)-1)/12)*$H113</f>
        <v>21.977688079406331</v>
      </c>
      <c r="M113" s="230">
        <f>(SUM('1.  LRAMVA Summary'!H$54:H$71)+SUM('1.  LRAMVA Summary'!H$72:H$73)*(MONTH($E113)-1)/12)*$H113</f>
        <v>-3.4349333333333336E-2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89.193450407856531</v>
      </c>
    </row>
    <row r="114" spans="2:23" s="9" customFormat="1">
      <c r="B114" s="66"/>
      <c r="E114" s="214">
        <v>43009</v>
      </c>
      <c r="F114" s="214" t="s">
        <v>184</v>
      </c>
      <c r="G114" s="215" t="s">
        <v>69</v>
      </c>
      <c r="H114" s="240">
        <f>$C$42/12</f>
        <v>1.25E-3</v>
      </c>
      <c r="I114" s="230">
        <f>(SUM('1.  LRAMVA Summary'!D$54:D$71)+SUM('1.  LRAMVA Summary'!D$72:D$73)*(MONTH($E114)-1)/12)*$H114</f>
        <v>67.617994033513</v>
      </c>
      <c r="J114" s="230">
        <f>(SUM('1.  LRAMVA Summary'!E$54:E$71)+SUM('1.  LRAMVA Summary'!E$72:E$73)*(MONTH($E114)-1)/12)*$H114</f>
        <v>34.408794749468541</v>
      </c>
      <c r="K114" s="230">
        <f>(SUM('1.  LRAMVA Summary'!F$54:F$71)+SUM('1.  LRAMVA Summary'!F$72:F$73)*(MONTH($E114)-1)/12)*$H114</f>
        <v>1.1409961527090899</v>
      </c>
      <c r="L114" s="230">
        <f>(SUM('1.  LRAMVA Summary'!G$54:G$71)+SUM('1.  LRAMVA Summary'!G$72:G$73)*(MONTH($E114)-1)/12)*$H114</f>
        <v>33.715771485452898</v>
      </c>
      <c r="M114" s="230">
        <f>(SUM('1.  LRAMVA Summary'!H$54:H$71)+SUM('1.  LRAMVA Summary'!H$72:H$73)*(MONTH($E114)-1)/12)*$H114</f>
        <v>-5.2694999999999999E-2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136.83086142114354</v>
      </c>
    </row>
    <row r="115" spans="2:23" s="9" customFormat="1">
      <c r="B115" s="66"/>
      <c r="E115" s="214">
        <v>43040</v>
      </c>
      <c r="F115" s="214" t="s">
        <v>184</v>
      </c>
      <c r="G115" s="215" t="s">
        <v>69</v>
      </c>
      <c r="H115" s="240">
        <f t="shared" ref="H115:H116" si="52">$C$42/12</f>
        <v>1.25E-3</v>
      </c>
      <c r="I115" s="230">
        <f>(SUM('1.  LRAMVA Summary'!D$54:D$71)+SUM('1.  LRAMVA Summary'!D$72:D$73)*(MONTH($E115)-1)/12)*$H115</f>
        <v>75.13110448168112</v>
      </c>
      <c r="J115" s="230">
        <f>(SUM('1.  LRAMVA Summary'!E$54:E$71)+SUM('1.  LRAMVA Summary'!E$72:E$73)*(MONTH($E115)-1)/12)*$H115</f>
        <v>38.231994166076163</v>
      </c>
      <c r="K115" s="230">
        <f>(SUM('1.  LRAMVA Summary'!F$54:F$71)+SUM('1.  LRAMVA Summary'!F$72:F$73)*(MONTH($E115)-1)/12)*$H115</f>
        <v>1.2677735030101001</v>
      </c>
      <c r="L115" s="230">
        <f>(SUM('1.  LRAMVA Summary'!G$54:G$71)+SUM('1.  LRAMVA Summary'!G$72:G$73)*(MONTH($E115)-1)/12)*$H115</f>
        <v>37.461968317169884</v>
      </c>
      <c r="M115" s="230">
        <f>(SUM('1.  LRAMVA Summary'!H$54:H$71)+SUM('1.  LRAMVA Summary'!H$72:H$73)*(MONTH($E115)-1)/12)*$H115</f>
        <v>-5.8549999999999998E-2</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152.03429046793727</v>
      </c>
    </row>
    <row r="116" spans="2:23" s="9" customFormat="1">
      <c r="B116" s="66"/>
      <c r="E116" s="214">
        <v>43070</v>
      </c>
      <c r="F116" s="214" t="s">
        <v>184</v>
      </c>
      <c r="G116" s="215" t="s">
        <v>69</v>
      </c>
      <c r="H116" s="240">
        <f t="shared" si="52"/>
        <v>1.25E-3</v>
      </c>
      <c r="I116" s="230">
        <f>(SUM('1.  LRAMVA Summary'!D$54:D$71)+SUM('1.  LRAMVA Summary'!D$72:D$73)*(MONTH($E116)-1)/12)*$H116</f>
        <v>82.644214929849241</v>
      </c>
      <c r="J116" s="230">
        <f>(SUM('1.  LRAMVA Summary'!E$54:E$71)+SUM('1.  LRAMVA Summary'!E$72:E$73)*(MONTH($E116)-1)/12)*$H116</f>
        <v>42.055193582683778</v>
      </c>
      <c r="K116" s="230">
        <f>(SUM('1.  LRAMVA Summary'!F$54:F$71)+SUM('1.  LRAMVA Summary'!F$72:F$73)*(MONTH($E116)-1)/12)*$H116</f>
        <v>1.3945508533111102</v>
      </c>
      <c r="L116" s="230">
        <f>(SUM('1.  LRAMVA Summary'!G$54:G$71)+SUM('1.  LRAMVA Summary'!G$72:G$73)*(MONTH($E116)-1)/12)*$H116</f>
        <v>41.208165148886877</v>
      </c>
      <c r="M116" s="230">
        <f>(SUM('1.  LRAMVA Summary'!H$54:H$71)+SUM('1.  LRAMVA Summary'!H$72:H$73)*(MONTH($E116)-1)/12)*$H116</f>
        <v>-6.4405000000000004E-2</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167.23771951473103</v>
      </c>
    </row>
    <row r="117" spans="2:23" s="9" customFormat="1" ht="15" thickBot="1">
      <c r="B117" s="66"/>
      <c r="E117" s="216" t="s">
        <v>467</v>
      </c>
      <c r="F117" s="216"/>
      <c r="G117" s="217"/>
      <c r="H117" s="218"/>
      <c r="I117" s="219">
        <f>SUM(I104:I116)</f>
        <v>423.73942927668151</v>
      </c>
      <c r="J117" s="219">
        <f>SUM(J104:J116)</f>
        <v>215.62844709666956</v>
      </c>
      <c r="K117" s="219">
        <f t="shared" ref="K117:O117" si="53">SUM(K104:K116)</f>
        <v>7.1502425569769645</v>
      </c>
      <c r="L117" s="219">
        <f t="shared" si="53"/>
        <v>211.28550130883818</v>
      </c>
      <c r="M117" s="219">
        <f t="shared" si="53"/>
        <v>-0.33022200000000002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857.47339823916616</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423.73942927668151</v>
      </c>
      <c r="J119" s="228">
        <f t="shared" ref="J119" si="55">J117+J118</f>
        <v>215.62844709666956</v>
      </c>
      <c r="K119" s="228">
        <f t="shared" ref="K119" si="56">K117+K118</f>
        <v>7.1502425569769645</v>
      </c>
      <c r="L119" s="228">
        <f t="shared" ref="L119" si="57">L117+L118</f>
        <v>211.28550130883818</v>
      </c>
      <c r="M119" s="228">
        <f t="shared" ref="M119" si="58">M117+M118</f>
        <v>-0.33022200000000002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857.47339823916616</v>
      </c>
    </row>
    <row r="120" spans="2:23" s="9" customFormat="1">
      <c r="B120" s="66"/>
      <c r="E120" s="214">
        <v>43101</v>
      </c>
      <c r="F120" s="214" t="s">
        <v>185</v>
      </c>
      <c r="G120" s="215" t="s">
        <v>65</v>
      </c>
      <c r="H120" s="240">
        <f>$C$43/12</f>
        <v>1.25E-3</v>
      </c>
      <c r="I120" s="230">
        <f>(SUM('1.  LRAMVA Summary'!D$54:D$74)+SUM('1.  LRAMVA Summary'!D$75:D$76)*(MONTH($E120)-1)/12)*$H120</f>
        <v>90.157325378017347</v>
      </c>
      <c r="J120" s="230">
        <f>(SUM('1.  LRAMVA Summary'!E$54:E$74)+SUM('1.  LRAMVA Summary'!E$75:E$76)*(MONTH($E120)-1)/12)*$H120</f>
        <v>45.878392999291393</v>
      </c>
      <c r="K120" s="230">
        <f>(SUM('1.  LRAMVA Summary'!F$54:F$74)+SUM('1.  LRAMVA Summary'!F$75:F$76)*(MONTH($E120)-1)/12)*$H120</f>
        <v>1.5213282036121201</v>
      </c>
      <c r="L120" s="230">
        <f>(SUM('1.  LRAMVA Summary'!G$54:G$74)+SUM('1.  LRAMVA Summary'!G$75:G$76)*(MONTH($E120)-1)/12)*$H120</f>
        <v>44.954361980603863</v>
      </c>
      <c r="M120" s="230">
        <f>(SUM('1.  LRAMVA Summary'!H$54:H$74)+SUM('1.  LRAMVA Summary'!H$75:H$76)*(MONTH($E120)-1)/12)*$H120</f>
        <v>-7.0260000000000003E-2</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182.44114856152473</v>
      </c>
    </row>
    <row r="121" spans="2:23" s="9" customFormat="1">
      <c r="B121" s="66"/>
      <c r="E121" s="214">
        <v>43132</v>
      </c>
      <c r="F121" s="214" t="s">
        <v>185</v>
      </c>
      <c r="G121" s="215" t="s">
        <v>65</v>
      </c>
      <c r="H121" s="240">
        <f t="shared" ref="H121:H122" si="62">$C$43/12</f>
        <v>1.25E-3</v>
      </c>
      <c r="I121" s="230">
        <f>(SUM('1.  LRAMVA Summary'!D$54:D$74)+SUM('1.  LRAMVA Summary'!D$75:D$76)*(MONTH($E121)-1)/12)*$H121</f>
        <v>94.606044713491812</v>
      </c>
      <c r="J121" s="230">
        <f>(SUM('1.  LRAMVA Summary'!E$54:E$74)+SUM('1.  LRAMVA Summary'!E$75:E$76)*(MONTH($E121)-1)/12)*$H121</f>
        <v>50.069752242097749</v>
      </c>
      <c r="K121" s="230">
        <f>(SUM('1.  LRAMVA Summary'!F$54:F$74)+SUM('1.  LRAMVA Summary'!F$75:F$76)*(MONTH($E121)-1)/12)*$H121</f>
        <v>2.5215471316301472</v>
      </c>
      <c r="L121" s="230">
        <f>(SUM('1.  LRAMVA Summary'!G$54:G$74)+SUM('1.  LRAMVA Summary'!G$75:G$76)*(MONTH($E121)-1)/12)*$H121</f>
        <v>48.885582202329815</v>
      </c>
      <c r="M121" s="230">
        <f>(SUM('1.  LRAMVA Summary'!H$54:H$74)+SUM('1.  LRAMVA Summary'!H$75:H$76)*(MONTH($E121)-1)/12)*$H121</f>
        <v>-7.6212583333333334E-2</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196.00671370621617</v>
      </c>
    </row>
    <row r="122" spans="2:23" s="9" customFormat="1">
      <c r="B122" s="66"/>
      <c r="E122" s="214">
        <v>43160</v>
      </c>
      <c r="F122" s="214" t="s">
        <v>185</v>
      </c>
      <c r="G122" s="215" t="s">
        <v>65</v>
      </c>
      <c r="H122" s="240">
        <f t="shared" si="62"/>
        <v>1.25E-3</v>
      </c>
      <c r="I122" s="230">
        <f>(SUM('1.  LRAMVA Summary'!D$54:D$74)+SUM('1.  LRAMVA Summary'!D$75:D$76)*(MONTH($E122)-1)/12)*$H122</f>
        <v>99.054764048966277</v>
      </c>
      <c r="J122" s="230">
        <f>(SUM('1.  LRAMVA Summary'!E$54:E$74)+SUM('1.  LRAMVA Summary'!E$75:E$76)*(MONTH($E122)-1)/12)*$H122</f>
        <v>54.261111484904106</v>
      </c>
      <c r="K122" s="230">
        <f>(SUM('1.  LRAMVA Summary'!F$54:F$74)+SUM('1.  LRAMVA Summary'!F$75:F$76)*(MONTH($E122)-1)/12)*$H122</f>
        <v>3.5217660596481744</v>
      </c>
      <c r="L122" s="230">
        <f>(SUM('1.  LRAMVA Summary'!G$54:G$74)+SUM('1.  LRAMVA Summary'!G$75:G$76)*(MONTH($E122)-1)/12)*$H122</f>
        <v>52.816802424055766</v>
      </c>
      <c r="M122" s="230">
        <f>(SUM('1.  LRAMVA Summary'!H$54:H$74)+SUM('1.  LRAMVA Summary'!H$75:H$76)*(MONTH($E122)-1)/12)*$H122</f>
        <v>-8.2165166666666678E-2</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209.57227885090765</v>
      </c>
    </row>
    <row r="123" spans="2:23" s="8" customFormat="1">
      <c r="B123" s="239"/>
      <c r="E123" s="214">
        <v>43191</v>
      </c>
      <c r="F123" s="214" t="s">
        <v>185</v>
      </c>
      <c r="G123" s="215" t="s">
        <v>66</v>
      </c>
      <c r="H123" s="240">
        <f>$C$44/12</f>
        <v>1.575E-3</v>
      </c>
      <c r="I123" s="230">
        <f>(SUM('1.  LRAMVA Summary'!D$54:D$74)+SUM('1.  LRAMVA Summary'!D$75:D$76)*(MONTH($E123)-1)/12)*$H123</f>
        <v>130.41438906439535</v>
      </c>
      <c r="J123" s="230">
        <f>(SUM('1.  LRAMVA Summary'!E$54:E$74)+SUM('1.  LRAMVA Summary'!E$75:E$76)*(MONTH($E123)-1)/12)*$H123</f>
        <v>73.650113116915179</v>
      </c>
      <c r="K123" s="230">
        <f>(SUM('1.  LRAMVA Summary'!F$54:F$74)+SUM('1.  LRAMVA Summary'!F$75:F$76)*(MONTH($E123)-1)/12)*$H123</f>
        <v>5.6977010844594131</v>
      </c>
      <c r="L123" s="230">
        <f>(SUM('1.  LRAMVA Summary'!G$54:G$74)+SUM('1.  LRAMVA Summary'!G$75:G$76)*(MONTH($E123)-1)/12)*$H123</f>
        <v>71.50250853368496</v>
      </c>
      <c r="M123" s="230">
        <f>(SUM('1.  LRAMVA Summary'!H$54:H$74)+SUM('1.  LRAMVA Summary'!H$75:H$76)*(MONTH($E123)-1)/12)*$H123</f>
        <v>-0.11102836500000002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281.15368343445493</v>
      </c>
    </row>
    <row r="124" spans="2:23" s="9" customFormat="1">
      <c r="B124" s="66"/>
      <c r="E124" s="214">
        <v>43221</v>
      </c>
      <c r="F124" s="214" t="s">
        <v>185</v>
      </c>
      <c r="G124" s="215" t="s">
        <v>66</v>
      </c>
      <c r="H124" s="240">
        <f t="shared" ref="H124:H125" si="64">$C$44/12</f>
        <v>1.575E-3</v>
      </c>
      <c r="I124" s="230">
        <f>(SUM('1.  LRAMVA Summary'!D$54:D$74)+SUM('1.  LRAMVA Summary'!D$75:D$76)*(MONTH($E124)-1)/12)*$H124</f>
        <v>136.01977542709318</v>
      </c>
      <c r="J124" s="230">
        <f>(SUM('1.  LRAMVA Summary'!E$54:E$74)+SUM('1.  LRAMVA Summary'!E$75:E$76)*(MONTH($E124)-1)/12)*$H124</f>
        <v>78.931225762851184</v>
      </c>
      <c r="K124" s="230">
        <f>(SUM('1.  LRAMVA Summary'!F$54:F$74)+SUM('1.  LRAMVA Summary'!F$75:F$76)*(MONTH($E124)-1)/12)*$H124</f>
        <v>6.9579769337621284</v>
      </c>
      <c r="L124" s="230">
        <f>(SUM('1.  LRAMVA Summary'!G$54:G$74)+SUM('1.  LRAMVA Summary'!G$75:G$76)*(MONTH($E124)-1)/12)*$H124</f>
        <v>76.455846013059656</v>
      </c>
      <c r="M124" s="230">
        <f>(SUM('1.  LRAMVA Summary'!H$54:H$74)+SUM('1.  LRAMVA Summary'!H$75:H$76)*(MONTH($E124)-1)/12)*$H124</f>
        <v>-0.11852861999999999</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298.24629551676611</v>
      </c>
    </row>
    <row r="125" spans="2:23" s="238" customFormat="1">
      <c r="B125" s="237"/>
      <c r="E125" s="214">
        <v>43252</v>
      </c>
      <c r="F125" s="214" t="s">
        <v>185</v>
      </c>
      <c r="G125" s="215" t="s">
        <v>66</v>
      </c>
      <c r="H125" s="240">
        <f t="shared" si="64"/>
        <v>1.575E-3</v>
      </c>
      <c r="I125" s="230">
        <f>(SUM('1.  LRAMVA Summary'!D$54:D$74)+SUM('1.  LRAMVA Summary'!D$75:D$76)*(MONTH($E125)-1)/12)*$H125</f>
        <v>141.62516178979101</v>
      </c>
      <c r="J125" s="230">
        <f>(SUM('1.  LRAMVA Summary'!E$54:E$74)+SUM('1.  LRAMVA Summary'!E$75:E$76)*(MONTH($E125)-1)/12)*$H125</f>
        <v>84.212338408787204</v>
      </c>
      <c r="K125" s="230">
        <f>(SUM('1.  LRAMVA Summary'!F$54:F$74)+SUM('1.  LRAMVA Summary'!F$75:F$76)*(MONTH($E125)-1)/12)*$H125</f>
        <v>8.2182527830648411</v>
      </c>
      <c r="L125" s="230">
        <f>(SUM('1.  LRAMVA Summary'!G$54:G$74)+SUM('1.  LRAMVA Summary'!G$75:G$76)*(MONTH($E125)-1)/12)*$H125</f>
        <v>81.409183492434352</v>
      </c>
      <c r="M125" s="230">
        <f>(SUM('1.  LRAMVA Summary'!H$54:H$74)+SUM('1.  LRAMVA Summary'!H$75:H$76)*(MONTH($E125)-1)/12)*$H125</f>
        <v>-0.12602887499999998</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315.3389075990774</v>
      </c>
    </row>
    <row r="126" spans="2:23" s="9" customFormat="1">
      <c r="B126" s="66"/>
      <c r="E126" s="214">
        <v>43282</v>
      </c>
      <c r="F126" s="214" t="s">
        <v>185</v>
      </c>
      <c r="G126" s="215" t="s">
        <v>68</v>
      </c>
      <c r="H126" s="240">
        <f>$C$45/12</f>
        <v>1.575E-3</v>
      </c>
      <c r="I126" s="230">
        <f>(SUM('1.  LRAMVA Summary'!D$54:D$74)+SUM('1.  LRAMVA Summary'!D$75:D$76)*(MONTH($E126)-1)/12)*$H126</f>
        <v>147.23054815248884</v>
      </c>
      <c r="J126" s="230">
        <f>(SUM('1.  LRAMVA Summary'!E$54:E$74)+SUM('1.  LRAMVA Summary'!E$75:E$76)*(MONTH($E126)-1)/12)*$H126</f>
        <v>89.493451054723209</v>
      </c>
      <c r="K126" s="230">
        <f>(SUM('1.  LRAMVA Summary'!F$54:F$74)+SUM('1.  LRAMVA Summary'!F$75:F$76)*(MONTH($E126)-1)/12)*$H126</f>
        <v>9.4785286323675564</v>
      </c>
      <c r="L126" s="230">
        <f>(SUM('1.  LRAMVA Summary'!G$54:G$74)+SUM('1.  LRAMVA Summary'!G$75:G$76)*(MONTH($E126)-1)/12)*$H126</f>
        <v>86.362520971809062</v>
      </c>
      <c r="M126" s="230">
        <f>(SUM('1.  LRAMVA Summary'!H$54:H$74)+SUM('1.  LRAMVA Summary'!H$75:H$76)*(MONTH($E126)-1)/12)*$H126</f>
        <v>-0.13352913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332.43151968138869</v>
      </c>
    </row>
    <row r="127" spans="2:23" s="9" customFormat="1">
      <c r="B127" s="66"/>
      <c r="E127" s="214">
        <v>43313</v>
      </c>
      <c r="F127" s="214" t="s">
        <v>185</v>
      </c>
      <c r="G127" s="215" t="s">
        <v>68</v>
      </c>
      <c r="H127" s="240">
        <f t="shared" ref="H127:H128" si="65">$C$45/12</f>
        <v>1.575E-3</v>
      </c>
      <c r="I127" s="230">
        <f>(SUM('1.  LRAMVA Summary'!D$54:D$74)+SUM('1.  LRAMVA Summary'!D$75:D$76)*(MONTH($E127)-1)/12)*$H127</f>
        <v>152.83593451518666</v>
      </c>
      <c r="J127" s="230">
        <f>(SUM('1.  LRAMVA Summary'!E$54:E$74)+SUM('1.  LRAMVA Summary'!E$75:E$76)*(MONTH($E127)-1)/12)*$H127</f>
        <v>94.774563700659215</v>
      </c>
      <c r="K127" s="230">
        <f>(SUM('1.  LRAMVA Summary'!F$54:F$74)+SUM('1.  LRAMVA Summary'!F$75:F$76)*(MONTH($E127)-1)/12)*$H127</f>
        <v>10.73880448167027</v>
      </c>
      <c r="L127" s="230">
        <f>(SUM('1.  LRAMVA Summary'!G$54:G$74)+SUM('1.  LRAMVA Summary'!G$75:G$76)*(MONTH($E127)-1)/12)*$H127</f>
        <v>91.315858451183757</v>
      </c>
      <c r="M127" s="230">
        <f>(SUM('1.  LRAMVA Summary'!H$54:H$74)+SUM('1.  LRAMVA Summary'!H$75:H$76)*(MONTH($E127)-1)/12)*$H127</f>
        <v>-0.14102938499999998</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349.52413176369993</v>
      </c>
    </row>
    <row r="128" spans="2:23" s="9" customFormat="1">
      <c r="B128" s="66"/>
      <c r="E128" s="214">
        <v>43344</v>
      </c>
      <c r="F128" s="214" t="s">
        <v>185</v>
      </c>
      <c r="G128" s="215" t="s">
        <v>68</v>
      </c>
      <c r="H128" s="240">
        <f t="shared" si="65"/>
        <v>1.575E-3</v>
      </c>
      <c r="I128" s="230">
        <f>(SUM('1.  LRAMVA Summary'!D$54:D$74)+SUM('1.  LRAMVA Summary'!D$75:D$76)*(MONTH($E128)-1)/12)*$H128</f>
        <v>158.44132087788452</v>
      </c>
      <c r="J128" s="230">
        <f>(SUM('1.  LRAMVA Summary'!E$54:E$74)+SUM('1.  LRAMVA Summary'!E$75:E$76)*(MONTH($E128)-1)/12)*$H128</f>
        <v>100.05567634659523</v>
      </c>
      <c r="K128" s="230">
        <f>(SUM('1.  LRAMVA Summary'!F$54:F$74)+SUM('1.  LRAMVA Summary'!F$75:F$76)*(MONTH($E128)-1)/12)*$H128</f>
        <v>11.999080330972983</v>
      </c>
      <c r="L128" s="230">
        <f>(SUM('1.  LRAMVA Summary'!G$54:G$74)+SUM('1.  LRAMVA Summary'!G$75:G$76)*(MONTH($E128)-1)/12)*$H128</f>
        <v>96.269195930558453</v>
      </c>
      <c r="M128" s="230">
        <f>(SUM('1.  LRAMVA Summary'!H$54:H$74)+SUM('1.  LRAMVA Summary'!H$75:H$76)*(MONTH($E128)-1)/12)*$H128</f>
        <v>-0.14852963999999999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366.61674384601116</v>
      </c>
    </row>
    <row r="129" spans="2:23" s="9" customFormat="1">
      <c r="B129" s="66"/>
      <c r="E129" s="214">
        <v>43374</v>
      </c>
      <c r="F129" s="214" t="s">
        <v>185</v>
      </c>
      <c r="G129" s="215" t="s">
        <v>69</v>
      </c>
      <c r="H129" s="240">
        <f>$C$46/12</f>
        <v>1.8083333333333335E-3</v>
      </c>
      <c r="I129" s="230">
        <f>(SUM('1.  LRAMVA Summary'!D$54:D$74)+SUM('1.  LRAMVA Summary'!D$75:D$76)*(MONTH($E129)-1)/12)*$H129</f>
        <v>188.34992312807603</v>
      </c>
      <c r="J129" s="230">
        <f>(SUM('1.  LRAMVA Summary'!E$54:E$74)+SUM('1.  LRAMVA Summary'!E$75:E$76)*(MONTH($E129)-1)/12)*$H129</f>
        <v>120.94223921364699</v>
      </c>
      <c r="K129" s="230">
        <f>(SUM('1.  LRAMVA Summary'!F$54:F$74)+SUM('1.  LRAMVA Summary'!F$75:F$76)*(MONTH($E129)-1)/12)*$H129</f>
        <v>15.223705244020246</v>
      </c>
      <c r="L129" s="230">
        <f>(SUM('1.  LRAMVA Summary'!G$54:G$74)+SUM('1.  LRAMVA Summary'!G$75:G$76)*(MONTH($E129)-1)/12)*$H129</f>
        <v>116.21846428547882</v>
      </c>
      <c r="M129" s="230">
        <f>(SUM('1.  LRAMVA Summary'!H$54:H$74)+SUM('1.  LRAMVA Summary'!H$75:H$76)*(MONTH($E129)-1)/12)*$H129</f>
        <v>-0.17914543499999999</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440.55518643622213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194.78573710006245</v>
      </c>
      <c r="J130" s="230">
        <f>(SUM('1.  LRAMVA Summary'!E$54:E$74)+SUM('1.  LRAMVA Summary'!E$75:E$76)*(MONTH($E130)-1)/12)*$H130</f>
        <v>127.00573891824018</v>
      </c>
      <c r="K130" s="230">
        <f>(SUM('1.  LRAMVA Summary'!F$54:F$74)+SUM('1.  LRAMVA Summary'!F$75:F$76)*(MONTH($E130)-1)/12)*$H130</f>
        <v>16.670688626552991</v>
      </c>
      <c r="L130" s="230">
        <f>(SUM('1.  LRAMVA Summary'!G$54:G$74)+SUM('1.  LRAMVA Summary'!G$75:G$76)*(MONTH($E130)-1)/12)*$H130</f>
        <v>121.90562953957568</v>
      </c>
      <c r="M130" s="230">
        <f>(SUM('1.  LRAMVA Summary'!H$54:H$74)+SUM('1.  LRAMVA Summary'!H$75:H$76)*(MONTH($E130)-1)/12)*$H130</f>
        <v>-0.18775683888888889</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460.18003734554242</v>
      </c>
    </row>
    <row r="131" spans="2:23" s="9" customFormat="1">
      <c r="B131" s="66"/>
      <c r="E131" s="214">
        <v>43435</v>
      </c>
      <c r="F131" s="214" t="s">
        <v>185</v>
      </c>
      <c r="G131" s="215" t="s">
        <v>69</v>
      </c>
      <c r="H131" s="240">
        <f t="shared" si="66"/>
        <v>1.8083333333333335E-3</v>
      </c>
      <c r="I131" s="230">
        <f>(SUM('1.  LRAMVA Summary'!D$54:D$74)+SUM('1.  LRAMVA Summary'!D$75:D$76)*(MONTH($E131)-1)/12)*$H131</f>
        <v>201.22155107204881</v>
      </c>
      <c r="J131" s="230">
        <f>(SUM('1.  LRAMVA Summary'!E$54:E$74)+SUM('1.  LRAMVA Summary'!E$75:E$76)*(MONTH($E131)-1)/12)*$H131</f>
        <v>133.06923862283338</v>
      </c>
      <c r="K131" s="230">
        <f>(SUM('1.  LRAMVA Summary'!F$54:F$74)+SUM('1.  LRAMVA Summary'!F$75:F$76)*(MONTH($E131)-1)/12)*$H131</f>
        <v>18.117672009085737</v>
      </c>
      <c r="L131" s="230">
        <f>(SUM('1.  LRAMVA Summary'!G$54:G$74)+SUM('1.  LRAMVA Summary'!G$75:G$76)*(MONTH($E131)-1)/12)*$H131</f>
        <v>127.59279479367258</v>
      </c>
      <c r="M131" s="230">
        <f>(SUM('1.  LRAMVA Summary'!H$54:H$74)+SUM('1.  LRAMVA Summary'!H$75:H$76)*(MONTH($E131)-1)/12)*$H131</f>
        <v>-0.19636824277777779</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479.80488825486265</v>
      </c>
    </row>
    <row r="132" spans="2:23" s="9" customFormat="1" ht="15" thickBot="1">
      <c r="B132" s="66"/>
      <c r="E132" s="216" t="s">
        <v>468</v>
      </c>
      <c r="F132" s="216"/>
      <c r="G132" s="217"/>
      <c r="H132" s="218"/>
      <c r="I132" s="219">
        <f>SUM(I119:I131)</f>
        <v>2158.4819045441836</v>
      </c>
      <c r="J132" s="219">
        <f>SUM(J119:J131)</f>
        <v>1267.9722889682146</v>
      </c>
      <c r="K132" s="219">
        <f t="shared" ref="K132:O132" si="67">SUM(K119:K131)</f>
        <v>117.81729407782358</v>
      </c>
      <c r="L132" s="219">
        <f t="shared" si="67"/>
        <v>1226.974249927285</v>
      </c>
      <c r="M132" s="219">
        <f t="shared" si="67"/>
        <v>-1.9008042816666664</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4769.3449332358405</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2158.4819045441836</v>
      </c>
      <c r="J134" s="228">
        <f t="shared" ref="J134" si="69">J132+J133</f>
        <v>1267.9722889682146</v>
      </c>
      <c r="K134" s="228">
        <f t="shared" ref="K134" si="70">K132+K133</f>
        <v>117.81729407782358</v>
      </c>
      <c r="L134" s="228">
        <f t="shared" ref="L134" si="71">L132+L133</f>
        <v>1226.974249927285</v>
      </c>
      <c r="M134" s="228">
        <f t="shared" ref="M134" si="72">M132+M133</f>
        <v>-1.9008042816666664</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4769.3449332358405</v>
      </c>
    </row>
    <row r="135" spans="2:23" s="9" customFormat="1">
      <c r="B135" s="66"/>
      <c r="E135" s="214">
        <v>43466</v>
      </c>
      <c r="F135" s="214" t="s">
        <v>186</v>
      </c>
      <c r="G135" s="215" t="s">
        <v>65</v>
      </c>
      <c r="H135" s="240">
        <f>$C$47/12</f>
        <v>2.0416666666666669E-3</v>
      </c>
      <c r="I135" s="230">
        <f>(SUM('1.  LRAMVA Summary'!D$54:D$77)+SUM('1.  LRAMVA Summary'!D$78:D$79)*(MONTH($E135)-1)/12)*$H135</f>
        <v>234.45186375939463</v>
      </c>
      <c r="J135" s="230">
        <f>(SUM('1.  LRAMVA Summary'!E$54:E$77)+SUM('1.  LRAMVA Summary'!E$78:E$79)*(MONTH($E135)-1)/12)*$H135</f>
        <v>157.08534972451392</v>
      </c>
      <c r="K135" s="230">
        <f>(SUM('1.  LRAMVA Summary'!F$54:F$77)+SUM('1.  LRAMVA Summary'!F$78:F$79)*(MONTH($E135)-1)/12)*$H135</f>
        <v>22.08912705505313</v>
      </c>
      <c r="L135" s="230">
        <f>(SUM('1.  LRAMVA Summary'!G$54:G$77)+SUM('1.  LRAMVA Summary'!G$78:G$79)*(MONTH($E135)-1)/12)*$H135</f>
        <v>150.47737424748163</v>
      </c>
      <c r="M135" s="230">
        <f>(SUM('1.  LRAMVA Summary'!H$54:H$77)+SUM('1.  LRAMVA Summary'!H$78:H$79)*(MONTH($E135)-1)/12)*$H135</f>
        <v>-0.23142863333333336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563.87228615311005</v>
      </c>
    </row>
    <row r="136" spans="2:23" s="9" customFormat="1">
      <c r="B136" s="66"/>
      <c r="E136" s="214">
        <v>43497</v>
      </c>
      <c r="F136" s="214" t="s">
        <v>186</v>
      </c>
      <c r="G136" s="215" t="s">
        <v>65</v>
      </c>
      <c r="H136" s="240">
        <f t="shared" ref="H136:H137" si="75">$C$47/12</f>
        <v>2.0416666666666669E-3</v>
      </c>
      <c r="I136" s="230">
        <f>(SUM('1.  LRAMVA Summary'!D$54:D$77)+SUM('1.  LRAMVA Summary'!D$78:D$79)*(MONTH($E136)-1)/12)*$H136</f>
        <v>234.45186375939463</v>
      </c>
      <c r="J136" s="230">
        <f>(SUM('1.  LRAMVA Summary'!E$54:E$77)+SUM('1.  LRAMVA Summary'!E$78:E$79)*(MONTH($E136)-1)/12)*$H136</f>
        <v>157.08534972451392</v>
      </c>
      <c r="K136" s="230">
        <f>(SUM('1.  LRAMVA Summary'!F$54:F$77)+SUM('1.  LRAMVA Summary'!F$78:F$79)*(MONTH($E136)-1)/12)*$H136</f>
        <v>22.08912705505313</v>
      </c>
      <c r="L136" s="230">
        <f>(SUM('1.  LRAMVA Summary'!G$54:G$77)+SUM('1.  LRAMVA Summary'!G$78:G$79)*(MONTH($E136)-1)/12)*$H136</f>
        <v>150.47737424748163</v>
      </c>
      <c r="M136" s="230">
        <f>(SUM('1.  LRAMVA Summary'!H$54:H$77)+SUM('1.  LRAMVA Summary'!H$78:H$79)*(MONTH($E136)-1)/12)*$H136</f>
        <v>-0.23142863333333336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563.87228615311005</v>
      </c>
    </row>
    <row r="137" spans="2:23" s="9" customFormat="1">
      <c r="B137" s="66"/>
      <c r="E137" s="214">
        <v>43525</v>
      </c>
      <c r="F137" s="214" t="s">
        <v>186</v>
      </c>
      <c r="G137" s="215" t="s">
        <v>65</v>
      </c>
      <c r="H137" s="240">
        <f t="shared" si="75"/>
        <v>2.0416666666666669E-3</v>
      </c>
      <c r="I137" s="230">
        <f>(SUM('1.  LRAMVA Summary'!D$54:D$77)+SUM('1.  LRAMVA Summary'!D$78:D$79)*(MONTH($E137)-1)/12)*$H137</f>
        <v>234.45186375939463</v>
      </c>
      <c r="J137" s="230">
        <f>(SUM('1.  LRAMVA Summary'!E$54:E$77)+SUM('1.  LRAMVA Summary'!E$78:E$79)*(MONTH($E137)-1)/12)*$H137</f>
        <v>157.08534972451392</v>
      </c>
      <c r="K137" s="230">
        <f>(SUM('1.  LRAMVA Summary'!F$54:F$77)+SUM('1.  LRAMVA Summary'!F$78:F$79)*(MONTH($E137)-1)/12)*$H137</f>
        <v>22.08912705505313</v>
      </c>
      <c r="L137" s="230">
        <f>(SUM('1.  LRAMVA Summary'!G$54:G$77)+SUM('1.  LRAMVA Summary'!G$78:G$79)*(MONTH($E137)-1)/12)*$H137</f>
        <v>150.47737424748163</v>
      </c>
      <c r="M137" s="230">
        <f>(SUM('1.  LRAMVA Summary'!H$54:H$77)+SUM('1.  LRAMVA Summary'!H$78:H$79)*(MONTH($E137)-1)/12)*$H137</f>
        <v>-0.23142863333333336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563.87228615311005</v>
      </c>
    </row>
    <row r="138" spans="2:23" s="8" customFormat="1">
      <c r="B138" s="239"/>
      <c r="E138" s="214">
        <v>43556</v>
      </c>
      <c r="F138" s="214" t="s">
        <v>186</v>
      </c>
      <c r="G138" s="215" t="s">
        <v>66</v>
      </c>
      <c r="H138" s="240">
        <f>$C$48/12</f>
        <v>1.8166666666666667E-3</v>
      </c>
      <c r="I138" s="230">
        <f>(SUM('1.  LRAMVA Summary'!D$54:D$77)+SUM('1.  LRAMVA Summary'!D$78:D$79)*(MONTH($E138)-1)/12)*$H138</f>
        <v>208.61431142672663</v>
      </c>
      <c r="J138" s="230">
        <f>(SUM('1.  LRAMVA Summary'!E$54:E$77)+SUM('1.  LRAMVA Summary'!E$78:E$79)*(MONTH($E138)-1)/12)*$H138</f>
        <v>139.77390302017972</v>
      </c>
      <c r="K138" s="230">
        <f>(SUM('1.  LRAMVA Summary'!F$54:F$77)+SUM('1.  LRAMVA Summary'!F$78:F$79)*(MONTH($E138)-1)/12)*$H138</f>
        <v>19.654815093884007</v>
      </c>
      <c r="L138" s="230">
        <f>(SUM('1.  LRAMVA Summary'!G$54:G$77)+SUM('1.  LRAMVA Summary'!G$78:G$79)*(MONTH($E138)-1)/12)*$H138</f>
        <v>133.89415341204489</v>
      </c>
      <c r="M138" s="230">
        <f>(SUM('1.  LRAMVA Summary'!H$54:H$77)+SUM('1.  LRAMVA Summary'!H$78:H$79)*(MONTH($E138)-1)/12)*$H138</f>
        <v>-0.20592425333333333</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501.73125869950189</v>
      </c>
    </row>
    <row r="139" spans="2:23" s="9" customFormat="1">
      <c r="B139" s="66"/>
      <c r="E139" s="214">
        <v>43586</v>
      </c>
      <c r="F139" s="214" t="s">
        <v>186</v>
      </c>
      <c r="G139" s="215" t="s">
        <v>66</v>
      </c>
      <c r="H139" s="240">
        <f>$C$48/12</f>
        <v>1.8166666666666667E-3</v>
      </c>
      <c r="I139" s="230">
        <f>(SUM('1.  LRAMVA Summary'!D$54:D$77)+SUM('1.  LRAMVA Summary'!D$78:D$79)*(MONTH($E139)-1)/12)*$H139</f>
        <v>208.61431142672663</v>
      </c>
      <c r="J139" s="230">
        <f>(SUM('1.  LRAMVA Summary'!E$54:E$77)+SUM('1.  LRAMVA Summary'!E$78:E$79)*(MONTH($E139)-1)/12)*$H139</f>
        <v>139.77390302017972</v>
      </c>
      <c r="K139" s="230">
        <f>(SUM('1.  LRAMVA Summary'!F$54:F$77)+SUM('1.  LRAMVA Summary'!F$78:F$79)*(MONTH($E139)-1)/12)*$H139</f>
        <v>19.654815093884007</v>
      </c>
      <c r="L139" s="230">
        <f>(SUM('1.  LRAMVA Summary'!G$54:G$77)+SUM('1.  LRAMVA Summary'!G$78:G$79)*(MONTH($E139)-1)/12)*$H139</f>
        <v>133.89415341204489</v>
      </c>
      <c r="M139" s="230">
        <f>(SUM('1.  LRAMVA Summary'!H$54:H$77)+SUM('1.  LRAMVA Summary'!H$78:H$79)*(MONTH($E139)-1)/12)*$H139</f>
        <v>-0.20592425333333333</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501.73125869950189</v>
      </c>
    </row>
    <row r="140" spans="2:23" s="9" customFormat="1">
      <c r="B140" s="66"/>
      <c r="E140" s="214">
        <v>43617</v>
      </c>
      <c r="F140" s="214" t="s">
        <v>186</v>
      </c>
      <c r="G140" s="215" t="s">
        <v>66</v>
      </c>
      <c r="H140" s="240">
        <f t="shared" ref="H140" si="77">$C$48/12</f>
        <v>1.8166666666666667E-3</v>
      </c>
      <c r="I140" s="230">
        <f>(SUM('1.  LRAMVA Summary'!D$54:D$77)+SUM('1.  LRAMVA Summary'!D$78:D$79)*(MONTH($E140)-1)/12)*$H140</f>
        <v>208.61431142672663</v>
      </c>
      <c r="J140" s="230">
        <f>(SUM('1.  LRAMVA Summary'!E$54:E$77)+SUM('1.  LRAMVA Summary'!E$78:E$79)*(MONTH($E140)-1)/12)*$H140</f>
        <v>139.77390302017972</v>
      </c>
      <c r="K140" s="230">
        <f>(SUM('1.  LRAMVA Summary'!F$54:F$77)+SUM('1.  LRAMVA Summary'!F$78:F$79)*(MONTH($E140)-1)/12)*$H140</f>
        <v>19.654815093884007</v>
      </c>
      <c r="L140" s="230">
        <f>(SUM('1.  LRAMVA Summary'!G$54:G$77)+SUM('1.  LRAMVA Summary'!G$78:G$79)*(MONTH($E140)-1)/12)*$H140</f>
        <v>133.89415341204489</v>
      </c>
      <c r="M140" s="230">
        <f>(SUM('1.  LRAMVA Summary'!H$54:H$77)+SUM('1.  LRAMVA Summary'!H$78:H$79)*(MONTH($E140)-1)/12)*$H140</f>
        <v>-0.20592425333333333</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501.73125869950189</v>
      </c>
    </row>
    <row r="141" spans="2:23" s="9" customFormat="1">
      <c r="B141" s="66"/>
      <c r="E141" s="214">
        <v>43647</v>
      </c>
      <c r="F141" s="214" t="s">
        <v>186</v>
      </c>
      <c r="G141" s="215" t="s">
        <v>68</v>
      </c>
      <c r="H141" s="240">
        <f>$C$49/12</f>
        <v>1.8166666666666667E-3</v>
      </c>
      <c r="I141" s="230">
        <f>(SUM('1.  LRAMVA Summary'!D$54:D$77)+SUM('1.  LRAMVA Summary'!D$78:D$79)*(MONTH($E141)-1)/12)*$H141</f>
        <v>208.61431142672663</v>
      </c>
      <c r="J141" s="230">
        <f>(SUM('1.  LRAMVA Summary'!E$54:E$77)+SUM('1.  LRAMVA Summary'!E$78:E$79)*(MONTH($E141)-1)/12)*$H141</f>
        <v>139.77390302017972</v>
      </c>
      <c r="K141" s="230">
        <f>(SUM('1.  LRAMVA Summary'!F$54:F$77)+SUM('1.  LRAMVA Summary'!F$78:F$79)*(MONTH($E141)-1)/12)*$H141</f>
        <v>19.654815093884007</v>
      </c>
      <c r="L141" s="230">
        <f>(SUM('1.  LRAMVA Summary'!G$54:G$77)+SUM('1.  LRAMVA Summary'!G$78:G$79)*(MONTH($E141)-1)/12)*$H141</f>
        <v>133.89415341204489</v>
      </c>
      <c r="M141" s="230">
        <f>(SUM('1.  LRAMVA Summary'!H$54:H$77)+SUM('1.  LRAMVA Summary'!H$78:H$79)*(MONTH($E141)-1)/12)*$H141</f>
        <v>-0.20592425333333333</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501.73125869950189</v>
      </c>
    </row>
    <row r="142" spans="2:23" s="9" customFormat="1">
      <c r="B142" s="66"/>
      <c r="E142" s="214">
        <v>43678</v>
      </c>
      <c r="F142" s="214" t="s">
        <v>186</v>
      </c>
      <c r="G142" s="215" t="s">
        <v>68</v>
      </c>
      <c r="H142" s="240">
        <f t="shared" ref="H142" si="78">$C$49/12</f>
        <v>1.8166666666666667E-3</v>
      </c>
      <c r="I142" s="230">
        <f>(SUM('1.  LRAMVA Summary'!D$54:D$77)+SUM('1.  LRAMVA Summary'!D$78:D$79)*(MONTH($E142)-1)/12)*$H142</f>
        <v>208.61431142672663</v>
      </c>
      <c r="J142" s="230">
        <f>(SUM('1.  LRAMVA Summary'!E$54:E$77)+SUM('1.  LRAMVA Summary'!E$78:E$79)*(MONTH($E142)-1)/12)*$H142</f>
        <v>139.77390302017972</v>
      </c>
      <c r="K142" s="230">
        <f>(SUM('1.  LRAMVA Summary'!F$54:F$77)+SUM('1.  LRAMVA Summary'!F$78:F$79)*(MONTH($E142)-1)/12)*$H142</f>
        <v>19.654815093884007</v>
      </c>
      <c r="L142" s="230">
        <f>(SUM('1.  LRAMVA Summary'!G$54:G$77)+SUM('1.  LRAMVA Summary'!G$78:G$79)*(MONTH($E142)-1)/12)*$H142</f>
        <v>133.89415341204489</v>
      </c>
      <c r="M142" s="230">
        <f>(SUM('1.  LRAMVA Summary'!H$54:H$77)+SUM('1.  LRAMVA Summary'!H$78:H$79)*(MONTH($E142)-1)/12)*$H142</f>
        <v>-0.20592425333333333</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501.73125869950189</v>
      </c>
    </row>
    <row r="143" spans="2:23" s="9" customFormat="1">
      <c r="B143" s="66"/>
      <c r="E143" s="214">
        <v>43709</v>
      </c>
      <c r="F143" s="214" t="s">
        <v>186</v>
      </c>
      <c r="G143" s="215" t="s">
        <v>68</v>
      </c>
      <c r="H143" s="240">
        <f>$C$49/12</f>
        <v>1.8166666666666667E-3</v>
      </c>
      <c r="I143" s="230">
        <f>(SUM('1.  LRAMVA Summary'!D$54:D$77)+SUM('1.  LRAMVA Summary'!D$78:D$79)*(MONTH($E143)-1)/12)*$H143</f>
        <v>208.61431142672663</v>
      </c>
      <c r="J143" s="230">
        <f>(SUM('1.  LRAMVA Summary'!E$54:E$77)+SUM('1.  LRAMVA Summary'!E$78:E$79)*(MONTH($E143)-1)/12)*$H143</f>
        <v>139.77390302017972</v>
      </c>
      <c r="K143" s="230">
        <f>(SUM('1.  LRAMVA Summary'!F$54:F$77)+SUM('1.  LRAMVA Summary'!F$78:F$79)*(MONTH($E143)-1)/12)*$H143</f>
        <v>19.654815093884007</v>
      </c>
      <c r="L143" s="230">
        <f>(SUM('1.  LRAMVA Summary'!G$54:G$77)+SUM('1.  LRAMVA Summary'!G$78:G$79)*(MONTH($E143)-1)/12)*$H143</f>
        <v>133.89415341204489</v>
      </c>
      <c r="M143" s="230">
        <f>(SUM('1.  LRAMVA Summary'!H$54:H$77)+SUM('1.  LRAMVA Summary'!H$78:H$79)*(MONTH($E143)-1)/12)*$H143</f>
        <v>-0.20592425333333333</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501.73125869950189</v>
      </c>
    </row>
    <row r="144" spans="2:23" s="9" customFormat="1">
      <c r="B144" s="66"/>
      <c r="E144" s="214">
        <v>43739</v>
      </c>
      <c r="F144" s="214" t="s">
        <v>186</v>
      </c>
      <c r="G144" s="215" t="s">
        <v>69</v>
      </c>
      <c r="H144" s="240">
        <f>$C$50/12</f>
        <v>1.8166666666666667E-3</v>
      </c>
      <c r="I144" s="230">
        <f>(SUM('1.  LRAMVA Summary'!D$54:D$77)+SUM('1.  LRAMVA Summary'!D$78:D$79)*(MONTH($E144)-1)/12)*$H144</f>
        <v>208.61431142672663</v>
      </c>
      <c r="J144" s="230">
        <f>(SUM('1.  LRAMVA Summary'!E$54:E$77)+SUM('1.  LRAMVA Summary'!E$78:E$79)*(MONTH($E144)-1)/12)*$H144</f>
        <v>139.77390302017972</v>
      </c>
      <c r="K144" s="230">
        <f>(SUM('1.  LRAMVA Summary'!F$54:F$77)+SUM('1.  LRAMVA Summary'!F$78:F$79)*(MONTH($E144)-1)/12)*$H144</f>
        <v>19.654815093884007</v>
      </c>
      <c r="L144" s="230">
        <f>(SUM('1.  LRAMVA Summary'!G$54:G$77)+SUM('1.  LRAMVA Summary'!G$78:G$79)*(MONTH($E144)-1)/12)*$H144</f>
        <v>133.89415341204489</v>
      </c>
      <c r="M144" s="230">
        <f>(SUM('1.  LRAMVA Summary'!H$54:H$77)+SUM('1.  LRAMVA Summary'!H$78:H$79)*(MONTH($E144)-1)/12)*$H144</f>
        <v>-0.20592425333333333</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501.73125869950189</v>
      </c>
    </row>
    <row r="145" spans="2:23" s="9" customFormat="1">
      <c r="B145" s="66"/>
      <c r="E145" s="214">
        <v>43770</v>
      </c>
      <c r="F145" s="214" t="s">
        <v>186</v>
      </c>
      <c r="G145" s="215" t="s">
        <v>69</v>
      </c>
      <c r="H145" s="240">
        <f t="shared" ref="H145:H146" si="79">$C$50/12</f>
        <v>1.8166666666666667E-3</v>
      </c>
      <c r="I145" s="230">
        <f>(SUM('1.  LRAMVA Summary'!D$54:D$77)+SUM('1.  LRAMVA Summary'!D$78:D$79)*(MONTH($E145)-1)/12)*$H145</f>
        <v>208.61431142672663</v>
      </c>
      <c r="J145" s="230">
        <f>(SUM('1.  LRAMVA Summary'!E$54:E$77)+SUM('1.  LRAMVA Summary'!E$78:E$79)*(MONTH($E145)-1)/12)*$H145</f>
        <v>139.77390302017972</v>
      </c>
      <c r="K145" s="230">
        <f>(SUM('1.  LRAMVA Summary'!F$54:F$77)+SUM('1.  LRAMVA Summary'!F$78:F$79)*(MONTH($E145)-1)/12)*$H145</f>
        <v>19.654815093884007</v>
      </c>
      <c r="L145" s="230">
        <f>(SUM('1.  LRAMVA Summary'!G$54:G$77)+SUM('1.  LRAMVA Summary'!G$78:G$79)*(MONTH($E145)-1)/12)*$H145</f>
        <v>133.89415341204489</v>
      </c>
      <c r="M145" s="230">
        <f>(SUM('1.  LRAMVA Summary'!H$54:H$77)+SUM('1.  LRAMVA Summary'!H$78:H$79)*(MONTH($E145)-1)/12)*$H145</f>
        <v>-0.20592425333333333</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501.73125869950189</v>
      </c>
    </row>
    <row r="146" spans="2:23" s="9" customFormat="1">
      <c r="B146" s="66"/>
      <c r="E146" s="214">
        <v>43800</v>
      </c>
      <c r="F146" s="214" t="s">
        <v>186</v>
      </c>
      <c r="G146" s="215" t="s">
        <v>69</v>
      </c>
      <c r="H146" s="240">
        <f t="shared" si="79"/>
        <v>1.8166666666666667E-3</v>
      </c>
      <c r="I146" s="230">
        <f>(SUM('1.  LRAMVA Summary'!D$54:D$77)+SUM('1.  LRAMVA Summary'!D$78:D$79)*(MONTH($E146)-1)/12)*$H146</f>
        <v>208.61431142672663</v>
      </c>
      <c r="J146" s="230">
        <f>(SUM('1.  LRAMVA Summary'!E$54:E$77)+SUM('1.  LRAMVA Summary'!E$78:E$79)*(MONTH($E146)-1)/12)*$H146</f>
        <v>139.77390302017972</v>
      </c>
      <c r="K146" s="230">
        <f>(SUM('1.  LRAMVA Summary'!F$54:F$77)+SUM('1.  LRAMVA Summary'!F$78:F$79)*(MONTH($E146)-1)/12)*$H146</f>
        <v>19.654815093884007</v>
      </c>
      <c r="L146" s="230">
        <f>(SUM('1.  LRAMVA Summary'!G$54:G$77)+SUM('1.  LRAMVA Summary'!G$78:G$79)*(MONTH($E146)-1)/12)*$H146</f>
        <v>133.89415341204489</v>
      </c>
      <c r="M146" s="230">
        <f>(SUM('1.  LRAMVA Summary'!H$54:H$77)+SUM('1.  LRAMVA Summary'!H$78:H$79)*(MONTH($E146)-1)/12)*$H146</f>
        <v>-0.20592425333333333</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501.73125869950189</v>
      </c>
    </row>
    <row r="147" spans="2:23" s="9" customFormat="1" ht="15" thickBot="1">
      <c r="B147" s="66"/>
      <c r="E147" s="216" t="s">
        <v>469</v>
      </c>
      <c r="F147" s="216"/>
      <c r="G147" s="217"/>
      <c r="H147" s="218"/>
      <c r="I147" s="219">
        <f>SUM(I134:I146)</f>
        <v>4739.3662986629079</v>
      </c>
      <c r="J147" s="219">
        <f>SUM(J134:J146)</f>
        <v>2997.1934653233734</v>
      </c>
      <c r="K147" s="219">
        <f t="shared" ref="K147:O147" si="80">SUM(K134:K146)</f>
        <v>360.97801108793897</v>
      </c>
      <c r="L147" s="219">
        <f t="shared" si="80"/>
        <v>2883.4537533781345</v>
      </c>
      <c r="M147" s="219">
        <f t="shared" si="80"/>
        <v>-4.4484084616666673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10976.543119990685</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4739.3662986629079</v>
      </c>
      <c r="J149" s="228">
        <f t="shared" ref="J149" si="82">J147+J148</f>
        <v>2997.1934653233734</v>
      </c>
      <c r="K149" s="228">
        <f t="shared" ref="K149" si="83">K147+K148</f>
        <v>360.97801108793897</v>
      </c>
      <c r="L149" s="228">
        <f t="shared" ref="L149" si="84">L147+L148</f>
        <v>2883.4537533781345</v>
      </c>
      <c r="M149" s="228">
        <f t="shared" ref="M149" si="85">M147+M148</f>
        <v>-4.4484084616666673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10976.543119990685</v>
      </c>
    </row>
    <row r="150" spans="2:23" s="9" customFormat="1">
      <c r="B150" s="66"/>
      <c r="E150" s="214">
        <v>43831</v>
      </c>
      <c r="F150" s="214" t="s">
        <v>187</v>
      </c>
      <c r="G150" s="215" t="s">
        <v>65</v>
      </c>
      <c r="H150" s="240">
        <f>$C$51/12</f>
        <v>1.8166666666666667E-3</v>
      </c>
      <c r="I150" s="230">
        <f>(SUM('1.  LRAMVA Summary'!D$54:D$80)+SUM('1.  LRAMVA Summary'!D$81:D$82)*(MONTH($E150)-1)/12)*$H150</f>
        <v>208.61431142672663</v>
      </c>
      <c r="J150" s="230">
        <f>(SUM('1.  LRAMVA Summary'!E$54:E$80)+SUM('1.  LRAMVA Summary'!E$81:E$82)*(MONTH($E150)-1)/12)*$H150</f>
        <v>139.77390302017972</v>
      </c>
      <c r="K150" s="230">
        <f>(SUM('1.  LRAMVA Summary'!F$54:F$80)+SUM('1.  LRAMVA Summary'!F$81:F$82)*(MONTH($E150)-1)/12)*$H150</f>
        <v>19.654815093884007</v>
      </c>
      <c r="L150" s="230">
        <f>(SUM('1.  LRAMVA Summary'!G$54:G$80)+SUM('1.  LRAMVA Summary'!G$81:G$82)*(MONTH($E150)-1)/12)*$H150</f>
        <v>133.89415341204489</v>
      </c>
      <c r="M150" s="230">
        <f>(SUM('1.  LRAMVA Summary'!H$54:H$80)+SUM('1.  LRAMVA Summary'!H$81:H$82)*(MONTH($E150)-1)/12)*$H150</f>
        <v>-0.20592425333333333</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501.73125869950189</v>
      </c>
    </row>
    <row r="151" spans="2:23" s="9" customFormat="1">
      <c r="B151" s="66"/>
      <c r="E151" s="214">
        <v>43862</v>
      </c>
      <c r="F151" s="214" t="s">
        <v>187</v>
      </c>
      <c r="G151" s="215" t="s">
        <v>65</v>
      </c>
      <c r="H151" s="240">
        <f t="shared" ref="H151:H152" si="88">$C$51/12</f>
        <v>1.8166666666666667E-3</v>
      </c>
      <c r="I151" s="230">
        <f>(SUM('1.  LRAMVA Summary'!D$54:D$80)+SUM('1.  LRAMVA Summary'!D$81:D$82)*(MONTH($E151)-1)/12)*$H151</f>
        <v>208.61431142672663</v>
      </c>
      <c r="J151" s="230">
        <f>(SUM('1.  LRAMVA Summary'!E$54:E$80)+SUM('1.  LRAMVA Summary'!E$81:E$82)*(MONTH($E151)-1)/12)*$H151</f>
        <v>139.77390302017972</v>
      </c>
      <c r="K151" s="230">
        <f>(SUM('1.  LRAMVA Summary'!F$54:F$80)+SUM('1.  LRAMVA Summary'!F$81:F$82)*(MONTH($E151)-1)/12)*$H151</f>
        <v>19.654815093884007</v>
      </c>
      <c r="L151" s="230">
        <f>(SUM('1.  LRAMVA Summary'!G$54:G$80)+SUM('1.  LRAMVA Summary'!G$81:G$82)*(MONTH($E151)-1)/12)*$H151</f>
        <v>133.89415341204489</v>
      </c>
      <c r="M151" s="230">
        <f>(SUM('1.  LRAMVA Summary'!H$54:H$80)+SUM('1.  LRAMVA Summary'!H$81:H$82)*(MONTH($E151)-1)/12)*$H151</f>
        <v>-0.20592425333333333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501.73125869950189</v>
      </c>
    </row>
    <row r="152" spans="2:23" s="9" customFormat="1">
      <c r="B152" s="66"/>
      <c r="E152" s="214">
        <v>43891</v>
      </c>
      <c r="F152" s="214" t="s">
        <v>187</v>
      </c>
      <c r="G152" s="215" t="s">
        <v>65</v>
      </c>
      <c r="H152" s="240">
        <f t="shared" si="88"/>
        <v>1.8166666666666667E-3</v>
      </c>
      <c r="I152" s="230">
        <f>(SUM('1.  LRAMVA Summary'!D$54:D$80)+SUM('1.  LRAMVA Summary'!D$81:D$82)*(MONTH($E152)-1)/12)*$H152</f>
        <v>208.61431142672663</v>
      </c>
      <c r="J152" s="230">
        <f>(SUM('1.  LRAMVA Summary'!E$54:E$80)+SUM('1.  LRAMVA Summary'!E$81:E$82)*(MONTH($E152)-1)/12)*$H152</f>
        <v>139.77390302017972</v>
      </c>
      <c r="K152" s="230">
        <f>(SUM('1.  LRAMVA Summary'!F$54:F$80)+SUM('1.  LRAMVA Summary'!F$81:F$82)*(MONTH($E152)-1)/12)*$H152</f>
        <v>19.654815093884007</v>
      </c>
      <c r="L152" s="230">
        <f>(SUM('1.  LRAMVA Summary'!G$54:G$80)+SUM('1.  LRAMVA Summary'!G$81:G$82)*(MONTH($E152)-1)/12)*$H152</f>
        <v>133.89415341204489</v>
      </c>
      <c r="M152" s="230">
        <f>(SUM('1.  LRAMVA Summary'!H$54:H$80)+SUM('1.  LRAMVA Summary'!H$81:H$82)*(MONTH($E152)-1)/12)*$H152</f>
        <v>-0.20592425333333333</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501.73125869950189</v>
      </c>
    </row>
    <row r="153" spans="2:23" s="9" customFormat="1">
      <c r="B153" s="66"/>
      <c r="E153" s="214">
        <v>43922</v>
      </c>
      <c r="F153" s="214" t="s">
        <v>187</v>
      </c>
      <c r="G153" s="215" t="s">
        <v>66</v>
      </c>
      <c r="H153" s="240">
        <f>$C$52/12</f>
        <v>1.8166666666666667E-3</v>
      </c>
      <c r="I153" s="230">
        <f>(SUM('1.  LRAMVA Summary'!D$54:D$80)+SUM('1.  LRAMVA Summary'!D$81:D$82)*(MONTH($E153)-1)/12)*$H153</f>
        <v>208.61431142672663</v>
      </c>
      <c r="J153" s="230">
        <f>(SUM('1.  LRAMVA Summary'!E$54:E$80)+SUM('1.  LRAMVA Summary'!E$81:E$82)*(MONTH($E153)-1)/12)*$H153</f>
        <v>139.77390302017972</v>
      </c>
      <c r="K153" s="230">
        <f>(SUM('1.  LRAMVA Summary'!F$54:F$80)+SUM('1.  LRAMVA Summary'!F$81:F$82)*(MONTH($E153)-1)/12)*$H153</f>
        <v>19.654815093884007</v>
      </c>
      <c r="L153" s="230">
        <f>(SUM('1.  LRAMVA Summary'!G$54:G$80)+SUM('1.  LRAMVA Summary'!G$81:G$82)*(MONTH($E153)-1)/12)*$H153</f>
        <v>133.89415341204489</v>
      </c>
      <c r="M153" s="230">
        <f>(SUM('1.  LRAMVA Summary'!H$54:H$80)+SUM('1.  LRAMVA Summary'!H$81:H$82)*(MONTH($E153)-1)/12)*$H153</f>
        <v>-0.20592425333333333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501.73125869950189</v>
      </c>
    </row>
    <row r="154" spans="2:23" s="9" customFormat="1">
      <c r="B154" s="66"/>
      <c r="E154" s="773">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470</v>
      </c>
      <c r="F162" s="216"/>
      <c r="G162" s="217"/>
      <c r="H162" s="218"/>
      <c r="I162" s="219">
        <f>SUM(I149:I161)</f>
        <v>5573.8235443698159</v>
      </c>
      <c r="J162" s="219">
        <f>SUM(J149:J161)</f>
        <v>3556.289077404092</v>
      </c>
      <c r="K162" s="219">
        <f t="shared" ref="K162:O162" si="92">SUM(K149:K161)</f>
        <v>439.59727146347495</v>
      </c>
      <c r="L162" s="219">
        <f t="shared" si="92"/>
        <v>3419.0303670263143</v>
      </c>
      <c r="M162" s="219">
        <f t="shared" si="92"/>
        <v>-5.2721054750000009</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12983.46815478869</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7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57"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3" zoomScale="90" zoomScaleNormal="90" workbookViewId="0">
      <pane xSplit="2" ySplit="14" topLeftCell="F95" activePane="bottomRight" state="frozen"/>
      <selection activeCell="G11" sqref="G11"/>
      <selection pane="topRight" activeCell="G11" sqref="G11"/>
      <selection pane="bottomLeft" activeCell="G11" sqref="G11"/>
      <selection pane="bottomRight" activeCell="O23" sqref="O23"/>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22"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9"/>
      <c r="D13" s="624" t="s">
        <v>406</v>
      </c>
      <c r="E13" s="17"/>
      <c r="F13" s="177"/>
      <c r="G13" s="178"/>
      <c r="H13" s="179"/>
      <c r="K13" s="179"/>
      <c r="L13" s="177"/>
      <c r="M13" s="177"/>
      <c r="N13" s="177"/>
      <c r="O13" s="177"/>
      <c r="P13" s="177"/>
      <c r="Q13" s="180"/>
    </row>
    <row r="14" spans="2:73" ht="30" customHeight="1" outlineLevel="1" thickBot="1">
      <c r="B14" s="90"/>
      <c r="D14" s="597" t="s">
        <v>551</v>
      </c>
      <c r="I14" s="12"/>
      <c r="J14" s="12"/>
      <c r="BU14" s="12"/>
    </row>
    <row r="15" spans="2:73" ht="26.25" customHeight="1" outlineLevel="1">
      <c r="C15" s="90"/>
      <c r="I15" s="12"/>
      <c r="J15" s="12"/>
    </row>
    <row r="16" spans="2:73" ht="23.25" customHeight="1" outlineLevel="1">
      <c r="B16" s="116" t="s">
        <v>505</v>
      </c>
      <c r="C16" s="90"/>
      <c r="D16" s="602" t="s">
        <v>613</v>
      </c>
      <c r="E16" s="592"/>
      <c r="F16" s="592"/>
      <c r="G16" s="603"/>
      <c r="H16" s="592"/>
      <c r="I16" s="592"/>
      <c r="J16" s="592"/>
      <c r="K16" s="627"/>
      <c r="L16" s="592"/>
      <c r="M16" s="592"/>
      <c r="N16" s="592"/>
      <c r="O16" s="592"/>
      <c r="P16" s="592"/>
      <c r="Q16" s="592"/>
      <c r="R16" s="592"/>
      <c r="S16" s="592"/>
      <c r="T16" s="592"/>
      <c r="U16" s="592"/>
      <c r="V16" s="592"/>
      <c r="W16" s="592"/>
      <c r="X16" s="592"/>
      <c r="Y16" s="592"/>
      <c r="Z16" s="592"/>
      <c r="AA16" s="592"/>
      <c r="AB16" s="592"/>
      <c r="AC16" s="592"/>
      <c r="AD16" s="592"/>
      <c r="AE16" s="592"/>
      <c r="AF16" s="592"/>
      <c r="AG16" s="592"/>
    </row>
    <row r="17" spans="2:73" ht="23.25" customHeight="1" outlineLevel="1">
      <c r="B17" s="677" t="s">
        <v>607</v>
      </c>
      <c r="C17" s="90"/>
      <c r="D17" s="598" t="s">
        <v>585</v>
      </c>
      <c r="E17" s="592"/>
      <c r="F17" s="592"/>
      <c r="G17" s="603"/>
      <c r="H17" s="592"/>
      <c r="I17" s="592"/>
      <c r="J17" s="592"/>
      <c r="K17" s="627"/>
      <c r="L17" s="592"/>
      <c r="M17" s="592"/>
      <c r="N17" s="592"/>
      <c r="O17" s="592"/>
      <c r="P17" s="592"/>
      <c r="Q17" s="592"/>
      <c r="R17" s="592"/>
      <c r="S17" s="592"/>
      <c r="T17" s="592"/>
      <c r="U17" s="592"/>
      <c r="V17" s="592"/>
      <c r="W17" s="592"/>
      <c r="X17" s="592"/>
      <c r="Y17" s="592"/>
      <c r="Z17" s="592"/>
      <c r="AA17" s="592"/>
      <c r="AB17" s="592"/>
      <c r="AC17" s="592"/>
      <c r="AD17" s="592"/>
      <c r="AE17" s="592"/>
      <c r="AF17" s="592"/>
      <c r="AG17" s="592"/>
    </row>
    <row r="18" spans="2:73" ht="23.25" customHeight="1" outlineLevel="1">
      <c r="C18" s="90"/>
      <c r="D18" s="598" t="s">
        <v>620</v>
      </c>
      <c r="E18" s="592"/>
      <c r="F18" s="592"/>
      <c r="G18" s="603"/>
      <c r="H18" s="592"/>
      <c r="I18" s="592"/>
      <c r="J18" s="592"/>
      <c r="K18" s="627"/>
      <c r="L18" s="592"/>
      <c r="M18" s="592"/>
      <c r="N18" s="592"/>
      <c r="O18" s="592"/>
      <c r="P18" s="592"/>
      <c r="Q18" s="592"/>
      <c r="R18" s="592"/>
      <c r="S18" s="592"/>
      <c r="T18" s="592"/>
      <c r="U18" s="592"/>
      <c r="V18" s="592"/>
      <c r="W18" s="592"/>
      <c r="X18" s="592"/>
      <c r="Y18" s="592"/>
      <c r="Z18" s="592"/>
      <c r="AA18" s="592"/>
      <c r="AB18" s="592"/>
      <c r="AC18" s="592"/>
      <c r="AD18" s="592"/>
      <c r="AE18" s="592"/>
      <c r="AF18" s="592"/>
      <c r="AG18" s="592"/>
    </row>
    <row r="19" spans="2:73" ht="23.25" customHeight="1" outlineLevel="1">
      <c r="C19" s="90"/>
      <c r="D19" s="598" t="s">
        <v>619</v>
      </c>
      <c r="E19" s="592"/>
      <c r="F19" s="592"/>
      <c r="G19" s="603"/>
      <c r="H19" s="592"/>
      <c r="I19" s="592"/>
      <c r="J19" s="592"/>
      <c r="K19" s="627"/>
      <c r="L19" s="592"/>
      <c r="M19" s="592"/>
      <c r="N19" s="592"/>
      <c r="O19" s="592"/>
      <c r="P19" s="592"/>
      <c r="Q19" s="592"/>
      <c r="R19" s="592"/>
      <c r="S19" s="592"/>
      <c r="T19" s="592"/>
      <c r="U19" s="592"/>
      <c r="V19" s="592"/>
      <c r="W19" s="592"/>
      <c r="X19" s="592"/>
      <c r="Y19" s="592"/>
      <c r="Z19" s="592"/>
      <c r="AA19" s="592"/>
      <c r="AB19" s="592"/>
      <c r="AC19" s="592"/>
      <c r="AD19" s="592"/>
      <c r="AE19" s="592"/>
      <c r="AF19" s="592"/>
      <c r="AG19" s="592"/>
    </row>
    <row r="20" spans="2:73" ht="23.25" customHeight="1" outlineLevel="1">
      <c r="C20" s="90"/>
      <c r="D20" s="598" t="s">
        <v>621</v>
      </c>
      <c r="E20" s="592"/>
      <c r="F20" s="592"/>
      <c r="G20" s="603"/>
      <c r="H20" s="592"/>
      <c r="I20" s="592"/>
      <c r="J20" s="592"/>
      <c r="K20" s="627"/>
      <c r="L20" s="592"/>
      <c r="M20" s="592"/>
      <c r="N20" s="592"/>
      <c r="O20" s="592"/>
      <c r="P20" s="592"/>
      <c r="Q20" s="592"/>
      <c r="R20" s="592"/>
      <c r="S20" s="592"/>
      <c r="T20" s="592"/>
      <c r="U20" s="592"/>
      <c r="V20" s="592"/>
      <c r="W20" s="592"/>
      <c r="X20" s="592"/>
      <c r="Y20" s="592"/>
      <c r="Z20" s="592"/>
      <c r="AA20" s="592"/>
      <c r="AB20" s="592"/>
      <c r="AC20" s="592"/>
      <c r="AD20" s="592"/>
      <c r="AE20" s="592"/>
      <c r="AF20" s="592"/>
      <c r="AG20" s="592"/>
    </row>
    <row r="21" spans="2:73" ht="23.25" customHeight="1" outlineLevel="1">
      <c r="C21" s="90"/>
      <c r="D21" s="690" t="s">
        <v>631</v>
      </c>
      <c r="E21" s="592"/>
      <c r="F21" s="592"/>
      <c r="G21" s="603"/>
      <c r="H21" s="592"/>
      <c r="I21" s="592"/>
      <c r="J21" s="592"/>
      <c r="K21" s="627"/>
      <c r="L21" s="592"/>
      <c r="M21" s="592"/>
      <c r="N21" s="592"/>
      <c r="O21" s="592"/>
      <c r="P21" s="592"/>
      <c r="Q21" s="592"/>
      <c r="R21" s="592"/>
      <c r="S21" s="592"/>
      <c r="T21" s="592"/>
      <c r="U21" s="592"/>
      <c r="V21" s="592"/>
      <c r="W21" s="592"/>
      <c r="X21" s="592"/>
      <c r="Y21" s="592"/>
      <c r="Z21" s="592"/>
      <c r="AA21" s="592"/>
      <c r="AB21" s="592"/>
      <c r="AC21" s="592"/>
      <c r="AD21" s="592"/>
      <c r="AE21" s="592"/>
      <c r="AF21" s="592"/>
      <c r="AG21" s="592"/>
    </row>
    <row r="22" spans="2:73">
      <c r="I22" s="12"/>
      <c r="J22" s="12"/>
    </row>
    <row r="23" spans="2:73" ht="15.5">
      <c r="B23" s="182" t="s">
        <v>590</v>
      </c>
      <c r="H23" s="10"/>
      <c r="I23" s="10"/>
      <c r="J23" s="10"/>
    </row>
    <row r="24" spans="2:73" s="657" customFormat="1" ht="21" customHeight="1">
      <c r="B24" s="689" t="s">
        <v>594</v>
      </c>
      <c r="C24" s="850" t="s">
        <v>595</v>
      </c>
      <c r="D24" s="850"/>
      <c r="E24" s="850"/>
      <c r="F24" s="850"/>
      <c r="G24" s="850"/>
      <c r="H24" s="665" t="s">
        <v>592</v>
      </c>
      <c r="I24" s="665" t="s">
        <v>591</v>
      </c>
      <c r="J24" s="665" t="s">
        <v>593</v>
      </c>
      <c r="K24" s="656"/>
      <c r="L24" s="657" t="s">
        <v>595</v>
      </c>
      <c r="AQ24" s="657" t="s">
        <v>595</v>
      </c>
      <c r="BU24" s="656"/>
    </row>
    <row r="25" spans="2:73" s="250" customFormat="1" ht="49.5" customHeight="1">
      <c r="B25" s="245" t="s">
        <v>473</v>
      </c>
      <c r="C25" s="245" t="s">
        <v>211</v>
      </c>
      <c r="D25" s="615" t="s">
        <v>474</v>
      </c>
      <c r="E25" s="245" t="s">
        <v>208</v>
      </c>
      <c r="F25" s="245" t="s">
        <v>475</v>
      </c>
      <c r="G25" s="245" t="s">
        <v>476</v>
      </c>
      <c r="H25" s="615" t="s">
        <v>477</v>
      </c>
      <c r="I25" s="623" t="s">
        <v>583</v>
      </c>
      <c r="J25" s="630" t="s">
        <v>584</v>
      </c>
      <c r="K25" s="62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8"/>
      <c r="I26" s="621"/>
      <c r="J26" s="621"/>
      <c r="K26" s="62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79"/>
      <c r="C27" s="679" t="s">
        <v>2</v>
      </c>
      <c r="D27" s="679"/>
      <c r="E27" s="679" t="s">
        <v>738</v>
      </c>
      <c r="F27" s="679" t="s">
        <v>29</v>
      </c>
      <c r="G27" s="679"/>
      <c r="H27" s="679">
        <v>2011</v>
      </c>
      <c r="I27" s="631" t="s">
        <v>571</v>
      </c>
      <c r="J27" s="631" t="s">
        <v>589</v>
      </c>
      <c r="K27" s="620"/>
      <c r="L27" s="683">
        <v>1.1879073687414818</v>
      </c>
      <c r="M27" s="684">
        <v>1.1879073687414818</v>
      </c>
      <c r="N27" s="684">
        <v>1.1879073687414818</v>
      </c>
      <c r="O27" s="684">
        <v>0.68541338247813122</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685">
        <v>0</v>
      </c>
      <c r="AP27" s="620"/>
      <c r="AQ27" s="750">
        <v>1671.4918706195494</v>
      </c>
      <c r="AR27" s="751">
        <v>1671.4918706195494</v>
      </c>
      <c r="AS27" s="752">
        <v>1671.4918706195494</v>
      </c>
      <c r="AT27" s="751">
        <v>1222.1344022192445</v>
      </c>
      <c r="AU27" s="752">
        <v>0</v>
      </c>
      <c r="AV27" s="751">
        <v>0</v>
      </c>
      <c r="AW27" s="752">
        <v>0</v>
      </c>
      <c r="AX27" s="751">
        <v>0</v>
      </c>
      <c r="AY27" s="752">
        <v>0</v>
      </c>
      <c r="AZ27" s="751">
        <v>0</v>
      </c>
      <c r="BA27" s="752">
        <v>0</v>
      </c>
      <c r="BB27" s="751">
        <v>0</v>
      </c>
      <c r="BC27" s="752">
        <v>0</v>
      </c>
      <c r="BD27" s="751">
        <v>0</v>
      </c>
      <c r="BE27" s="752">
        <v>0</v>
      </c>
      <c r="BF27" s="751">
        <v>0</v>
      </c>
      <c r="BG27" s="752">
        <v>0</v>
      </c>
      <c r="BH27" s="751">
        <v>0</v>
      </c>
      <c r="BI27" s="752">
        <v>0</v>
      </c>
      <c r="BJ27" s="751">
        <v>0</v>
      </c>
      <c r="BK27" s="752">
        <v>0</v>
      </c>
      <c r="BL27" s="751">
        <v>0</v>
      </c>
      <c r="BM27" s="752">
        <v>0</v>
      </c>
      <c r="BN27" s="751">
        <v>0</v>
      </c>
      <c r="BO27" s="752">
        <v>0</v>
      </c>
      <c r="BP27" s="751">
        <v>0</v>
      </c>
      <c r="BQ27" s="752">
        <v>0</v>
      </c>
      <c r="BR27" s="751">
        <v>0</v>
      </c>
      <c r="BS27" s="752">
        <v>0</v>
      </c>
      <c r="BT27" s="753">
        <v>0</v>
      </c>
      <c r="BU27" s="16"/>
    </row>
    <row r="28" spans="2:73" s="17" customFormat="1" ht="15.5">
      <c r="B28" s="679"/>
      <c r="C28" s="679" t="s">
        <v>1</v>
      </c>
      <c r="D28" s="679"/>
      <c r="E28" s="679" t="s">
        <v>738</v>
      </c>
      <c r="F28" s="679" t="s">
        <v>29</v>
      </c>
      <c r="G28" s="679"/>
      <c r="H28" s="679">
        <v>2011</v>
      </c>
      <c r="I28" s="631" t="s">
        <v>571</v>
      </c>
      <c r="J28" s="631" t="s">
        <v>589</v>
      </c>
      <c r="K28" s="620"/>
      <c r="L28" s="683">
        <v>7.626611228809197</v>
      </c>
      <c r="M28" s="684">
        <v>7.626611228809197</v>
      </c>
      <c r="N28" s="684">
        <v>7.626611228809197</v>
      </c>
      <c r="O28" s="684">
        <v>7.2875408183543122</v>
      </c>
      <c r="P28" s="684">
        <v>5.193470906745727</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685">
        <v>0</v>
      </c>
      <c r="AP28" s="620"/>
      <c r="AQ28" s="754">
        <v>52746.940326103329</v>
      </c>
      <c r="AR28" s="755">
        <v>52746.940326103329</v>
      </c>
      <c r="AS28" s="756">
        <v>52746.940326103329</v>
      </c>
      <c r="AT28" s="755">
        <v>52443.725112754277</v>
      </c>
      <c r="AU28" s="756">
        <v>39500.16606746184</v>
      </c>
      <c r="AV28" s="755">
        <v>0</v>
      </c>
      <c r="AW28" s="756">
        <v>0</v>
      </c>
      <c r="AX28" s="755">
        <v>0</v>
      </c>
      <c r="AY28" s="756">
        <v>0</v>
      </c>
      <c r="AZ28" s="755">
        <v>0</v>
      </c>
      <c r="BA28" s="756">
        <v>0</v>
      </c>
      <c r="BB28" s="755">
        <v>0</v>
      </c>
      <c r="BC28" s="756">
        <v>0</v>
      </c>
      <c r="BD28" s="755">
        <v>0</v>
      </c>
      <c r="BE28" s="756">
        <v>0</v>
      </c>
      <c r="BF28" s="755">
        <v>0</v>
      </c>
      <c r="BG28" s="756">
        <v>0</v>
      </c>
      <c r="BH28" s="755">
        <v>0</v>
      </c>
      <c r="BI28" s="756">
        <v>0</v>
      </c>
      <c r="BJ28" s="755">
        <v>0</v>
      </c>
      <c r="BK28" s="756">
        <v>0</v>
      </c>
      <c r="BL28" s="755">
        <v>0</v>
      </c>
      <c r="BM28" s="756">
        <v>0</v>
      </c>
      <c r="BN28" s="755">
        <v>0</v>
      </c>
      <c r="BO28" s="756">
        <v>0</v>
      </c>
      <c r="BP28" s="755">
        <v>0</v>
      </c>
      <c r="BQ28" s="756">
        <v>0</v>
      </c>
      <c r="BR28" s="755">
        <v>0</v>
      </c>
      <c r="BS28" s="756">
        <v>0</v>
      </c>
      <c r="BT28" s="757">
        <v>0</v>
      </c>
      <c r="BU28" s="16"/>
    </row>
    <row r="29" spans="2:73" s="17" customFormat="1" ht="16.5" customHeight="1">
      <c r="B29" s="679"/>
      <c r="C29" s="679" t="s">
        <v>5</v>
      </c>
      <c r="D29" s="679"/>
      <c r="E29" s="679" t="s">
        <v>738</v>
      </c>
      <c r="F29" s="679" t="s">
        <v>29</v>
      </c>
      <c r="G29" s="679"/>
      <c r="H29" s="679">
        <v>2011</v>
      </c>
      <c r="I29" s="631" t="s">
        <v>571</v>
      </c>
      <c r="J29" s="631" t="s">
        <v>589</v>
      </c>
      <c r="K29" s="620"/>
      <c r="L29" s="683">
        <v>5.113504196502344</v>
      </c>
      <c r="M29" s="684">
        <v>5.113504196502344</v>
      </c>
      <c r="N29" s="684">
        <v>5.113504196502344</v>
      </c>
      <c r="O29" s="684">
        <v>5.113504196502344</v>
      </c>
      <c r="P29" s="684">
        <v>4.7787960737020345</v>
      </c>
      <c r="Q29" s="684">
        <v>4.3867677576883164</v>
      </c>
      <c r="R29" s="684">
        <v>3.4814553771866423</v>
      </c>
      <c r="S29" s="684">
        <v>3.4597656657572338</v>
      </c>
      <c r="T29" s="684">
        <v>4.1601283138244458</v>
      </c>
      <c r="U29" s="684">
        <v>1.9476059839550437</v>
      </c>
      <c r="V29" s="684">
        <v>0.2907845271584053</v>
      </c>
      <c r="W29" s="684">
        <v>0.29066668925496181</v>
      </c>
      <c r="X29" s="684">
        <v>0.29066668925496181</v>
      </c>
      <c r="Y29" s="684">
        <v>0.27033290928126669</v>
      </c>
      <c r="Z29" s="684">
        <v>0.27033290928126669</v>
      </c>
      <c r="AA29" s="684">
        <v>0.23125149867840283</v>
      </c>
      <c r="AB29" s="684">
        <v>0</v>
      </c>
      <c r="AC29" s="684">
        <v>0</v>
      </c>
      <c r="AD29" s="684">
        <v>0</v>
      </c>
      <c r="AE29" s="684">
        <v>0</v>
      </c>
      <c r="AF29" s="684">
        <v>0</v>
      </c>
      <c r="AG29" s="684">
        <v>0</v>
      </c>
      <c r="AH29" s="684">
        <v>0</v>
      </c>
      <c r="AI29" s="684">
        <v>0</v>
      </c>
      <c r="AJ29" s="684">
        <v>0</v>
      </c>
      <c r="AK29" s="684">
        <v>0</v>
      </c>
      <c r="AL29" s="684">
        <v>0</v>
      </c>
      <c r="AM29" s="684">
        <v>0</v>
      </c>
      <c r="AN29" s="684">
        <v>0</v>
      </c>
      <c r="AO29" s="685">
        <v>0</v>
      </c>
      <c r="AP29" s="620"/>
      <c r="AQ29" s="758">
        <v>90221.827974615051</v>
      </c>
      <c r="AR29" s="759">
        <v>90221.827974615051</v>
      </c>
      <c r="AS29" s="760">
        <v>90221.827974615051</v>
      </c>
      <c r="AT29" s="759">
        <v>90221.827974615051</v>
      </c>
      <c r="AU29" s="760">
        <v>82993.171440725331</v>
      </c>
      <c r="AV29" s="759">
        <v>74526.576652665623</v>
      </c>
      <c r="AW29" s="760">
        <v>54974.639281761061</v>
      </c>
      <c r="AX29" s="759">
        <v>54784.637409639443</v>
      </c>
      <c r="AY29" s="760">
        <v>69910.296714489392</v>
      </c>
      <c r="AZ29" s="759">
        <v>22126.681956716464</v>
      </c>
      <c r="BA29" s="760">
        <v>8291.2189190348872</v>
      </c>
      <c r="BB29" s="759">
        <v>7320.0997923125451</v>
      </c>
      <c r="BC29" s="760">
        <v>7320.0997923125451</v>
      </c>
      <c r="BD29" s="759">
        <v>5453.7633173602062</v>
      </c>
      <c r="BE29" s="760">
        <v>5453.7633173602062</v>
      </c>
      <c r="BF29" s="759">
        <v>4994.3145774527284</v>
      </c>
      <c r="BG29" s="760">
        <v>0</v>
      </c>
      <c r="BH29" s="759">
        <v>0</v>
      </c>
      <c r="BI29" s="760">
        <v>0</v>
      </c>
      <c r="BJ29" s="759">
        <v>0</v>
      </c>
      <c r="BK29" s="760">
        <v>0</v>
      </c>
      <c r="BL29" s="759">
        <v>0</v>
      </c>
      <c r="BM29" s="760">
        <v>0</v>
      </c>
      <c r="BN29" s="759">
        <v>0</v>
      </c>
      <c r="BO29" s="760">
        <v>0</v>
      </c>
      <c r="BP29" s="759">
        <v>0</v>
      </c>
      <c r="BQ29" s="760">
        <v>0</v>
      </c>
      <c r="BR29" s="759">
        <v>0</v>
      </c>
      <c r="BS29" s="760">
        <v>0</v>
      </c>
      <c r="BT29" s="761">
        <v>0</v>
      </c>
      <c r="BU29" s="16"/>
    </row>
    <row r="30" spans="2:73" s="17" customFormat="1" ht="15.5">
      <c r="B30" s="679"/>
      <c r="C30" s="679" t="s">
        <v>4</v>
      </c>
      <c r="D30" s="679"/>
      <c r="E30" s="679" t="s">
        <v>738</v>
      </c>
      <c r="F30" s="679" t="s">
        <v>29</v>
      </c>
      <c r="G30" s="679"/>
      <c r="H30" s="679">
        <v>2011</v>
      </c>
      <c r="I30" s="631" t="s">
        <v>571</v>
      </c>
      <c r="J30" s="631" t="s">
        <v>589</v>
      </c>
      <c r="K30" s="620"/>
      <c r="L30" s="683">
        <v>3.3392644783408905</v>
      </c>
      <c r="M30" s="684">
        <v>3.3392644783408905</v>
      </c>
      <c r="N30" s="684">
        <v>3.3392644783408905</v>
      </c>
      <c r="O30" s="684">
        <v>3.3392644783408905</v>
      </c>
      <c r="P30" s="684">
        <v>3.1404539460095009</v>
      </c>
      <c r="Q30" s="684">
        <v>2.9201132864753054</v>
      </c>
      <c r="R30" s="684">
        <v>2.4554944452741139</v>
      </c>
      <c r="S30" s="684">
        <v>2.4298267421884345</v>
      </c>
      <c r="T30" s="684">
        <v>2.8458294066063994</v>
      </c>
      <c r="U30" s="684">
        <v>1.5840509331139143</v>
      </c>
      <c r="V30" s="684">
        <v>0.19692729550807764</v>
      </c>
      <c r="W30" s="684">
        <v>0.19680485294481984</v>
      </c>
      <c r="X30" s="684">
        <v>0.19680485294481984</v>
      </c>
      <c r="Y30" s="684">
        <v>0.19313590071147713</v>
      </c>
      <c r="Z30" s="684">
        <v>0.19313590071147713</v>
      </c>
      <c r="AA30" s="684">
        <v>0.18349789607872</v>
      </c>
      <c r="AB30" s="684">
        <v>0</v>
      </c>
      <c r="AC30" s="684">
        <v>0</v>
      </c>
      <c r="AD30" s="684">
        <v>0</v>
      </c>
      <c r="AE30" s="684">
        <v>0</v>
      </c>
      <c r="AF30" s="684">
        <v>0</v>
      </c>
      <c r="AG30" s="684">
        <v>0</v>
      </c>
      <c r="AH30" s="684">
        <v>0</v>
      </c>
      <c r="AI30" s="684">
        <v>0</v>
      </c>
      <c r="AJ30" s="684">
        <v>0</v>
      </c>
      <c r="AK30" s="684">
        <v>0</v>
      </c>
      <c r="AL30" s="684">
        <v>0</v>
      </c>
      <c r="AM30" s="684">
        <v>0</v>
      </c>
      <c r="AN30" s="684">
        <v>0</v>
      </c>
      <c r="AO30" s="685">
        <v>0</v>
      </c>
      <c r="AP30" s="620"/>
      <c r="AQ30" s="754">
        <v>54256.762724071887</v>
      </c>
      <c r="AR30" s="755">
        <v>54256.762724071887</v>
      </c>
      <c r="AS30" s="756">
        <v>54256.762724071887</v>
      </c>
      <c r="AT30" s="755">
        <v>54256.762724071887</v>
      </c>
      <c r="AU30" s="756">
        <v>49963.072324449298</v>
      </c>
      <c r="AV30" s="755">
        <v>45204.398005769297</v>
      </c>
      <c r="AW30" s="756">
        <v>35170.073191306939</v>
      </c>
      <c r="AX30" s="755">
        <v>34945.224112276381</v>
      </c>
      <c r="AY30" s="756">
        <v>43929.590410594581</v>
      </c>
      <c r="AZ30" s="755">
        <v>16679.091885422826</v>
      </c>
      <c r="BA30" s="756">
        <v>5422.1129204794643</v>
      </c>
      <c r="BB30" s="755">
        <v>4413.0461293217068</v>
      </c>
      <c r="BC30" s="756">
        <v>4413.0461293217068</v>
      </c>
      <c r="BD30" s="755">
        <v>4076.2912619628746</v>
      </c>
      <c r="BE30" s="756">
        <v>4076.2912619628746</v>
      </c>
      <c r="BF30" s="755">
        <v>3962.9849862825849</v>
      </c>
      <c r="BG30" s="756">
        <v>0</v>
      </c>
      <c r="BH30" s="755">
        <v>0</v>
      </c>
      <c r="BI30" s="756">
        <v>0</v>
      </c>
      <c r="BJ30" s="755">
        <v>0</v>
      </c>
      <c r="BK30" s="756">
        <v>0</v>
      </c>
      <c r="BL30" s="755">
        <v>0</v>
      </c>
      <c r="BM30" s="756">
        <v>0</v>
      </c>
      <c r="BN30" s="755">
        <v>0</v>
      </c>
      <c r="BO30" s="756">
        <v>0</v>
      </c>
      <c r="BP30" s="755">
        <v>0</v>
      </c>
      <c r="BQ30" s="756">
        <v>0</v>
      </c>
      <c r="BR30" s="755">
        <v>0</v>
      </c>
      <c r="BS30" s="756">
        <v>0</v>
      </c>
      <c r="BT30" s="757">
        <v>0</v>
      </c>
      <c r="BU30" s="16"/>
    </row>
    <row r="31" spans="2:73" s="17" customFormat="1" ht="15.5">
      <c r="B31" s="679"/>
      <c r="C31" s="679" t="s">
        <v>3</v>
      </c>
      <c r="D31" s="679"/>
      <c r="E31" s="679" t="s">
        <v>738</v>
      </c>
      <c r="F31" s="679" t="s">
        <v>29</v>
      </c>
      <c r="G31" s="679"/>
      <c r="H31" s="679">
        <v>2011</v>
      </c>
      <c r="I31" s="631" t="s">
        <v>571</v>
      </c>
      <c r="J31" s="631" t="s">
        <v>589</v>
      </c>
      <c r="K31" s="620"/>
      <c r="L31" s="683">
        <v>31.598265159682093</v>
      </c>
      <c r="M31" s="684">
        <v>31.598265159682093</v>
      </c>
      <c r="N31" s="684">
        <v>31.598265159682093</v>
      </c>
      <c r="O31" s="684">
        <v>31.598265159682093</v>
      </c>
      <c r="P31" s="684">
        <v>31.598265159682093</v>
      </c>
      <c r="Q31" s="684">
        <v>31.598265159682093</v>
      </c>
      <c r="R31" s="684">
        <v>31.598265159682093</v>
      </c>
      <c r="S31" s="684">
        <v>31.598265159682093</v>
      </c>
      <c r="T31" s="684">
        <v>31.598265159682093</v>
      </c>
      <c r="U31" s="684">
        <v>31.598265159682093</v>
      </c>
      <c r="V31" s="684">
        <v>31.598265159682093</v>
      </c>
      <c r="W31" s="684">
        <v>31.598265159682093</v>
      </c>
      <c r="X31" s="684">
        <v>31.598265159682093</v>
      </c>
      <c r="Y31" s="684">
        <v>31.598265159682093</v>
      </c>
      <c r="Z31" s="684">
        <v>31.598265159682093</v>
      </c>
      <c r="AA31" s="684">
        <v>31.598265159682093</v>
      </c>
      <c r="AB31" s="684">
        <v>31.598265159682093</v>
      </c>
      <c r="AC31" s="684">
        <v>31.598265159682093</v>
      </c>
      <c r="AD31" s="684">
        <v>28.138551446106131</v>
      </c>
      <c r="AE31" s="684">
        <v>0</v>
      </c>
      <c r="AF31" s="684">
        <v>0</v>
      </c>
      <c r="AG31" s="684">
        <v>0</v>
      </c>
      <c r="AH31" s="684">
        <v>0</v>
      </c>
      <c r="AI31" s="684">
        <v>0</v>
      </c>
      <c r="AJ31" s="684">
        <v>0</v>
      </c>
      <c r="AK31" s="684">
        <v>0</v>
      </c>
      <c r="AL31" s="684">
        <v>0</v>
      </c>
      <c r="AM31" s="684">
        <v>0</v>
      </c>
      <c r="AN31" s="684">
        <v>0</v>
      </c>
      <c r="AO31" s="685">
        <v>0</v>
      </c>
      <c r="AP31" s="620"/>
      <c r="AQ31" s="758">
        <v>60902.619333977389</v>
      </c>
      <c r="AR31" s="759">
        <v>60902.619333977389</v>
      </c>
      <c r="AS31" s="760">
        <v>60902.619333977389</v>
      </c>
      <c r="AT31" s="759">
        <v>60902.619333977389</v>
      </c>
      <c r="AU31" s="760">
        <v>60902.619333977389</v>
      </c>
      <c r="AV31" s="759">
        <v>60902.619333977389</v>
      </c>
      <c r="AW31" s="760">
        <v>60902.619333977389</v>
      </c>
      <c r="AX31" s="759">
        <v>60902.619333977389</v>
      </c>
      <c r="AY31" s="760">
        <v>60902.619333977389</v>
      </c>
      <c r="AZ31" s="759">
        <v>60902.619333977389</v>
      </c>
      <c r="BA31" s="760">
        <v>60902.619333977389</v>
      </c>
      <c r="BB31" s="759">
        <v>60902.619333977389</v>
      </c>
      <c r="BC31" s="760">
        <v>60902.619333977389</v>
      </c>
      <c r="BD31" s="759">
        <v>60902.619333977389</v>
      </c>
      <c r="BE31" s="760">
        <v>60902.619333977389</v>
      </c>
      <c r="BF31" s="759">
        <v>60902.619333977389</v>
      </c>
      <c r="BG31" s="760">
        <v>60902.619333977389</v>
      </c>
      <c r="BH31" s="759">
        <v>60902.619333977389</v>
      </c>
      <c r="BI31" s="760">
        <v>57804.635692722048</v>
      </c>
      <c r="BJ31" s="759">
        <v>0</v>
      </c>
      <c r="BK31" s="760">
        <v>0</v>
      </c>
      <c r="BL31" s="759">
        <v>0</v>
      </c>
      <c r="BM31" s="760">
        <v>0</v>
      </c>
      <c r="BN31" s="759">
        <v>0</v>
      </c>
      <c r="BO31" s="760">
        <v>0</v>
      </c>
      <c r="BP31" s="759">
        <v>0</v>
      </c>
      <c r="BQ31" s="760">
        <v>0</v>
      </c>
      <c r="BR31" s="759">
        <v>0</v>
      </c>
      <c r="BS31" s="760">
        <v>0</v>
      </c>
      <c r="BT31" s="761">
        <v>0</v>
      </c>
      <c r="BU31" s="16"/>
    </row>
    <row r="32" spans="2:73" s="17" customFormat="1" ht="15.5">
      <c r="B32" s="679"/>
      <c r="C32" s="679" t="s">
        <v>9</v>
      </c>
      <c r="D32" s="679"/>
      <c r="E32" s="679" t="s">
        <v>738</v>
      </c>
      <c r="F32" s="679" t="s">
        <v>739</v>
      </c>
      <c r="G32" s="679"/>
      <c r="H32" s="679">
        <v>2011</v>
      </c>
      <c r="I32" s="631" t="s">
        <v>571</v>
      </c>
      <c r="J32" s="631" t="s">
        <v>589</v>
      </c>
      <c r="K32" s="620"/>
      <c r="L32" s="683">
        <v>37.164999999999999</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5">
        <v>0</v>
      </c>
      <c r="AP32" s="620"/>
      <c r="AQ32" s="762">
        <v>1451.0339999999999</v>
      </c>
      <c r="AR32" s="763">
        <v>0</v>
      </c>
      <c r="AS32" s="764">
        <v>0</v>
      </c>
      <c r="AT32" s="763">
        <v>0</v>
      </c>
      <c r="AU32" s="764">
        <v>0</v>
      </c>
      <c r="AV32" s="763">
        <v>0</v>
      </c>
      <c r="AW32" s="764">
        <v>0</v>
      </c>
      <c r="AX32" s="763">
        <v>0</v>
      </c>
      <c r="AY32" s="764">
        <v>0</v>
      </c>
      <c r="AZ32" s="763">
        <v>0</v>
      </c>
      <c r="BA32" s="764">
        <v>0</v>
      </c>
      <c r="BB32" s="763">
        <v>0</v>
      </c>
      <c r="BC32" s="764">
        <v>0</v>
      </c>
      <c r="BD32" s="763">
        <v>0</v>
      </c>
      <c r="BE32" s="764">
        <v>0</v>
      </c>
      <c r="BF32" s="763">
        <v>0</v>
      </c>
      <c r="BG32" s="764">
        <v>0</v>
      </c>
      <c r="BH32" s="763">
        <v>0</v>
      </c>
      <c r="BI32" s="764">
        <v>0</v>
      </c>
      <c r="BJ32" s="763">
        <v>0</v>
      </c>
      <c r="BK32" s="764">
        <v>0</v>
      </c>
      <c r="BL32" s="763">
        <v>0</v>
      </c>
      <c r="BM32" s="764">
        <v>0</v>
      </c>
      <c r="BN32" s="763">
        <v>0</v>
      </c>
      <c r="BO32" s="764">
        <v>0</v>
      </c>
      <c r="BP32" s="763">
        <v>0</v>
      </c>
      <c r="BQ32" s="764">
        <v>0</v>
      </c>
      <c r="BR32" s="763">
        <v>0</v>
      </c>
      <c r="BS32" s="764">
        <v>0</v>
      </c>
      <c r="BT32" s="765">
        <v>0</v>
      </c>
      <c r="BU32" s="16"/>
    </row>
    <row r="33" spans="2:73" s="17" customFormat="1" ht="15.5">
      <c r="B33" s="679"/>
      <c r="C33" s="679" t="s">
        <v>21</v>
      </c>
      <c r="D33" s="679"/>
      <c r="E33" s="679" t="s">
        <v>738</v>
      </c>
      <c r="F33" s="679" t="s">
        <v>740</v>
      </c>
      <c r="G33" s="679"/>
      <c r="H33" s="679">
        <v>2011</v>
      </c>
      <c r="I33" s="631" t="s">
        <v>571</v>
      </c>
      <c r="J33" s="631" t="s">
        <v>589</v>
      </c>
      <c r="K33" s="620"/>
      <c r="L33" s="683">
        <v>60.788904907489417</v>
      </c>
      <c r="M33" s="684">
        <v>60.788904907489417</v>
      </c>
      <c r="N33" s="684">
        <v>60.788904907489417</v>
      </c>
      <c r="O33" s="684">
        <v>31.725768759739751</v>
      </c>
      <c r="P33" s="684">
        <v>31.725768759739751</v>
      </c>
      <c r="Q33" s="684">
        <v>31.725768759739751</v>
      </c>
      <c r="R33" s="684">
        <v>6.0568843103556</v>
      </c>
      <c r="S33" s="684">
        <v>6.0568843103556</v>
      </c>
      <c r="T33" s="684">
        <v>6.0568843103556</v>
      </c>
      <c r="U33" s="684">
        <v>6.0568843103556</v>
      </c>
      <c r="V33" s="684">
        <v>5.4658282610475499</v>
      </c>
      <c r="W33" s="684">
        <v>5.4658282610475499</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5">
        <v>0</v>
      </c>
      <c r="AP33" s="620"/>
      <c r="AQ33" s="750">
        <v>161529.24697593649</v>
      </c>
      <c r="AR33" s="751">
        <v>161529.24697593649</v>
      </c>
      <c r="AS33" s="752">
        <v>161529.24697593649</v>
      </c>
      <c r="AT33" s="751">
        <v>79595.894640730126</v>
      </c>
      <c r="AU33" s="752">
        <v>79595.894640730126</v>
      </c>
      <c r="AV33" s="751">
        <v>79595.894640730126</v>
      </c>
      <c r="AW33" s="752">
        <v>17296.754687108401</v>
      </c>
      <c r="AX33" s="751">
        <v>17296.754687108401</v>
      </c>
      <c r="AY33" s="752">
        <v>17296.754687108401</v>
      </c>
      <c r="AZ33" s="751">
        <v>17296.754687108401</v>
      </c>
      <c r="BA33" s="752">
        <v>13410.22269501558</v>
      </c>
      <c r="BB33" s="751">
        <v>13410.22269501558</v>
      </c>
      <c r="BC33" s="752">
        <v>0</v>
      </c>
      <c r="BD33" s="751">
        <v>0</v>
      </c>
      <c r="BE33" s="752">
        <v>0</v>
      </c>
      <c r="BF33" s="751">
        <v>0</v>
      </c>
      <c r="BG33" s="752">
        <v>0</v>
      </c>
      <c r="BH33" s="751">
        <v>0</v>
      </c>
      <c r="BI33" s="752">
        <v>0</v>
      </c>
      <c r="BJ33" s="751">
        <v>0</v>
      </c>
      <c r="BK33" s="752">
        <v>0</v>
      </c>
      <c r="BL33" s="751">
        <v>0</v>
      </c>
      <c r="BM33" s="752">
        <v>0</v>
      </c>
      <c r="BN33" s="751">
        <v>0</v>
      </c>
      <c r="BO33" s="752">
        <v>0</v>
      </c>
      <c r="BP33" s="751">
        <v>0</v>
      </c>
      <c r="BQ33" s="752">
        <v>0</v>
      </c>
      <c r="BR33" s="751">
        <v>0</v>
      </c>
      <c r="BS33" s="752">
        <v>0</v>
      </c>
      <c r="BT33" s="753">
        <v>0</v>
      </c>
      <c r="BU33" s="16"/>
    </row>
    <row r="34" spans="2:73" s="17" customFormat="1" ht="15.5">
      <c r="B34" s="679"/>
      <c r="C34" s="679" t="s">
        <v>741</v>
      </c>
      <c r="D34" s="679"/>
      <c r="E34" s="679" t="s">
        <v>738</v>
      </c>
      <c r="F34" s="679" t="s">
        <v>742</v>
      </c>
      <c r="G34" s="679"/>
      <c r="H34" s="679">
        <v>2011</v>
      </c>
      <c r="I34" s="631" t="s">
        <v>571</v>
      </c>
      <c r="J34" s="631" t="s">
        <v>589</v>
      </c>
      <c r="K34" s="620"/>
      <c r="L34" s="683">
        <v>3</v>
      </c>
      <c r="M34" s="684">
        <v>3</v>
      </c>
      <c r="N34" s="684">
        <v>3</v>
      </c>
      <c r="O34" s="684">
        <v>3</v>
      </c>
      <c r="P34" s="684">
        <v>3</v>
      </c>
      <c r="Q34" s="684">
        <v>3</v>
      </c>
      <c r="R34" s="684">
        <v>3</v>
      </c>
      <c r="S34" s="684">
        <v>3</v>
      </c>
      <c r="T34" s="684">
        <v>3</v>
      </c>
      <c r="U34" s="684">
        <v>3</v>
      </c>
      <c r="V34" s="684">
        <v>3</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5">
        <v>0</v>
      </c>
      <c r="AP34" s="620"/>
      <c r="AQ34" s="754">
        <v>20486.999999999949</v>
      </c>
      <c r="AR34" s="755">
        <v>20486.999999999949</v>
      </c>
      <c r="AS34" s="756">
        <v>20486.999999999949</v>
      </c>
      <c r="AT34" s="755">
        <v>20486.999999999949</v>
      </c>
      <c r="AU34" s="756">
        <v>20486.999999999949</v>
      </c>
      <c r="AV34" s="755">
        <v>20486.999999999949</v>
      </c>
      <c r="AW34" s="756">
        <v>20486.999999999949</v>
      </c>
      <c r="AX34" s="755">
        <v>20486.999999999949</v>
      </c>
      <c r="AY34" s="756">
        <v>20486.999999999949</v>
      </c>
      <c r="AZ34" s="755">
        <v>20486.999999999949</v>
      </c>
      <c r="BA34" s="756">
        <v>20486.999999999949</v>
      </c>
      <c r="BB34" s="755">
        <v>9434.5206817586113</v>
      </c>
      <c r="BC34" s="756">
        <v>9434.5206817586113</v>
      </c>
      <c r="BD34" s="755">
        <v>9434.5206817586113</v>
      </c>
      <c r="BE34" s="756">
        <v>9434.5206817586113</v>
      </c>
      <c r="BF34" s="755">
        <v>9434.5206817586113</v>
      </c>
      <c r="BG34" s="756">
        <v>9434.5206817586113</v>
      </c>
      <c r="BH34" s="755">
        <v>0</v>
      </c>
      <c r="BI34" s="756">
        <v>0</v>
      </c>
      <c r="BJ34" s="755">
        <v>0</v>
      </c>
      <c r="BK34" s="756">
        <v>0</v>
      </c>
      <c r="BL34" s="755">
        <v>0</v>
      </c>
      <c r="BM34" s="756">
        <v>0</v>
      </c>
      <c r="BN34" s="755">
        <v>0</v>
      </c>
      <c r="BO34" s="756">
        <v>0</v>
      </c>
      <c r="BP34" s="755">
        <v>0</v>
      </c>
      <c r="BQ34" s="756">
        <v>0</v>
      </c>
      <c r="BR34" s="755">
        <v>0</v>
      </c>
      <c r="BS34" s="756">
        <v>0</v>
      </c>
      <c r="BT34" s="757">
        <v>0</v>
      </c>
      <c r="BU34" s="16"/>
    </row>
    <row r="35" spans="2:73" s="17" customFormat="1" ht="15.5">
      <c r="B35" s="679"/>
      <c r="C35" s="679" t="s">
        <v>22</v>
      </c>
      <c r="D35" s="679"/>
      <c r="E35" s="679" t="s">
        <v>738</v>
      </c>
      <c r="F35" s="679" t="s">
        <v>740</v>
      </c>
      <c r="G35" s="679"/>
      <c r="H35" s="679">
        <v>2011</v>
      </c>
      <c r="I35" s="631" t="s">
        <v>571</v>
      </c>
      <c r="J35" s="631" t="s">
        <v>589</v>
      </c>
      <c r="K35" s="620"/>
      <c r="L35" s="683">
        <v>15.542213275204141</v>
      </c>
      <c r="M35" s="684">
        <v>15.542213275204141</v>
      </c>
      <c r="N35" s="684">
        <v>15.542213275204141</v>
      </c>
      <c r="O35" s="684">
        <v>15.542213275204141</v>
      </c>
      <c r="P35" s="684">
        <v>15.542213275204141</v>
      </c>
      <c r="Q35" s="684">
        <v>15.542213275204141</v>
      </c>
      <c r="R35" s="684">
        <v>15.542213275204141</v>
      </c>
      <c r="S35" s="684">
        <v>15.542213275204141</v>
      </c>
      <c r="T35" s="684">
        <v>15.542213275204141</v>
      </c>
      <c r="U35" s="684">
        <v>15.542213275204141</v>
      </c>
      <c r="V35" s="684">
        <v>15.542213275204141</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5">
        <v>0</v>
      </c>
      <c r="AP35" s="620"/>
      <c r="AQ35" s="758">
        <v>116644.15013152071</v>
      </c>
      <c r="AR35" s="759">
        <v>116644.15013152071</v>
      </c>
      <c r="AS35" s="760">
        <v>116644.15013152071</v>
      </c>
      <c r="AT35" s="759">
        <v>116644.15013152071</v>
      </c>
      <c r="AU35" s="760">
        <v>116644.15013152071</v>
      </c>
      <c r="AV35" s="759">
        <v>116644.15013152071</v>
      </c>
      <c r="AW35" s="760">
        <v>116644.15013152071</v>
      </c>
      <c r="AX35" s="759">
        <v>116644.15013152071</v>
      </c>
      <c r="AY35" s="760">
        <v>116644.15013152071</v>
      </c>
      <c r="AZ35" s="759">
        <v>116644.15013152071</v>
      </c>
      <c r="BA35" s="760">
        <v>116644.15013152071</v>
      </c>
      <c r="BB35" s="759">
        <v>19494.966676362565</v>
      </c>
      <c r="BC35" s="760">
        <v>19494.966676362565</v>
      </c>
      <c r="BD35" s="759">
        <v>19494.966676362565</v>
      </c>
      <c r="BE35" s="760">
        <v>19494.966676362565</v>
      </c>
      <c r="BF35" s="759">
        <v>19494.966676362565</v>
      </c>
      <c r="BG35" s="760">
        <v>19494.966676362565</v>
      </c>
      <c r="BH35" s="759">
        <v>0</v>
      </c>
      <c r="BI35" s="760">
        <v>0</v>
      </c>
      <c r="BJ35" s="759">
        <v>0</v>
      </c>
      <c r="BK35" s="760">
        <v>0</v>
      </c>
      <c r="BL35" s="759">
        <v>0</v>
      </c>
      <c r="BM35" s="760">
        <v>0</v>
      </c>
      <c r="BN35" s="759">
        <v>0</v>
      </c>
      <c r="BO35" s="760">
        <v>0</v>
      </c>
      <c r="BP35" s="759">
        <v>0</v>
      </c>
      <c r="BQ35" s="760">
        <v>0</v>
      </c>
      <c r="BR35" s="759">
        <v>0</v>
      </c>
      <c r="BS35" s="760">
        <v>0</v>
      </c>
      <c r="BT35" s="761">
        <v>0</v>
      </c>
      <c r="BU35" s="16"/>
    </row>
    <row r="36" spans="2:73" s="17" customFormat="1" ht="15.5">
      <c r="B36" s="679"/>
      <c r="C36" s="679" t="s">
        <v>16</v>
      </c>
      <c r="D36" s="679"/>
      <c r="E36" s="679" t="s">
        <v>738</v>
      </c>
      <c r="F36" s="679" t="s">
        <v>740</v>
      </c>
      <c r="G36" s="679"/>
      <c r="H36" s="679">
        <v>2011</v>
      </c>
      <c r="I36" s="631" t="s">
        <v>571</v>
      </c>
      <c r="J36" s="631" t="s">
        <v>589</v>
      </c>
      <c r="K36" s="620"/>
      <c r="L36" s="683">
        <v>2.7203176000000004</v>
      </c>
      <c r="M36" s="684">
        <v>2.7203176000000004</v>
      </c>
      <c r="N36" s="684">
        <v>2.7203176000000004</v>
      </c>
      <c r="O36" s="684">
        <v>2.7203176000000004</v>
      </c>
      <c r="P36" s="684">
        <v>2.7203176000000004</v>
      </c>
      <c r="Q36" s="684">
        <v>2.7203176000000004</v>
      </c>
      <c r="R36" s="684">
        <v>2.7203176000000004</v>
      </c>
      <c r="S36" s="684">
        <v>2.7203176000000004</v>
      </c>
      <c r="T36" s="684">
        <v>2.7203176000000004</v>
      </c>
      <c r="U36" s="684">
        <v>2.7203176000000004</v>
      </c>
      <c r="V36" s="684">
        <v>2.7203176000000004</v>
      </c>
      <c r="W36" s="684">
        <v>2.7203176000000004</v>
      </c>
      <c r="X36" s="684">
        <v>2.7203176000000004</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685">
        <v>0</v>
      </c>
      <c r="AP36" s="620"/>
      <c r="AQ36" s="758">
        <v>15806.949478319999</v>
      </c>
      <c r="AR36" s="759">
        <v>15806.949478319999</v>
      </c>
      <c r="AS36" s="760">
        <v>15806.949478319999</v>
      </c>
      <c r="AT36" s="759">
        <v>15806.949478319999</v>
      </c>
      <c r="AU36" s="760">
        <v>15806.949478319999</v>
      </c>
      <c r="AV36" s="759">
        <v>15806.949478319999</v>
      </c>
      <c r="AW36" s="760">
        <v>15806.949478319999</v>
      </c>
      <c r="AX36" s="759">
        <v>15806.949478319999</v>
      </c>
      <c r="AY36" s="760">
        <v>15806.949478319999</v>
      </c>
      <c r="AZ36" s="759">
        <v>15806.949478319999</v>
      </c>
      <c r="BA36" s="760">
        <v>15806.949478319999</v>
      </c>
      <c r="BB36" s="759">
        <v>15806.949478319999</v>
      </c>
      <c r="BC36" s="760">
        <v>15806.949478319999</v>
      </c>
      <c r="BD36" s="759">
        <v>0</v>
      </c>
      <c r="BE36" s="760">
        <v>0</v>
      </c>
      <c r="BF36" s="759">
        <v>0</v>
      </c>
      <c r="BG36" s="760">
        <v>0</v>
      </c>
      <c r="BH36" s="759">
        <v>0</v>
      </c>
      <c r="BI36" s="760">
        <v>0</v>
      </c>
      <c r="BJ36" s="759">
        <v>0</v>
      </c>
      <c r="BK36" s="760">
        <v>0</v>
      </c>
      <c r="BL36" s="759">
        <v>0</v>
      </c>
      <c r="BM36" s="760">
        <v>0</v>
      </c>
      <c r="BN36" s="759">
        <v>0</v>
      </c>
      <c r="BO36" s="760">
        <v>0</v>
      </c>
      <c r="BP36" s="759">
        <v>0</v>
      </c>
      <c r="BQ36" s="760">
        <v>0</v>
      </c>
      <c r="BR36" s="759">
        <v>0</v>
      </c>
      <c r="BS36" s="760">
        <v>0</v>
      </c>
      <c r="BT36" s="761">
        <v>0</v>
      </c>
      <c r="BU36" s="16"/>
    </row>
    <row r="37" spans="2:73" s="17" customFormat="1" ht="15.5">
      <c r="B37" s="679"/>
      <c r="C37" s="679" t="s">
        <v>17</v>
      </c>
      <c r="D37" s="679"/>
      <c r="E37" s="679" t="s">
        <v>738</v>
      </c>
      <c r="F37" s="679" t="s">
        <v>740</v>
      </c>
      <c r="G37" s="679"/>
      <c r="H37" s="679">
        <v>2011</v>
      </c>
      <c r="I37" s="631" t="s">
        <v>571</v>
      </c>
      <c r="J37" s="631" t="s">
        <v>589</v>
      </c>
      <c r="K37" s="620"/>
      <c r="L37" s="683">
        <v>43.656999999999996</v>
      </c>
      <c r="M37" s="684">
        <v>43.656999999999996</v>
      </c>
      <c r="N37" s="684">
        <v>43.656999999999996</v>
      </c>
      <c r="O37" s="684">
        <v>43.656999999999996</v>
      </c>
      <c r="P37" s="684">
        <v>43.657000000000004</v>
      </c>
      <c r="Q37" s="684">
        <v>43.657000000000004</v>
      </c>
      <c r="R37" s="684">
        <v>43.657000000000004</v>
      </c>
      <c r="S37" s="684">
        <v>43.657000000000004</v>
      </c>
      <c r="T37" s="684">
        <v>43.657000000000004</v>
      </c>
      <c r="U37" s="684">
        <v>43.657000000000004</v>
      </c>
      <c r="V37" s="684">
        <v>43.657000000000004</v>
      </c>
      <c r="W37" s="684">
        <v>43.657000000000004</v>
      </c>
      <c r="X37" s="684">
        <v>43.657000000000004</v>
      </c>
      <c r="Y37" s="684">
        <v>43.657000000000004</v>
      </c>
      <c r="Z37" s="684">
        <v>43.657000000000004</v>
      </c>
      <c r="AA37" s="684">
        <v>39.765996405997242</v>
      </c>
      <c r="AB37" s="684">
        <v>39.765996405997242</v>
      </c>
      <c r="AC37" s="684">
        <v>39.765996405997242</v>
      </c>
      <c r="AD37" s="684">
        <v>39.765996405997242</v>
      </c>
      <c r="AE37" s="684">
        <v>39.765996405997242</v>
      </c>
      <c r="AF37" s="684">
        <v>39.765996405997242</v>
      </c>
      <c r="AG37" s="684">
        <v>39.765996405997242</v>
      </c>
      <c r="AH37" s="684">
        <v>39.765996405997242</v>
      </c>
      <c r="AI37" s="684">
        <v>39.765996405997242</v>
      </c>
      <c r="AJ37" s="684">
        <v>39.765996405997242</v>
      </c>
      <c r="AK37" s="684">
        <v>39.765996405997242</v>
      </c>
      <c r="AL37" s="684">
        <v>0</v>
      </c>
      <c r="AM37" s="684">
        <v>0</v>
      </c>
      <c r="AN37" s="684">
        <v>0</v>
      </c>
      <c r="AO37" s="685">
        <v>0</v>
      </c>
      <c r="AP37" s="620"/>
      <c r="AQ37" s="754">
        <v>157827.75200000001</v>
      </c>
      <c r="AR37" s="755">
        <v>157827.75200000001</v>
      </c>
      <c r="AS37" s="756">
        <v>157827.75200000001</v>
      </c>
      <c r="AT37" s="755">
        <v>157827.75200000001</v>
      </c>
      <c r="AU37" s="756">
        <v>157827.75200000001</v>
      </c>
      <c r="AV37" s="755">
        <v>157827.75200000001</v>
      </c>
      <c r="AW37" s="756">
        <v>157827.75200000001</v>
      </c>
      <c r="AX37" s="755">
        <v>157827.75200000001</v>
      </c>
      <c r="AY37" s="756">
        <v>157827.75200000001</v>
      </c>
      <c r="AZ37" s="755">
        <v>157827.75200000001</v>
      </c>
      <c r="BA37" s="756">
        <v>157827.75200000001</v>
      </c>
      <c r="BB37" s="755">
        <v>157827.75200000001</v>
      </c>
      <c r="BC37" s="756">
        <v>157827.75200000001</v>
      </c>
      <c r="BD37" s="755">
        <v>157827.75200000001</v>
      </c>
      <c r="BE37" s="756">
        <v>157827.75200000001</v>
      </c>
      <c r="BF37" s="755">
        <v>204238.15754120183</v>
      </c>
      <c r="BG37" s="756">
        <v>204238.15754120183</v>
      </c>
      <c r="BH37" s="755">
        <v>204238.15754120183</v>
      </c>
      <c r="BI37" s="756">
        <v>204238.15754120183</v>
      </c>
      <c r="BJ37" s="755">
        <v>204238.15754120183</v>
      </c>
      <c r="BK37" s="756">
        <v>204238.15754120183</v>
      </c>
      <c r="BL37" s="755">
        <v>204238.15754120183</v>
      </c>
      <c r="BM37" s="756">
        <v>204238.15754120183</v>
      </c>
      <c r="BN37" s="755">
        <v>204238.15754120183</v>
      </c>
      <c r="BO37" s="756">
        <v>204238.15754120183</v>
      </c>
      <c r="BP37" s="755">
        <v>204238.15754120183</v>
      </c>
      <c r="BQ37" s="756">
        <v>0</v>
      </c>
      <c r="BR37" s="755">
        <v>0</v>
      </c>
      <c r="BS37" s="756">
        <v>0</v>
      </c>
      <c r="BT37" s="757">
        <v>0</v>
      </c>
      <c r="BU37" s="16"/>
    </row>
    <row r="38" spans="2:73" s="17" customFormat="1" ht="15.5">
      <c r="B38" s="679"/>
      <c r="C38" s="679" t="s">
        <v>3</v>
      </c>
      <c r="D38" s="679"/>
      <c r="E38" s="679" t="s">
        <v>738</v>
      </c>
      <c r="F38" s="679" t="s">
        <v>29</v>
      </c>
      <c r="G38" s="679"/>
      <c r="H38" s="679">
        <v>2012</v>
      </c>
      <c r="I38" s="631" t="s">
        <v>572</v>
      </c>
      <c r="J38" s="631" t="s">
        <v>589</v>
      </c>
      <c r="K38" s="620"/>
      <c r="L38" s="683">
        <v>0</v>
      </c>
      <c r="M38" s="684">
        <v>26.946122801105282</v>
      </c>
      <c r="N38" s="684">
        <v>26.946122801105282</v>
      </c>
      <c r="O38" s="684">
        <v>26.946122801105282</v>
      </c>
      <c r="P38" s="684">
        <v>26.946122801105282</v>
      </c>
      <c r="Q38" s="684">
        <v>26.946122801105282</v>
      </c>
      <c r="R38" s="684">
        <v>26.946122801105282</v>
      </c>
      <c r="S38" s="684">
        <v>26.946122801105282</v>
      </c>
      <c r="T38" s="684">
        <v>26.946122801105282</v>
      </c>
      <c r="U38" s="684">
        <v>26.946122801105282</v>
      </c>
      <c r="V38" s="684">
        <v>26.946122801105282</v>
      </c>
      <c r="W38" s="684">
        <v>26.946122801105282</v>
      </c>
      <c r="X38" s="684">
        <v>26.946122801105282</v>
      </c>
      <c r="Y38" s="684">
        <v>26.946122801105282</v>
      </c>
      <c r="Z38" s="684">
        <v>26.946122801105282</v>
      </c>
      <c r="AA38" s="684">
        <v>26.946122801105282</v>
      </c>
      <c r="AB38" s="684">
        <v>26.946122801105282</v>
      </c>
      <c r="AC38" s="684">
        <v>26.946122801105282</v>
      </c>
      <c r="AD38" s="684">
        <v>26.946122801105282</v>
      </c>
      <c r="AE38" s="684">
        <v>23.312402920656346</v>
      </c>
      <c r="AF38" s="684">
        <v>0</v>
      </c>
      <c r="AG38" s="684">
        <v>0</v>
      </c>
      <c r="AH38" s="684">
        <v>0</v>
      </c>
      <c r="AI38" s="684">
        <v>0</v>
      </c>
      <c r="AJ38" s="684">
        <v>0</v>
      </c>
      <c r="AK38" s="684">
        <v>0</v>
      </c>
      <c r="AL38" s="684">
        <v>0</v>
      </c>
      <c r="AM38" s="684">
        <v>0</v>
      </c>
      <c r="AN38" s="684">
        <v>0</v>
      </c>
      <c r="AO38" s="685">
        <v>0</v>
      </c>
      <c r="AP38" s="620"/>
      <c r="AQ38" s="758">
        <v>0</v>
      </c>
      <c r="AR38" s="759">
        <v>48252.680964467334</v>
      </c>
      <c r="AS38" s="760">
        <v>48252.680964467334</v>
      </c>
      <c r="AT38" s="759">
        <v>48252.680964467334</v>
      </c>
      <c r="AU38" s="760">
        <v>48252.680964467334</v>
      </c>
      <c r="AV38" s="759">
        <v>48252.680964467334</v>
      </c>
      <c r="AW38" s="760">
        <v>48252.680964467334</v>
      </c>
      <c r="AX38" s="759">
        <v>48252.680964467334</v>
      </c>
      <c r="AY38" s="760">
        <v>48252.680964467334</v>
      </c>
      <c r="AZ38" s="759">
        <v>48252.680964467334</v>
      </c>
      <c r="BA38" s="760">
        <v>48252.680964467334</v>
      </c>
      <c r="BB38" s="759">
        <v>48252.680964467334</v>
      </c>
      <c r="BC38" s="760">
        <v>48252.680964467334</v>
      </c>
      <c r="BD38" s="759">
        <v>48252.680964467334</v>
      </c>
      <c r="BE38" s="760">
        <v>48252.680964467334</v>
      </c>
      <c r="BF38" s="759">
        <v>48252.680964467334</v>
      </c>
      <c r="BG38" s="760">
        <v>48252.680964467334</v>
      </c>
      <c r="BH38" s="759">
        <v>48252.680964467334</v>
      </c>
      <c r="BI38" s="760">
        <v>48252.680964467334</v>
      </c>
      <c r="BJ38" s="759">
        <v>45003.210899170626</v>
      </c>
      <c r="BK38" s="760">
        <v>0</v>
      </c>
      <c r="BL38" s="759">
        <v>0</v>
      </c>
      <c r="BM38" s="760">
        <v>0</v>
      </c>
      <c r="BN38" s="759">
        <v>0</v>
      </c>
      <c r="BO38" s="760">
        <v>0</v>
      </c>
      <c r="BP38" s="759">
        <v>0</v>
      </c>
      <c r="BQ38" s="760">
        <v>0</v>
      </c>
      <c r="BR38" s="759">
        <v>0</v>
      </c>
      <c r="BS38" s="760">
        <v>0</v>
      </c>
      <c r="BT38" s="761">
        <v>0</v>
      </c>
      <c r="BU38" s="16"/>
    </row>
    <row r="39" spans="2:73" s="17" customFormat="1" ht="15.5">
      <c r="B39" s="679"/>
      <c r="C39" s="679" t="s">
        <v>22</v>
      </c>
      <c r="D39" s="679"/>
      <c r="E39" s="679" t="s">
        <v>738</v>
      </c>
      <c r="F39" s="679" t="s">
        <v>740</v>
      </c>
      <c r="G39" s="679"/>
      <c r="H39" s="679">
        <v>2012</v>
      </c>
      <c r="I39" s="631" t="s">
        <v>572</v>
      </c>
      <c r="J39" s="631" t="s">
        <v>589</v>
      </c>
      <c r="K39" s="620"/>
      <c r="L39" s="683">
        <v>0</v>
      </c>
      <c r="M39" s="684">
        <v>267.51327501047115</v>
      </c>
      <c r="N39" s="684">
        <v>258.2416110905416</v>
      </c>
      <c r="O39" s="684">
        <v>257.59348573683076</v>
      </c>
      <c r="P39" s="684">
        <v>242.40570548131012</v>
      </c>
      <c r="Q39" s="684">
        <v>242.40570548131012</v>
      </c>
      <c r="R39" s="684">
        <v>241.27083157862057</v>
      </c>
      <c r="S39" s="684">
        <v>234.93532770854429</v>
      </c>
      <c r="T39" s="684">
        <v>234.93532770854429</v>
      </c>
      <c r="U39" s="684">
        <v>206.76778675027953</v>
      </c>
      <c r="V39" s="684">
        <v>137.36350477173204</v>
      </c>
      <c r="W39" s="684">
        <v>134.60259449279454</v>
      </c>
      <c r="X39" s="684">
        <v>134.60259449279454</v>
      </c>
      <c r="Y39" s="684">
        <v>59.530823070282587</v>
      </c>
      <c r="Z39" s="684">
        <v>41.738076955732147</v>
      </c>
      <c r="AA39" s="684">
        <v>41.738076955732147</v>
      </c>
      <c r="AB39" s="684">
        <v>26.293623372941639</v>
      </c>
      <c r="AC39" s="684">
        <v>0</v>
      </c>
      <c r="AD39" s="684">
        <v>0</v>
      </c>
      <c r="AE39" s="684">
        <v>0</v>
      </c>
      <c r="AF39" s="684">
        <v>0</v>
      </c>
      <c r="AG39" s="684">
        <v>0</v>
      </c>
      <c r="AH39" s="684">
        <v>0</v>
      </c>
      <c r="AI39" s="684">
        <v>0</v>
      </c>
      <c r="AJ39" s="684">
        <v>0</v>
      </c>
      <c r="AK39" s="684">
        <v>0</v>
      </c>
      <c r="AL39" s="684">
        <v>0</v>
      </c>
      <c r="AM39" s="684">
        <v>0</v>
      </c>
      <c r="AN39" s="684">
        <v>0</v>
      </c>
      <c r="AO39" s="685">
        <v>0</v>
      </c>
      <c r="AP39" s="620"/>
      <c r="AQ39" s="754">
        <v>0</v>
      </c>
      <c r="AR39" s="755">
        <v>1338949.9999999995</v>
      </c>
      <c r="AS39" s="756">
        <v>1316740.9085892967</v>
      </c>
      <c r="AT39" s="755">
        <v>1315188.4067567813</v>
      </c>
      <c r="AU39" s="756">
        <v>1278808.0112923293</v>
      </c>
      <c r="AV39" s="755">
        <v>1278808.0112923293</v>
      </c>
      <c r="AW39" s="756">
        <v>1276061.020276367</v>
      </c>
      <c r="AX39" s="755">
        <v>1262218.2564969042</v>
      </c>
      <c r="AY39" s="756">
        <v>1262218.2564969042</v>
      </c>
      <c r="AZ39" s="755">
        <v>1187772.2102303214</v>
      </c>
      <c r="BA39" s="756">
        <v>682976.82626781112</v>
      </c>
      <c r="BB39" s="755">
        <v>657771.11738316377</v>
      </c>
      <c r="BC39" s="756">
        <v>650737.81909311796</v>
      </c>
      <c r="BD39" s="755">
        <v>320081.06746284041</v>
      </c>
      <c r="BE39" s="756">
        <v>277460.80767796177</v>
      </c>
      <c r="BF39" s="755">
        <v>277460.80767796177</v>
      </c>
      <c r="BG39" s="756">
        <v>190581.15447414212</v>
      </c>
      <c r="BH39" s="755">
        <v>0</v>
      </c>
      <c r="BI39" s="756">
        <v>0</v>
      </c>
      <c r="BJ39" s="755">
        <v>0</v>
      </c>
      <c r="BK39" s="756">
        <v>0</v>
      </c>
      <c r="BL39" s="755">
        <v>0</v>
      </c>
      <c r="BM39" s="756">
        <v>0</v>
      </c>
      <c r="BN39" s="755">
        <v>0</v>
      </c>
      <c r="BO39" s="756">
        <v>0</v>
      </c>
      <c r="BP39" s="755">
        <v>0</v>
      </c>
      <c r="BQ39" s="756">
        <v>0</v>
      </c>
      <c r="BR39" s="755">
        <v>0</v>
      </c>
      <c r="BS39" s="756">
        <v>0</v>
      </c>
      <c r="BT39" s="757">
        <v>0</v>
      </c>
      <c r="BU39" s="16"/>
    </row>
    <row r="40" spans="2:73" s="17" customFormat="1" ht="15.5">
      <c r="B40" s="679"/>
      <c r="C40" s="679" t="s">
        <v>21</v>
      </c>
      <c r="D40" s="679"/>
      <c r="E40" s="679" t="s">
        <v>738</v>
      </c>
      <c r="F40" s="679" t="s">
        <v>740</v>
      </c>
      <c r="G40" s="679"/>
      <c r="H40" s="679">
        <v>2012</v>
      </c>
      <c r="I40" s="631" t="s">
        <v>572</v>
      </c>
      <c r="J40" s="631" t="s">
        <v>589</v>
      </c>
      <c r="K40" s="620"/>
      <c r="L40" s="683">
        <v>0</v>
      </c>
      <c r="M40" s="684">
        <v>46.955552418229622</v>
      </c>
      <c r="N40" s="684">
        <v>46.955552418229622</v>
      </c>
      <c r="O40" s="684">
        <v>46.955552418229622</v>
      </c>
      <c r="P40" s="684">
        <v>31.663990904127669</v>
      </c>
      <c r="Q40" s="684">
        <v>31.434557888425051</v>
      </c>
      <c r="R40" s="684">
        <v>6.4295317587025691</v>
      </c>
      <c r="S40" s="684">
        <v>5.1486035074728917</v>
      </c>
      <c r="T40" s="684">
        <v>5.1486035074728917</v>
      </c>
      <c r="U40" s="684">
        <v>5.1486035074728917</v>
      </c>
      <c r="V40" s="684">
        <v>5.1486035074728917</v>
      </c>
      <c r="W40" s="684">
        <v>4.7262381831112474</v>
      </c>
      <c r="X40" s="684">
        <v>4.7061255486178357</v>
      </c>
      <c r="Y40" s="684">
        <v>0.25284635699011832</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685">
        <v>0</v>
      </c>
      <c r="AP40" s="620"/>
      <c r="AQ40" s="758">
        <v>0</v>
      </c>
      <c r="AR40" s="759">
        <v>179920.70160477798</v>
      </c>
      <c r="AS40" s="760">
        <v>179920.70160477801</v>
      </c>
      <c r="AT40" s="759">
        <v>179920.70160477801</v>
      </c>
      <c r="AU40" s="760">
        <v>116076.88019301899</v>
      </c>
      <c r="AV40" s="759">
        <v>116076.88019301899</v>
      </c>
      <c r="AW40" s="760">
        <v>21155.651674336819</v>
      </c>
      <c r="AX40" s="759">
        <v>21155.651674336819</v>
      </c>
      <c r="AY40" s="760">
        <v>21155.651674336819</v>
      </c>
      <c r="AZ40" s="759">
        <v>21155.651674336819</v>
      </c>
      <c r="BA40" s="760">
        <v>21155.651674336819</v>
      </c>
      <c r="BB40" s="759">
        <v>16826.101206858173</v>
      </c>
      <c r="BC40" s="760">
        <v>16826.101206858173</v>
      </c>
      <c r="BD40" s="759">
        <v>0</v>
      </c>
      <c r="BE40" s="760">
        <v>0</v>
      </c>
      <c r="BF40" s="759">
        <v>0</v>
      </c>
      <c r="BG40" s="760">
        <v>0</v>
      </c>
      <c r="BH40" s="759">
        <v>0</v>
      </c>
      <c r="BI40" s="760">
        <v>0</v>
      </c>
      <c r="BJ40" s="759">
        <v>0</v>
      </c>
      <c r="BK40" s="760">
        <v>0</v>
      </c>
      <c r="BL40" s="759">
        <v>0</v>
      </c>
      <c r="BM40" s="760">
        <v>0</v>
      </c>
      <c r="BN40" s="759">
        <v>0</v>
      </c>
      <c r="BO40" s="760">
        <v>0</v>
      </c>
      <c r="BP40" s="759">
        <v>0</v>
      </c>
      <c r="BQ40" s="760">
        <v>0</v>
      </c>
      <c r="BR40" s="759">
        <v>0</v>
      </c>
      <c r="BS40" s="760">
        <v>0</v>
      </c>
      <c r="BT40" s="761">
        <v>0</v>
      </c>
      <c r="BU40" s="16"/>
    </row>
    <row r="41" spans="2:73" s="17" customFormat="1" ht="15.5">
      <c r="B41" s="679"/>
      <c r="C41" s="679" t="s">
        <v>2</v>
      </c>
      <c r="D41" s="679"/>
      <c r="E41" s="679" t="s">
        <v>738</v>
      </c>
      <c r="F41" s="679" t="s">
        <v>29</v>
      </c>
      <c r="G41" s="679"/>
      <c r="H41" s="679">
        <v>2012</v>
      </c>
      <c r="I41" s="631" t="s">
        <v>572</v>
      </c>
      <c r="J41" s="631" t="s">
        <v>589</v>
      </c>
      <c r="K41" s="620"/>
      <c r="L41" s="683">
        <v>0</v>
      </c>
      <c r="M41" s="684">
        <v>0.30700225932008651</v>
      </c>
      <c r="N41" s="684">
        <v>0.30700225932008651</v>
      </c>
      <c r="O41" s="684">
        <v>0.30700225932008651</v>
      </c>
      <c r="P41" s="684">
        <v>0.30092695980086182</v>
      </c>
      <c r="Q41" s="684">
        <v>0</v>
      </c>
      <c r="R41" s="684">
        <v>0</v>
      </c>
      <c r="S41" s="684">
        <v>0</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685">
        <v>0</v>
      </c>
      <c r="AP41" s="620"/>
      <c r="AQ41" s="754">
        <v>0</v>
      </c>
      <c r="AR41" s="755">
        <v>542.0042224714316</v>
      </c>
      <c r="AS41" s="756">
        <v>542.0042224714316</v>
      </c>
      <c r="AT41" s="755">
        <v>542.0042224714316</v>
      </c>
      <c r="AU41" s="756">
        <v>536.57135902159587</v>
      </c>
      <c r="AV41" s="755">
        <v>0</v>
      </c>
      <c r="AW41" s="756">
        <v>0</v>
      </c>
      <c r="AX41" s="755">
        <v>0</v>
      </c>
      <c r="AY41" s="756">
        <v>0</v>
      </c>
      <c r="AZ41" s="755">
        <v>0</v>
      </c>
      <c r="BA41" s="756">
        <v>0</v>
      </c>
      <c r="BB41" s="755">
        <v>0</v>
      </c>
      <c r="BC41" s="756">
        <v>0</v>
      </c>
      <c r="BD41" s="755">
        <v>0</v>
      </c>
      <c r="BE41" s="756">
        <v>0</v>
      </c>
      <c r="BF41" s="755">
        <v>0</v>
      </c>
      <c r="BG41" s="756">
        <v>0</v>
      </c>
      <c r="BH41" s="755">
        <v>0</v>
      </c>
      <c r="BI41" s="756">
        <v>0</v>
      </c>
      <c r="BJ41" s="755">
        <v>0</v>
      </c>
      <c r="BK41" s="756">
        <v>0</v>
      </c>
      <c r="BL41" s="755">
        <v>0</v>
      </c>
      <c r="BM41" s="756">
        <v>0</v>
      </c>
      <c r="BN41" s="755">
        <v>0</v>
      </c>
      <c r="BO41" s="756">
        <v>0</v>
      </c>
      <c r="BP41" s="755">
        <v>0</v>
      </c>
      <c r="BQ41" s="756">
        <v>0</v>
      </c>
      <c r="BR41" s="755">
        <v>0</v>
      </c>
      <c r="BS41" s="756">
        <v>0</v>
      </c>
      <c r="BT41" s="757">
        <v>0</v>
      </c>
      <c r="BU41" s="16"/>
    </row>
    <row r="42" spans="2:73" s="17" customFormat="1" ht="15.5">
      <c r="B42" s="679"/>
      <c r="C42" s="679" t="s">
        <v>1</v>
      </c>
      <c r="D42" s="679"/>
      <c r="E42" s="679" t="s">
        <v>738</v>
      </c>
      <c r="F42" s="679" t="s">
        <v>29</v>
      </c>
      <c r="G42" s="679"/>
      <c r="H42" s="679">
        <v>2012</v>
      </c>
      <c r="I42" s="631" t="s">
        <v>572</v>
      </c>
      <c r="J42" s="631" t="s">
        <v>589</v>
      </c>
      <c r="K42" s="620"/>
      <c r="L42" s="683">
        <v>0</v>
      </c>
      <c r="M42" s="684">
        <v>5.1713546641434291</v>
      </c>
      <c r="N42" s="684">
        <v>5.1713546641434291</v>
      </c>
      <c r="O42" s="684">
        <v>5.1713546641434291</v>
      </c>
      <c r="P42" s="684">
        <v>5.1713546641434291</v>
      </c>
      <c r="Q42" s="684">
        <v>3.5817314430221332</v>
      </c>
      <c r="R42" s="684">
        <v>0</v>
      </c>
      <c r="S42" s="684">
        <v>0</v>
      </c>
      <c r="T42" s="684">
        <v>0</v>
      </c>
      <c r="U42" s="684">
        <v>0</v>
      </c>
      <c r="V42" s="684">
        <v>0</v>
      </c>
      <c r="W42" s="684">
        <v>0</v>
      </c>
      <c r="X42" s="684">
        <v>0</v>
      </c>
      <c r="Y42" s="684">
        <v>0</v>
      </c>
      <c r="Z42" s="684">
        <v>0</v>
      </c>
      <c r="AA42" s="684">
        <v>0</v>
      </c>
      <c r="AB42" s="684">
        <v>0</v>
      </c>
      <c r="AC42" s="684">
        <v>0</v>
      </c>
      <c r="AD42" s="684">
        <v>0</v>
      </c>
      <c r="AE42" s="684">
        <v>0</v>
      </c>
      <c r="AF42" s="684">
        <v>0</v>
      </c>
      <c r="AG42" s="684">
        <v>0</v>
      </c>
      <c r="AH42" s="684">
        <v>0</v>
      </c>
      <c r="AI42" s="684">
        <v>0</v>
      </c>
      <c r="AJ42" s="684">
        <v>0</v>
      </c>
      <c r="AK42" s="684">
        <v>0</v>
      </c>
      <c r="AL42" s="684">
        <v>0</v>
      </c>
      <c r="AM42" s="684">
        <v>0</v>
      </c>
      <c r="AN42" s="684">
        <v>0</v>
      </c>
      <c r="AO42" s="685">
        <v>0</v>
      </c>
      <c r="AP42" s="620"/>
      <c r="AQ42" s="758">
        <v>0</v>
      </c>
      <c r="AR42" s="759">
        <v>38949.134989276099</v>
      </c>
      <c r="AS42" s="760">
        <v>38949.134989276099</v>
      </c>
      <c r="AT42" s="759">
        <v>38949.134989276099</v>
      </c>
      <c r="AU42" s="760">
        <v>38949.134989276099</v>
      </c>
      <c r="AV42" s="759">
        <v>27241.702004079536</v>
      </c>
      <c r="AW42" s="760">
        <v>0</v>
      </c>
      <c r="AX42" s="759">
        <v>0</v>
      </c>
      <c r="AY42" s="760">
        <v>0</v>
      </c>
      <c r="AZ42" s="759">
        <v>0</v>
      </c>
      <c r="BA42" s="760">
        <v>0</v>
      </c>
      <c r="BB42" s="759">
        <v>0</v>
      </c>
      <c r="BC42" s="760">
        <v>0</v>
      </c>
      <c r="BD42" s="759">
        <v>0</v>
      </c>
      <c r="BE42" s="760">
        <v>0</v>
      </c>
      <c r="BF42" s="759">
        <v>0</v>
      </c>
      <c r="BG42" s="760">
        <v>0</v>
      </c>
      <c r="BH42" s="759">
        <v>0</v>
      </c>
      <c r="BI42" s="760">
        <v>0</v>
      </c>
      <c r="BJ42" s="759">
        <v>0</v>
      </c>
      <c r="BK42" s="760">
        <v>0</v>
      </c>
      <c r="BL42" s="759">
        <v>0</v>
      </c>
      <c r="BM42" s="760">
        <v>0</v>
      </c>
      <c r="BN42" s="759">
        <v>0</v>
      </c>
      <c r="BO42" s="760">
        <v>0</v>
      </c>
      <c r="BP42" s="759">
        <v>0</v>
      </c>
      <c r="BQ42" s="760">
        <v>0</v>
      </c>
      <c r="BR42" s="759">
        <v>0</v>
      </c>
      <c r="BS42" s="760">
        <v>0</v>
      </c>
      <c r="BT42" s="761">
        <v>0</v>
      </c>
      <c r="BU42" s="16"/>
    </row>
    <row r="43" spans="2:73" s="17" customFormat="1" ht="15.5">
      <c r="B43" s="679"/>
      <c r="C43" s="679" t="s">
        <v>5</v>
      </c>
      <c r="D43" s="679"/>
      <c r="E43" s="679" t="s">
        <v>738</v>
      </c>
      <c r="F43" s="679" t="s">
        <v>29</v>
      </c>
      <c r="G43" s="679"/>
      <c r="H43" s="679">
        <v>2012</v>
      </c>
      <c r="I43" s="631" t="s">
        <v>572</v>
      </c>
      <c r="J43" s="631" t="s">
        <v>589</v>
      </c>
      <c r="K43" s="620"/>
      <c r="L43" s="683">
        <v>0</v>
      </c>
      <c r="M43" s="684">
        <v>4.2294320984335121</v>
      </c>
      <c r="N43" s="684">
        <v>4.2294320984335121</v>
      </c>
      <c r="O43" s="684">
        <v>4.2294320984335121</v>
      </c>
      <c r="P43" s="684">
        <v>4.2294320984335121</v>
      </c>
      <c r="Q43" s="684">
        <v>3.871280876622532</v>
      </c>
      <c r="R43" s="684">
        <v>3.2760159118619909</v>
      </c>
      <c r="S43" s="684">
        <v>2.4525333066829149</v>
      </c>
      <c r="T43" s="684">
        <v>2.4434782179035053</v>
      </c>
      <c r="U43" s="684">
        <v>2.4434782179035053</v>
      </c>
      <c r="V43" s="684">
        <v>1.5758260534113691</v>
      </c>
      <c r="W43" s="684">
        <v>0.61652493721572144</v>
      </c>
      <c r="X43" s="684">
        <v>0.616470805199551</v>
      </c>
      <c r="Y43" s="684">
        <v>0.616470805199551</v>
      </c>
      <c r="Z43" s="684">
        <v>0.6058917108330516</v>
      </c>
      <c r="AA43" s="684">
        <v>0.6058917108330516</v>
      </c>
      <c r="AB43" s="684">
        <v>0.59083794054024041</v>
      </c>
      <c r="AC43" s="684">
        <v>0.1657777296075516</v>
      </c>
      <c r="AD43" s="684">
        <v>0.1657777296075516</v>
      </c>
      <c r="AE43" s="684">
        <v>0.1657777296075516</v>
      </c>
      <c r="AF43" s="684">
        <v>0.1657777296075516</v>
      </c>
      <c r="AG43" s="684">
        <v>0</v>
      </c>
      <c r="AH43" s="684">
        <v>0</v>
      </c>
      <c r="AI43" s="684">
        <v>0</v>
      </c>
      <c r="AJ43" s="684">
        <v>0</v>
      </c>
      <c r="AK43" s="684">
        <v>0</v>
      </c>
      <c r="AL43" s="684">
        <v>0</v>
      </c>
      <c r="AM43" s="684">
        <v>0</v>
      </c>
      <c r="AN43" s="684">
        <v>0</v>
      </c>
      <c r="AO43" s="685">
        <v>0</v>
      </c>
      <c r="AP43" s="620"/>
      <c r="AQ43" s="762">
        <v>0</v>
      </c>
      <c r="AR43" s="763">
        <v>76535.503542561826</v>
      </c>
      <c r="AS43" s="764">
        <v>76535.503542561826</v>
      </c>
      <c r="AT43" s="763">
        <v>76535.503542561826</v>
      </c>
      <c r="AU43" s="764">
        <v>76535.503542561826</v>
      </c>
      <c r="AV43" s="763">
        <v>68800.548836341186</v>
      </c>
      <c r="AW43" s="764">
        <v>55944.67327254705</v>
      </c>
      <c r="AX43" s="763">
        <v>38160.005052757042</v>
      </c>
      <c r="AY43" s="764">
        <v>38080.68247504942</v>
      </c>
      <c r="AZ43" s="763">
        <v>38080.68247504942</v>
      </c>
      <c r="BA43" s="764">
        <v>19342.088874374971</v>
      </c>
      <c r="BB43" s="763">
        <v>14354.352827056342</v>
      </c>
      <c r="BC43" s="764">
        <v>13908.243088721732</v>
      </c>
      <c r="BD43" s="763">
        <v>13908.243088721732</v>
      </c>
      <c r="BE43" s="764">
        <v>12937.240662527356</v>
      </c>
      <c r="BF43" s="763">
        <v>12937.240662527356</v>
      </c>
      <c r="BG43" s="764">
        <v>12760.265581914942</v>
      </c>
      <c r="BH43" s="763">
        <v>3580.2843930859085</v>
      </c>
      <c r="BI43" s="764">
        <v>3580.2843930859085</v>
      </c>
      <c r="BJ43" s="763">
        <v>3580.2843930859085</v>
      </c>
      <c r="BK43" s="764">
        <v>3580.2843930859085</v>
      </c>
      <c r="BL43" s="763">
        <v>0</v>
      </c>
      <c r="BM43" s="764">
        <v>0</v>
      </c>
      <c r="BN43" s="763">
        <v>0</v>
      </c>
      <c r="BO43" s="764">
        <v>0</v>
      </c>
      <c r="BP43" s="763">
        <v>0</v>
      </c>
      <c r="BQ43" s="764">
        <v>0</v>
      </c>
      <c r="BR43" s="763">
        <v>0</v>
      </c>
      <c r="BS43" s="764">
        <v>0</v>
      </c>
      <c r="BT43" s="765">
        <v>0</v>
      </c>
      <c r="BU43" s="16"/>
    </row>
    <row r="44" spans="2:73" s="17" customFormat="1" ht="15.5">
      <c r="B44" s="679"/>
      <c r="C44" s="679" t="s">
        <v>4</v>
      </c>
      <c r="D44" s="679"/>
      <c r="E44" s="679" t="s">
        <v>738</v>
      </c>
      <c r="F44" s="679" t="s">
        <v>29</v>
      </c>
      <c r="G44" s="679"/>
      <c r="H44" s="679">
        <v>2012</v>
      </c>
      <c r="I44" s="631" t="s">
        <v>572</v>
      </c>
      <c r="J44" s="631" t="s">
        <v>589</v>
      </c>
      <c r="K44" s="620"/>
      <c r="L44" s="683">
        <v>0</v>
      </c>
      <c r="M44" s="684">
        <v>0.65847157903660603</v>
      </c>
      <c r="N44" s="684">
        <v>0.65847157903660603</v>
      </c>
      <c r="O44" s="684">
        <v>0.65847157903660603</v>
      </c>
      <c r="P44" s="684">
        <v>0.65847157903660603</v>
      </c>
      <c r="Q44" s="684">
        <v>0.65569202851862141</v>
      </c>
      <c r="R44" s="684">
        <v>0.65569202851862141</v>
      </c>
      <c r="S44" s="684">
        <v>0.55927135041890519</v>
      </c>
      <c r="T44" s="684">
        <v>0.55810372054998147</v>
      </c>
      <c r="U44" s="684">
        <v>0.55810372054998147</v>
      </c>
      <c r="V44" s="684">
        <v>0.55810372054998147</v>
      </c>
      <c r="W44" s="684">
        <v>1.0266144038402977E-2</v>
      </c>
      <c r="X44" s="684">
        <v>1.025907389546646E-2</v>
      </c>
      <c r="Y44" s="684">
        <v>1.025907389546646E-2</v>
      </c>
      <c r="Z44" s="684">
        <v>9.8896538218546538E-3</v>
      </c>
      <c r="AA44" s="684">
        <v>9.8896538218546538E-3</v>
      </c>
      <c r="AB44" s="684">
        <v>9.2377188879140121E-3</v>
      </c>
      <c r="AC44" s="684">
        <v>0</v>
      </c>
      <c r="AD44" s="684">
        <v>0</v>
      </c>
      <c r="AE44" s="684">
        <v>0</v>
      </c>
      <c r="AF44" s="684">
        <v>0</v>
      </c>
      <c r="AG44" s="684">
        <v>0</v>
      </c>
      <c r="AH44" s="684">
        <v>0</v>
      </c>
      <c r="AI44" s="684">
        <v>0</v>
      </c>
      <c r="AJ44" s="684">
        <v>0</v>
      </c>
      <c r="AK44" s="684">
        <v>0</v>
      </c>
      <c r="AL44" s="684">
        <v>0</v>
      </c>
      <c r="AM44" s="684">
        <v>0</v>
      </c>
      <c r="AN44" s="684">
        <v>0</v>
      </c>
      <c r="AO44" s="685">
        <v>0</v>
      </c>
      <c r="AP44" s="620"/>
      <c r="AQ44" s="683">
        <v>0</v>
      </c>
      <c r="AR44" s="684">
        <v>3995.7204263027816</v>
      </c>
      <c r="AS44" s="684">
        <v>3995.7204263027816</v>
      </c>
      <c r="AT44" s="684">
        <v>3995.7204263027816</v>
      </c>
      <c r="AU44" s="684">
        <v>3995.7204263027816</v>
      </c>
      <c r="AV44" s="684">
        <v>3935.6907627111013</v>
      </c>
      <c r="AW44" s="684">
        <v>3935.6907627111013</v>
      </c>
      <c r="AX44" s="684">
        <v>1853.3034011010466</v>
      </c>
      <c r="AY44" s="684">
        <v>1843.0749634492736</v>
      </c>
      <c r="AZ44" s="684">
        <v>1843.0749634492736</v>
      </c>
      <c r="BA44" s="684">
        <v>1843.0749634492736</v>
      </c>
      <c r="BB44" s="684">
        <v>299.34362563543237</v>
      </c>
      <c r="BC44" s="684">
        <v>241.07755984784004</v>
      </c>
      <c r="BD44" s="684">
        <v>241.07755984784004</v>
      </c>
      <c r="BE44" s="684">
        <v>207.17032966962338</v>
      </c>
      <c r="BF44" s="684">
        <v>207.17032966962338</v>
      </c>
      <c r="BG44" s="684">
        <v>199.50605452499124</v>
      </c>
      <c r="BH44" s="684">
        <v>0</v>
      </c>
      <c r="BI44" s="684">
        <v>0</v>
      </c>
      <c r="BJ44" s="684">
        <v>0</v>
      </c>
      <c r="BK44" s="684">
        <v>0</v>
      </c>
      <c r="BL44" s="684">
        <v>0</v>
      </c>
      <c r="BM44" s="684">
        <v>0</v>
      </c>
      <c r="BN44" s="684">
        <v>0</v>
      </c>
      <c r="BO44" s="684">
        <v>0</v>
      </c>
      <c r="BP44" s="684">
        <v>0</v>
      </c>
      <c r="BQ44" s="684">
        <v>0</v>
      </c>
      <c r="BR44" s="684">
        <v>0</v>
      </c>
      <c r="BS44" s="684">
        <v>0</v>
      </c>
      <c r="BT44" s="685">
        <v>0</v>
      </c>
      <c r="BU44" s="16"/>
    </row>
    <row r="45" spans="2:73" s="17" customFormat="1" ht="15.5">
      <c r="B45" s="679"/>
      <c r="C45" s="679" t="s">
        <v>14</v>
      </c>
      <c r="D45" s="679"/>
      <c r="E45" s="679" t="s">
        <v>738</v>
      </c>
      <c r="F45" s="679" t="s">
        <v>29</v>
      </c>
      <c r="G45" s="679"/>
      <c r="H45" s="679">
        <v>2012</v>
      </c>
      <c r="I45" s="631" t="s">
        <v>572</v>
      </c>
      <c r="J45" s="631" t="s">
        <v>589</v>
      </c>
      <c r="K45" s="620"/>
      <c r="L45" s="683">
        <v>0</v>
      </c>
      <c r="M45" s="684">
        <v>1.1396128369960934</v>
      </c>
      <c r="N45" s="684">
        <v>1.0961857405491173</v>
      </c>
      <c r="O45" s="684">
        <v>1.0961857405491173</v>
      </c>
      <c r="P45" s="684">
        <v>1.0961857405491173</v>
      </c>
      <c r="Q45" s="684">
        <v>1.0961857405491173</v>
      </c>
      <c r="R45" s="684">
        <v>1.0961857405491173</v>
      </c>
      <c r="S45" s="684">
        <v>1.0716585735790434</v>
      </c>
      <c r="T45" s="684">
        <v>1.0716585735790434</v>
      </c>
      <c r="U45" s="684">
        <v>0.63219298096373677</v>
      </c>
      <c r="V45" s="684">
        <v>0.63219298096373677</v>
      </c>
      <c r="W45" s="684">
        <v>0.57442610058933496</v>
      </c>
      <c r="X45" s="684">
        <v>0.57442610058933496</v>
      </c>
      <c r="Y45" s="684">
        <v>0.28266652021557098</v>
      </c>
      <c r="Z45" s="684">
        <v>0.28266652021557098</v>
      </c>
      <c r="AA45" s="684">
        <v>0.19645622465759516</v>
      </c>
      <c r="AB45" s="684">
        <v>8.586110919713974E-2</v>
      </c>
      <c r="AC45" s="684">
        <v>8.586110919713974E-2</v>
      </c>
      <c r="AD45" s="684">
        <v>8.586110919713974E-2</v>
      </c>
      <c r="AE45" s="684">
        <v>8.586110919713974E-2</v>
      </c>
      <c r="AF45" s="684">
        <v>8.586110919713974E-2</v>
      </c>
      <c r="AG45" s="684">
        <v>8.586110919713974E-2</v>
      </c>
      <c r="AH45" s="684">
        <v>0</v>
      </c>
      <c r="AI45" s="684">
        <v>0</v>
      </c>
      <c r="AJ45" s="684">
        <v>0</v>
      </c>
      <c r="AK45" s="684">
        <v>0</v>
      </c>
      <c r="AL45" s="684">
        <v>0</v>
      </c>
      <c r="AM45" s="684">
        <v>0</v>
      </c>
      <c r="AN45" s="684">
        <v>0</v>
      </c>
      <c r="AO45" s="685">
        <v>0</v>
      </c>
      <c r="AP45" s="620"/>
      <c r="AQ45" s="683">
        <v>0</v>
      </c>
      <c r="AR45" s="684">
        <v>14523.323989868164</v>
      </c>
      <c r="AS45" s="684">
        <v>14523.324035644531</v>
      </c>
      <c r="AT45" s="684">
        <v>14523.324035644531</v>
      </c>
      <c r="AU45" s="684">
        <v>13687.323989868166</v>
      </c>
      <c r="AV45" s="684">
        <v>13372.323989868162</v>
      </c>
      <c r="AW45" s="684">
        <v>13372.323989868162</v>
      </c>
      <c r="AX45" s="684">
        <v>12900.15998840332</v>
      </c>
      <c r="AY45" s="684">
        <v>12159.940002441406</v>
      </c>
      <c r="AZ45" s="684">
        <v>3699.9400024414063</v>
      </c>
      <c r="BA45" s="684">
        <v>3699.9400024414063</v>
      </c>
      <c r="BB45" s="684">
        <v>3190</v>
      </c>
      <c r="BC45" s="684">
        <v>3190</v>
      </c>
      <c r="BD45" s="684">
        <v>2220</v>
      </c>
      <c r="BE45" s="684">
        <v>2220</v>
      </c>
      <c r="BF45" s="684">
        <v>1545</v>
      </c>
      <c r="BG45" s="684">
        <v>633</v>
      </c>
      <c r="BH45" s="684">
        <v>633</v>
      </c>
      <c r="BI45" s="684">
        <v>633</v>
      </c>
      <c r="BJ45" s="684">
        <v>633</v>
      </c>
      <c r="BK45" s="684">
        <v>633</v>
      </c>
      <c r="BL45" s="684">
        <v>633</v>
      </c>
      <c r="BM45" s="684">
        <v>0</v>
      </c>
      <c r="BN45" s="684">
        <v>0</v>
      </c>
      <c r="BO45" s="684">
        <v>0</v>
      </c>
      <c r="BP45" s="684">
        <v>0</v>
      </c>
      <c r="BQ45" s="684">
        <v>0</v>
      </c>
      <c r="BR45" s="684">
        <v>0</v>
      </c>
      <c r="BS45" s="684">
        <v>0</v>
      </c>
      <c r="BT45" s="685">
        <v>0</v>
      </c>
      <c r="BU45" s="16"/>
    </row>
    <row r="46" spans="2:73" s="17" customFormat="1" ht="15.5">
      <c r="B46" s="679"/>
      <c r="C46" s="679" t="s">
        <v>17</v>
      </c>
      <c r="D46" s="679"/>
      <c r="E46" s="679" t="s">
        <v>738</v>
      </c>
      <c r="F46" s="679" t="s">
        <v>740</v>
      </c>
      <c r="G46" s="679"/>
      <c r="H46" s="679">
        <v>2012</v>
      </c>
      <c r="I46" s="631" t="s">
        <v>572</v>
      </c>
      <c r="J46" s="631" t="s">
        <v>589</v>
      </c>
      <c r="K46" s="620"/>
      <c r="L46" s="683">
        <v>0</v>
      </c>
      <c r="M46" s="684">
        <v>0.32292648347659642</v>
      </c>
      <c r="N46" s="684">
        <v>0.32292648347659642</v>
      </c>
      <c r="O46" s="684">
        <v>0.32292648347659642</v>
      </c>
      <c r="P46" s="684">
        <v>0.32292648347659642</v>
      </c>
      <c r="Q46" s="684">
        <v>0.32292648347659642</v>
      </c>
      <c r="R46" s="684">
        <v>0.32292648347659642</v>
      </c>
      <c r="S46" s="684">
        <v>0.32292648347659642</v>
      </c>
      <c r="T46" s="684">
        <v>0.32292648347659642</v>
      </c>
      <c r="U46" s="684">
        <v>0.32292648347659642</v>
      </c>
      <c r="V46" s="684">
        <v>0.32292648347659642</v>
      </c>
      <c r="W46" s="684">
        <v>0.32292648347659642</v>
      </c>
      <c r="X46" s="684">
        <v>0.32292648347659642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5">
        <v>0</v>
      </c>
      <c r="AP46" s="620"/>
      <c r="AQ46" s="683">
        <v>0</v>
      </c>
      <c r="AR46" s="684">
        <v>312.86289399373942</v>
      </c>
      <c r="AS46" s="684">
        <v>312.86289399373942</v>
      </c>
      <c r="AT46" s="684">
        <v>312.86289399373942</v>
      </c>
      <c r="AU46" s="684">
        <v>312.86289399373942</v>
      </c>
      <c r="AV46" s="684">
        <v>312.86289399373942</v>
      </c>
      <c r="AW46" s="684">
        <v>312.86289399373942</v>
      </c>
      <c r="AX46" s="684">
        <v>312.86289399373942</v>
      </c>
      <c r="AY46" s="684">
        <v>312.86289399373942</v>
      </c>
      <c r="AZ46" s="684">
        <v>312.86289399373942</v>
      </c>
      <c r="BA46" s="684">
        <v>312.86289399373942</v>
      </c>
      <c r="BB46" s="684">
        <v>312.86289399373942</v>
      </c>
      <c r="BC46" s="684">
        <v>312.86289399373942</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5">
        <v>0</v>
      </c>
      <c r="BU46" s="16"/>
    </row>
    <row r="47" spans="2:73" s="17" customFormat="1" ht="15.5">
      <c r="B47" s="679"/>
      <c r="C47" s="679" t="s">
        <v>9</v>
      </c>
      <c r="D47" s="679"/>
      <c r="E47" s="679" t="s">
        <v>738</v>
      </c>
      <c r="F47" s="679" t="s">
        <v>739</v>
      </c>
      <c r="G47" s="679"/>
      <c r="H47" s="679">
        <v>2012</v>
      </c>
      <c r="I47" s="631" t="s">
        <v>572</v>
      </c>
      <c r="J47" s="631" t="s">
        <v>589</v>
      </c>
      <c r="K47" s="620"/>
      <c r="L47" s="683">
        <v>0</v>
      </c>
      <c r="M47" s="684">
        <v>37.274569499999998</v>
      </c>
      <c r="N47" s="684">
        <v>0</v>
      </c>
      <c r="O47" s="684">
        <v>0</v>
      </c>
      <c r="P47" s="684">
        <v>0</v>
      </c>
      <c r="Q47" s="684">
        <v>0</v>
      </c>
      <c r="R47" s="684">
        <v>0</v>
      </c>
      <c r="S47" s="684">
        <v>0</v>
      </c>
      <c r="T47" s="684">
        <v>0</v>
      </c>
      <c r="U47" s="684">
        <v>0</v>
      </c>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5">
        <v>0</v>
      </c>
      <c r="AP47" s="620"/>
      <c r="AQ47" s="683">
        <v>0</v>
      </c>
      <c r="AR47" s="684">
        <v>541.79780000000005</v>
      </c>
      <c r="AS47" s="684">
        <v>0</v>
      </c>
      <c r="AT47" s="684">
        <v>0</v>
      </c>
      <c r="AU47" s="684">
        <v>0</v>
      </c>
      <c r="AV47" s="684">
        <v>0</v>
      </c>
      <c r="AW47" s="684">
        <v>0</v>
      </c>
      <c r="AX47" s="684">
        <v>0</v>
      </c>
      <c r="AY47" s="684">
        <v>0</v>
      </c>
      <c r="AZ47" s="684">
        <v>0</v>
      </c>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5">
        <v>0</v>
      </c>
      <c r="BU47" s="16"/>
    </row>
    <row r="48" spans="2:73" s="17" customFormat="1" ht="15.5">
      <c r="B48" s="679"/>
      <c r="C48" s="679" t="s">
        <v>20</v>
      </c>
      <c r="D48" s="679"/>
      <c r="E48" s="679" t="s">
        <v>738</v>
      </c>
      <c r="F48" s="679" t="s">
        <v>740</v>
      </c>
      <c r="G48" s="679"/>
      <c r="H48" s="679">
        <v>2012</v>
      </c>
      <c r="I48" s="631" t="s">
        <v>572</v>
      </c>
      <c r="J48" s="631" t="s">
        <v>589</v>
      </c>
      <c r="K48" s="620"/>
      <c r="L48" s="683">
        <v>0</v>
      </c>
      <c r="M48" s="684">
        <v>0</v>
      </c>
      <c r="N48" s="684">
        <v>0</v>
      </c>
      <c r="O48" s="684">
        <v>0</v>
      </c>
      <c r="P48" s="684">
        <v>0</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5">
        <v>0</v>
      </c>
      <c r="AP48" s="620"/>
      <c r="AQ48" s="683">
        <v>0</v>
      </c>
      <c r="AR48" s="684">
        <v>17855</v>
      </c>
      <c r="AS48" s="684">
        <v>17855</v>
      </c>
      <c r="AT48" s="684">
        <v>17855</v>
      </c>
      <c r="AU48" s="684">
        <v>17855</v>
      </c>
      <c r="AV48" s="684">
        <v>0</v>
      </c>
      <c r="AW48" s="684">
        <v>0</v>
      </c>
      <c r="AX48" s="684">
        <v>0</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5">
        <v>0</v>
      </c>
      <c r="BU48" s="16"/>
    </row>
    <row r="49" spans="2:73" s="17" customFormat="1" ht="15.5">
      <c r="B49" s="679"/>
      <c r="C49" s="679" t="s">
        <v>22</v>
      </c>
      <c r="D49" s="679"/>
      <c r="E49" s="679" t="s">
        <v>738</v>
      </c>
      <c r="F49" s="679" t="s">
        <v>740</v>
      </c>
      <c r="G49" s="679"/>
      <c r="H49" s="679">
        <v>2013</v>
      </c>
      <c r="I49" s="631" t="s">
        <v>573</v>
      </c>
      <c r="J49" s="631" t="s">
        <v>589</v>
      </c>
      <c r="K49" s="620"/>
      <c r="L49" s="683">
        <v>0</v>
      </c>
      <c r="M49" s="684">
        <v>0</v>
      </c>
      <c r="N49" s="684">
        <v>178.86134415618662</v>
      </c>
      <c r="O49" s="684">
        <v>178.86134415618662</v>
      </c>
      <c r="P49" s="684">
        <v>177.8275051476511</v>
      </c>
      <c r="Q49" s="684">
        <v>177.8275051476511</v>
      </c>
      <c r="R49" s="684">
        <v>171.51420577817336</v>
      </c>
      <c r="S49" s="684">
        <v>164.37154174240908</v>
      </c>
      <c r="T49" s="684">
        <v>164.37154174240908</v>
      </c>
      <c r="U49" s="684">
        <v>164.37154174240908</v>
      </c>
      <c r="V49" s="684">
        <v>164.17318850368616</v>
      </c>
      <c r="W49" s="684">
        <v>148.55369093701233</v>
      </c>
      <c r="X49" s="684">
        <v>130.35114389348058</v>
      </c>
      <c r="Y49" s="684">
        <v>130.35114389348058</v>
      </c>
      <c r="Z49" s="684">
        <v>87.867501416930153</v>
      </c>
      <c r="AA49" s="684">
        <v>73.812676088149047</v>
      </c>
      <c r="AB49" s="684">
        <v>73.812676088149047</v>
      </c>
      <c r="AC49" s="684">
        <v>60.945369587539524</v>
      </c>
      <c r="AD49" s="684">
        <v>8.0914329224736932</v>
      </c>
      <c r="AE49" s="684">
        <v>8.0914329224736932</v>
      </c>
      <c r="AF49" s="684">
        <v>8.0914329224736932</v>
      </c>
      <c r="AG49" s="684">
        <v>8.0914329224736932</v>
      </c>
      <c r="AH49" s="684">
        <v>0</v>
      </c>
      <c r="AI49" s="684">
        <v>0</v>
      </c>
      <c r="AJ49" s="684">
        <v>0</v>
      </c>
      <c r="AK49" s="684">
        <v>0</v>
      </c>
      <c r="AL49" s="684">
        <v>0</v>
      </c>
      <c r="AM49" s="684">
        <v>0</v>
      </c>
      <c r="AN49" s="684">
        <v>0</v>
      </c>
      <c r="AO49" s="685">
        <v>0</v>
      </c>
      <c r="AP49" s="620"/>
      <c r="AQ49" s="683">
        <v>0</v>
      </c>
      <c r="AR49" s="684">
        <v>0</v>
      </c>
      <c r="AS49" s="684">
        <v>1047116.7699332013</v>
      </c>
      <c r="AT49" s="684">
        <v>1030338.4733909436</v>
      </c>
      <c r="AU49" s="684">
        <v>1027108.7872834338</v>
      </c>
      <c r="AV49" s="684">
        <v>1027108.7872834338</v>
      </c>
      <c r="AW49" s="684">
        <v>1006547.374169114</v>
      </c>
      <c r="AX49" s="684">
        <v>996103.70773962722</v>
      </c>
      <c r="AY49" s="684">
        <v>996103.70773962722</v>
      </c>
      <c r="AZ49" s="684">
        <v>992633.79295179737</v>
      </c>
      <c r="BA49" s="684">
        <v>990094.13585562445</v>
      </c>
      <c r="BB49" s="684">
        <v>913962.35800350958</v>
      </c>
      <c r="BC49" s="684">
        <v>790842.15730844915</v>
      </c>
      <c r="BD49" s="684">
        <v>762071.48700074444</v>
      </c>
      <c r="BE49" s="684">
        <v>519004.40141774382</v>
      </c>
      <c r="BF49" s="684">
        <v>475190.76751172019</v>
      </c>
      <c r="BG49" s="684">
        <v>475190.76751172019</v>
      </c>
      <c r="BH49" s="684">
        <v>386751.0300939146</v>
      </c>
      <c r="BI49" s="684">
        <v>23474.669191629779</v>
      </c>
      <c r="BJ49" s="684">
        <v>23474.669191629779</v>
      </c>
      <c r="BK49" s="684">
        <v>23474.669191629779</v>
      </c>
      <c r="BL49" s="684">
        <v>23474.669191629779</v>
      </c>
      <c r="BM49" s="684">
        <v>0</v>
      </c>
      <c r="BN49" s="684">
        <v>0</v>
      </c>
      <c r="BO49" s="684">
        <v>0</v>
      </c>
      <c r="BP49" s="684">
        <v>0</v>
      </c>
      <c r="BQ49" s="684">
        <v>0</v>
      </c>
      <c r="BR49" s="684">
        <v>0</v>
      </c>
      <c r="BS49" s="684">
        <v>0</v>
      </c>
      <c r="BT49" s="685">
        <v>0</v>
      </c>
      <c r="BU49" s="16"/>
    </row>
    <row r="50" spans="2:73" s="17" customFormat="1" ht="15.5">
      <c r="B50" s="679"/>
      <c r="C50" s="679" t="s">
        <v>3</v>
      </c>
      <c r="D50" s="679"/>
      <c r="E50" s="679" t="s">
        <v>738</v>
      </c>
      <c r="F50" s="679" t="s">
        <v>29</v>
      </c>
      <c r="G50" s="679"/>
      <c r="H50" s="679">
        <v>2013</v>
      </c>
      <c r="I50" s="631" t="s">
        <v>573</v>
      </c>
      <c r="J50" s="631" t="s">
        <v>589</v>
      </c>
      <c r="K50" s="620"/>
      <c r="L50" s="683">
        <v>0</v>
      </c>
      <c r="M50" s="684">
        <v>0</v>
      </c>
      <c r="N50" s="684">
        <v>34.690399470213187</v>
      </c>
      <c r="O50" s="684">
        <v>34.690399470213187</v>
      </c>
      <c r="P50" s="684">
        <v>34.690399470213187</v>
      </c>
      <c r="Q50" s="684">
        <v>34.690399470213187</v>
      </c>
      <c r="R50" s="684">
        <v>34.690399470213187</v>
      </c>
      <c r="S50" s="684">
        <v>34.690399470213187</v>
      </c>
      <c r="T50" s="684">
        <v>34.690399470213187</v>
      </c>
      <c r="U50" s="684">
        <v>34.690399470213187</v>
      </c>
      <c r="V50" s="684">
        <v>34.690399470213187</v>
      </c>
      <c r="W50" s="684">
        <v>34.690399470213187</v>
      </c>
      <c r="X50" s="684">
        <v>34.690399470213187</v>
      </c>
      <c r="Y50" s="684">
        <v>34.690399470213187</v>
      </c>
      <c r="Z50" s="684">
        <v>34.690399470213187</v>
      </c>
      <c r="AA50" s="684">
        <v>34.690399470213187</v>
      </c>
      <c r="AB50" s="684">
        <v>34.690399470213187</v>
      </c>
      <c r="AC50" s="684">
        <v>34.690399470213187</v>
      </c>
      <c r="AD50" s="684">
        <v>34.690399470213187</v>
      </c>
      <c r="AE50" s="684">
        <v>34.690399470213187</v>
      </c>
      <c r="AF50" s="684">
        <v>30.76362644597053</v>
      </c>
      <c r="AG50" s="684">
        <v>0</v>
      </c>
      <c r="AH50" s="684">
        <v>0</v>
      </c>
      <c r="AI50" s="684">
        <v>0</v>
      </c>
      <c r="AJ50" s="684">
        <v>0</v>
      </c>
      <c r="AK50" s="684">
        <v>0</v>
      </c>
      <c r="AL50" s="684">
        <v>0</v>
      </c>
      <c r="AM50" s="684">
        <v>0</v>
      </c>
      <c r="AN50" s="684">
        <v>0</v>
      </c>
      <c r="AO50" s="685">
        <v>0</v>
      </c>
      <c r="AP50" s="620"/>
      <c r="AQ50" s="683">
        <v>0</v>
      </c>
      <c r="AR50" s="684">
        <v>0</v>
      </c>
      <c r="AS50" s="684">
        <v>63246.155788642405</v>
      </c>
      <c r="AT50" s="684">
        <v>63246.155788642405</v>
      </c>
      <c r="AU50" s="684">
        <v>63246.155788642405</v>
      </c>
      <c r="AV50" s="684">
        <v>63246.155788642405</v>
      </c>
      <c r="AW50" s="684">
        <v>63246.155788642405</v>
      </c>
      <c r="AX50" s="684">
        <v>63246.155788642405</v>
      </c>
      <c r="AY50" s="684">
        <v>63246.155788642405</v>
      </c>
      <c r="AZ50" s="684">
        <v>63246.155788642405</v>
      </c>
      <c r="BA50" s="684">
        <v>63246.155788642405</v>
      </c>
      <c r="BB50" s="684">
        <v>63246.155788642405</v>
      </c>
      <c r="BC50" s="684">
        <v>63246.155788642405</v>
      </c>
      <c r="BD50" s="684">
        <v>63246.155788642405</v>
      </c>
      <c r="BE50" s="684">
        <v>63246.155788642405</v>
      </c>
      <c r="BF50" s="684">
        <v>63246.155788642405</v>
      </c>
      <c r="BG50" s="684">
        <v>63246.155788642405</v>
      </c>
      <c r="BH50" s="684">
        <v>63246.155788642405</v>
      </c>
      <c r="BI50" s="684">
        <v>63246.155788642405</v>
      </c>
      <c r="BJ50" s="684">
        <v>63246.155788642405</v>
      </c>
      <c r="BK50" s="684">
        <v>59734.621654119408</v>
      </c>
      <c r="BL50" s="684">
        <v>0</v>
      </c>
      <c r="BM50" s="684">
        <v>0</v>
      </c>
      <c r="BN50" s="684">
        <v>0</v>
      </c>
      <c r="BO50" s="684">
        <v>0</v>
      </c>
      <c r="BP50" s="684">
        <v>0</v>
      </c>
      <c r="BQ50" s="684">
        <v>0</v>
      </c>
      <c r="BR50" s="684">
        <v>0</v>
      </c>
      <c r="BS50" s="684">
        <v>0</v>
      </c>
      <c r="BT50" s="685">
        <v>0</v>
      </c>
      <c r="BU50" s="16"/>
    </row>
    <row r="51" spans="2:73" s="17" customFormat="1" ht="15.5">
      <c r="B51" s="679"/>
      <c r="C51" s="679" t="s">
        <v>1</v>
      </c>
      <c r="D51" s="679"/>
      <c r="E51" s="679" t="s">
        <v>738</v>
      </c>
      <c r="F51" s="679" t="s">
        <v>29</v>
      </c>
      <c r="G51" s="679"/>
      <c r="H51" s="679">
        <v>2013</v>
      </c>
      <c r="I51" s="631" t="s">
        <v>573</v>
      </c>
      <c r="J51" s="631" t="s">
        <v>589</v>
      </c>
      <c r="K51" s="620"/>
      <c r="L51" s="683">
        <v>0</v>
      </c>
      <c r="M51" s="684">
        <v>0</v>
      </c>
      <c r="N51" s="684">
        <v>2.9523212232111886</v>
      </c>
      <c r="O51" s="684">
        <v>2.9523212232111886</v>
      </c>
      <c r="P51" s="684">
        <v>2.9523212232111886</v>
      </c>
      <c r="Q51" s="684">
        <v>2.847537193591164</v>
      </c>
      <c r="R51" s="684">
        <v>1.5778427170262748</v>
      </c>
      <c r="S51" s="684">
        <v>0</v>
      </c>
      <c r="T51" s="684">
        <v>0</v>
      </c>
      <c r="U51" s="684">
        <v>0</v>
      </c>
      <c r="V51" s="684">
        <v>0</v>
      </c>
      <c r="W51" s="684">
        <v>0</v>
      </c>
      <c r="X51" s="684">
        <v>0</v>
      </c>
      <c r="Y51" s="684">
        <v>0</v>
      </c>
      <c r="Z51" s="684">
        <v>0</v>
      </c>
      <c r="AA51" s="684">
        <v>0</v>
      </c>
      <c r="AB51" s="684">
        <v>0</v>
      </c>
      <c r="AC51" s="684">
        <v>0</v>
      </c>
      <c r="AD51" s="684">
        <v>0</v>
      </c>
      <c r="AE51" s="684">
        <v>0</v>
      </c>
      <c r="AF51" s="684">
        <v>0</v>
      </c>
      <c r="AG51" s="684">
        <v>0</v>
      </c>
      <c r="AH51" s="684">
        <v>0</v>
      </c>
      <c r="AI51" s="684">
        <v>0</v>
      </c>
      <c r="AJ51" s="684">
        <v>0</v>
      </c>
      <c r="AK51" s="684">
        <v>0</v>
      </c>
      <c r="AL51" s="684">
        <v>0</v>
      </c>
      <c r="AM51" s="684">
        <v>0</v>
      </c>
      <c r="AN51" s="684">
        <v>0</v>
      </c>
      <c r="AO51" s="685">
        <v>0</v>
      </c>
      <c r="AP51" s="620"/>
      <c r="AQ51" s="683">
        <v>0</v>
      </c>
      <c r="AR51" s="684">
        <v>0</v>
      </c>
      <c r="AS51" s="684">
        <v>19121.61350430387</v>
      </c>
      <c r="AT51" s="684">
        <v>19121.61350430387</v>
      </c>
      <c r="AU51" s="684">
        <v>19121.61350430387</v>
      </c>
      <c r="AV51" s="684">
        <v>19019.068985970534</v>
      </c>
      <c r="AW51" s="684">
        <v>10735.90253343334</v>
      </c>
      <c r="AX51" s="684">
        <v>0</v>
      </c>
      <c r="AY51" s="684">
        <v>0</v>
      </c>
      <c r="AZ51" s="684">
        <v>0</v>
      </c>
      <c r="BA51" s="684">
        <v>0</v>
      </c>
      <c r="BB51" s="684">
        <v>0</v>
      </c>
      <c r="BC51" s="684">
        <v>0</v>
      </c>
      <c r="BD51" s="684">
        <v>0</v>
      </c>
      <c r="BE51" s="684">
        <v>0</v>
      </c>
      <c r="BF51" s="684">
        <v>0</v>
      </c>
      <c r="BG51" s="684">
        <v>0</v>
      </c>
      <c r="BH51" s="684">
        <v>0</v>
      </c>
      <c r="BI51" s="684">
        <v>0</v>
      </c>
      <c r="BJ51" s="684">
        <v>0</v>
      </c>
      <c r="BK51" s="684">
        <v>0</v>
      </c>
      <c r="BL51" s="684">
        <v>0</v>
      </c>
      <c r="BM51" s="684">
        <v>0</v>
      </c>
      <c r="BN51" s="684">
        <v>0</v>
      </c>
      <c r="BO51" s="684">
        <v>0</v>
      </c>
      <c r="BP51" s="684">
        <v>0</v>
      </c>
      <c r="BQ51" s="684">
        <v>0</v>
      </c>
      <c r="BR51" s="684">
        <v>0</v>
      </c>
      <c r="BS51" s="684">
        <v>0</v>
      </c>
      <c r="BT51" s="685">
        <v>0</v>
      </c>
      <c r="BU51" s="16"/>
    </row>
    <row r="52" spans="2:73" s="17" customFormat="1" ht="15.5">
      <c r="B52" s="679"/>
      <c r="C52" s="679" t="s">
        <v>2</v>
      </c>
      <c r="D52" s="679"/>
      <c r="E52" s="679" t="s">
        <v>738</v>
      </c>
      <c r="F52" s="679" t="s">
        <v>29</v>
      </c>
      <c r="G52" s="679"/>
      <c r="H52" s="679">
        <v>2013</v>
      </c>
      <c r="I52" s="631" t="s">
        <v>573</v>
      </c>
      <c r="J52" s="631" t="s">
        <v>589</v>
      </c>
      <c r="K52" s="620"/>
      <c r="L52" s="683">
        <v>0</v>
      </c>
      <c r="M52" s="684">
        <v>0</v>
      </c>
      <c r="N52" s="684">
        <v>4.3510760798331551</v>
      </c>
      <c r="O52" s="684">
        <v>4.3510760798331551</v>
      </c>
      <c r="P52" s="684">
        <v>4.3510760798331551</v>
      </c>
      <c r="Q52" s="684">
        <v>4.3510760798331551</v>
      </c>
      <c r="R52" s="684">
        <v>0</v>
      </c>
      <c r="S52" s="684">
        <v>0</v>
      </c>
      <c r="T52" s="684">
        <v>0</v>
      </c>
      <c r="U52" s="684">
        <v>0</v>
      </c>
      <c r="V52" s="684">
        <v>0</v>
      </c>
      <c r="W52" s="684">
        <v>0</v>
      </c>
      <c r="X52" s="684">
        <v>0</v>
      </c>
      <c r="Y52" s="684">
        <v>0</v>
      </c>
      <c r="Z52" s="684">
        <v>0</v>
      </c>
      <c r="AA52" s="684">
        <v>0</v>
      </c>
      <c r="AB52" s="684">
        <v>0</v>
      </c>
      <c r="AC52" s="684">
        <v>0</v>
      </c>
      <c r="AD52" s="684">
        <v>0</v>
      </c>
      <c r="AE52" s="684">
        <v>0</v>
      </c>
      <c r="AF52" s="684">
        <v>0</v>
      </c>
      <c r="AG52" s="684">
        <v>0</v>
      </c>
      <c r="AH52" s="684">
        <v>0</v>
      </c>
      <c r="AI52" s="684">
        <v>0</v>
      </c>
      <c r="AJ52" s="684">
        <v>0</v>
      </c>
      <c r="AK52" s="684">
        <v>0</v>
      </c>
      <c r="AL52" s="684">
        <v>0</v>
      </c>
      <c r="AM52" s="684">
        <v>0</v>
      </c>
      <c r="AN52" s="684">
        <v>0</v>
      </c>
      <c r="AO52" s="685">
        <v>0</v>
      </c>
      <c r="AP52" s="620"/>
      <c r="AQ52" s="683">
        <v>0</v>
      </c>
      <c r="AR52" s="684">
        <v>0</v>
      </c>
      <c r="AS52" s="684">
        <v>7758.2374371089982</v>
      </c>
      <c r="AT52" s="684">
        <v>7758.2374371089982</v>
      </c>
      <c r="AU52" s="684">
        <v>7758.2374371089982</v>
      </c>
      <c r="AV52" s="684">
        <v>7758.2374371089982</v>
      </c>
      <c r="AW52" s="684">
        <v>0</v>
      </c>
      <c r="AX52" s="684">
        <v>0</v>
      </c>
      <c r="AY52" s="684">
        <v>0</v>
      </c>
      <c r="AZ52" s="684">
        <v>0</v>
      </c>
      <c r="BA52" s="684">
        <v>0</v>
      </c>
      <c r="BB52" s="684">
        <v>0</v>
      </c>
      <c r="BC52" s="684">
        <v>0</v>
      </c>
      <c r="BD52" s="684">
        <v>0</v>
      </c>
      <c r="BE52" s="684">
        <v>0</v>
      </c>
      <c r="BF52" s="684">
        <v>0</v>
      </c>
      <c r="BG52" s="684">
        <v>0</v>
      </c>
      <c r="BH52" s="684">
        <v>0</v>
      </c>
      <c r="BI52" s="684">
        <v>0</v>
      </c>
      <c r="BJ52" s="684">
        <v>0</v>
      </c>
      <c r="BK52" s="684">
        <v>0</v>
      </c>
      <c r="BL52" s="684">
        <v>0</v>
      </c>
      <c r="BM52" s="684">
        <v>0</v>
      </c>
      <c r="BN52" s="684">
        <v>0</v>
      </c>
      <c r="BO52" s="684">
        <v>0</v>
      </c>
      <c r="BP52" s="684">
        <v>0</v>
      </c>
      <c r="BQ52" s="684">
        <v>0</v>
      </c>
      <c r="BR52" s="684">
        <v>0</v>
      </c>
      <c r="BS52" s="684">
        <v>0</v>
      </c>
      <c r="BT52" s="685">
        <v>0</v>
      </c>
      <c r="BU52" s="16"/>
    </row>
    <row r="53" spans="2:73">
      <c r="B53" s="679"/>
      <c r="C53" s="679" t="s">
        <v>42</v>
      </c>
      <c r="D53" s="679"/>
      <c r="E53" s="679" t="s">
        <v>738</v>
      </c>
      <c r="F53" s="679" t="s">
        <v>29</v>
      </c>
      <c r="G53" s="679"/>
      <c r="H53" s="679">
        <v>2013</v>
      </c>
      <c r="I53" s="631" t="s">
        <v>573</v>
      </c>
      <c r="J53" s="631" t="s">
        <v>589</v>
      </c>
      <c r="K53" s="620"/>
      <c r="L53" s="683">
        <v>0</v>
      </c>
      <c r="M53" s="684">
        <v>0</v>
      </c>
      <c r="N53" s="684">
        <v>142.23673700000001</v>
      </c>
      <c r="O53" s="684">
        <v>0</v>
      </c>
      <c r="P53" s="684">
        <v>0</v>
      </c>
      <c r="Q53" s="684">
        <v>0</v>
      </c>
      <c r="R53" s="684">
        <v>0</v>
      </c>
      <c r="S53" s="684">
        <v>0</v>
      </c>
      <c r="T53" s="684">
        <v>0</v>
      </c>
      <c r="U53" s="684">
        <v>0</v>
      </c>
      <c r="V53" s="684">
        <v>0</v>
      </c>
      <c r="W53" s="684">
        <v>0</v>
      </c>
      <c r="X53" s="684">
        <v>0</v>
      </c>
      <c r="Y53" s="684">
        <v>0</v>
      </c>
      <c r="Z53" s="684">
        <v>0</v>
      </c>
      <c r="AA53" s="684">
        <v>0</v>
      </c>
      <c r="AB53" s="684">
        <v>0</v>
      </c>
      <c r="AC53" s="684">
        <v>0</v>
      </c>
      <c r="AD53" s="684">
        <v>0</v>
      </c>
      <c r="AE53" s="684">
        <v>0</v>
      </c>
      <c r="AF53" s="684">
        <v>0</v>
      </c>
      <c r="AG53" s="684">
        <v>0</v>
      </c>
      <c r="AH53" s="684">
        <v>0</v>
      </c>
      <c r="AI53" s="684">
        <v>0</v>
      </c>
      <c r="AJ53" s="684">
        <v>0</v>
      </c>
      <c r="AK53" s="684">
        <v>0</v>
      </c>
      <c r="AL53" s="684">
        <v>0</v>
      </c>
      <c r="AM53" s="684">
        <v>0</v>
      </c>
      <c r="AN53" s="684">
        <v>0</v>
      </c>
      <c r="AO53" s="685">
        <v>0</v>
      </c>
      <c r="AP53" s="620"/>
      <c r="AQ53" s="683">
        <v>0</v>
      </c>
      <c r="AR53" s="684">
        <v>0</v>
      </c>
      <c r="AS53" s="684">
        <v>0</v>
      </c>
      <c r="AT53" s="684">
        <v>0</v>
      </c>
      <c r="AU53" s="684">
        <v>0</v>
      </c>
      <c r="AV53" s="684">
        <v>0</v>
      </c>
      <c r="AW53" s="684">
        <v>0</v>
      </c>
      <c r="AX53" s="684">
        <v>0</v>
      </c>
      <c r="AY53" s="684">
        <v>0</v>
      </c>
      <c r="AZ53" s="684">
        <v>0</v>
      </c>
      <c r="BA53" s="684">
        <v>0</v>
      </c>
      <c r="BB53" s="684">
        <v>0</v>
      </c>
      <c r="BC53" s="684">
        <v>0</v>
      </c>
      <c r="BD53" s="684">
        <v>0</v>
      </c>
      <c r="BE53" s="684">
        <v>0</v>
      </c>
      <c r="BF53" s="684">
        <v>0</v>
      </c>
      <c r="BG53" s="684">
        <v>0</v>
      </c>
      <c r="BH53" s="684">
        <v>0</v>
      </c>
      <c r="BI53" s="684">
        <v>0</v>
      </c>
      <c r="BJ53" s="684">
        <v>0</v>
      </c>
      <c r="BK53" s="684">
        <v>0</v>
      </c>
      <c r="BL53" s="684">
        <v>0</v>
      </c>
      <c r="BM53" s="684">
        <v>0</v>
      </c>
      <c r="BN53" s="684">
        <v>0</v>
      </c>
      <c r="BO53" s="684">
        <v>0</v>
      </c>
      <c r="BP53" s="684">
        <v>0</v>
      </c>
      <c r="BQ53" s="684">
        <v>0</v>
      </c>
      <c r="BR53" s="684">
        <v>0</v>
      </c>
      <c r="BS53" s="684">
        <v>0</v>
      </c>
      <c r="BT53" s="685">
        <v>0</v>
      </c>
    </row>
    <row r="54" spans="2:73">
      <c r="B54" s="679"/>
      <c r="C54" s="679" t="s">
        <v>21</v>
      </c>
      <c r="D54" s="679"/>
      <c r="E54" s="679" t="s">
        <v>738</v>
      </c>
      <c r="F54" s="679" t="s">
        <v>740</v>
      </c>
      <c r="G54" s="679"/>
      <c r="H54" s="679">
        <v>2013</v>
      </c>
      <c r="I54" s="631" t="s">
        <v>573</v>
      </c>
      <c r="J54" s="631" t="s">
        <v>589</v>
      </c>
      <c r="K54" s="620"/>
      <c r="L54" s="683">
        <v>0</v>
      </c>
      <c r="M54" s="684">
        <v>0</v>
      </c>
      <c r="N54" s="684">
        <v>107.72378851764815</v>
      </c>
      <c r="O54" s="684">
        <v>107.72378851764815</v>
      </c>
      <c r="P54" s="684">
        <v>107.08467863821969</v>
      </c>
      <c r="Q54" s="684">
        <v>81.466509935737079</v>
      </c>
      <c r="R54" s="684">
        <v>56.799909660251394</v>
      </c>
      <c r="S54" s="684">
        <v>56.799909660251394</v>
      </c>
      <c r="T54" s="684">
        <v>56.799909660251394</v>
      </c>
      <c r="U54" s="684">
        <v>56.799909660251394</v>
      </c>
      <c r="V54" s="684">
        <v>56.799909660251394</v>
      </c>
      <c r="W54" s="684">
        <v>56.799909660251394</v>
      </c>
      <c r="X54" s="684">
        <v>55.63746421652445</v>
      </c>
      <c r="Y54" s="684">
        <v>9.7016528137499467</v>
      </c>
      <c r="Z54" s="684">
        <v>0</v>
      </c>
      <c r="AA54" s="684">
        <v>0</v>
      </c>
      <c r="AB54" s="684">
        <v>0</v>
      </c>
      <c r="AC54" s="684">
        <v>0</v>
      </c>
      <c r="AD54" s="684">
        <v>0</v>
      </c>
      <c r="AE54" s="684">
        <v>0</v>
      </c>
      <c r="AF54" s="684">
        <v>0</v>
      </c>
      <c r="AG54" s="684">
        <v>0</v>
      </c>
      <c r="AH54" s="684">
        <v>0</v>
      </c>
      <c r="AI54" s="684">
        <v>0</v>
      </c>
      <c r="AJ54" s="684">
        <v>0</v>
      </c>
      <c r="AK54" s="684">
        <v>0</v>
      </c>
      <c r="AL54" s="684">
        <v>0</v>
      </c>
      <c r="AM54" s="684">
        <v>0</v>
      </c>
      <c r="AN54" s="684">
        <v>0</v>
      </c>
      <c r="AO54" s="685">
        <v>0</v>
      </c>
      <c r="AP54" s="620"/>
      <c r="AQ54" s="683">
        <v>0</v>
      </c>
      <c r="AR54" s="684">
        <v>0</v>
      </c>
      <c r="AS54" s="684">
        <v>399272.25947202044</v>
      </c>
      <c r="AT54" s="684">
        <v>399272.25947202044</v>
      </c>
      <c r="AU54" s="684">
        <v>397003.58726406761</v>
      </c>
      <c r="AV54" s="684">
        <v>298359.06338051625</v>
      </c>
      <c r="AW54" s="684">
        <v>219011.73278247629</v>
      </c>
      <c r="AX54" s="684">
        <v>219011.73278247629</v>
      </c>
      <c r="AY54" s="684">
        <v>219011.73278247629</v>
      </c>
      <c r="AZ54" s="684">
        <v>219011.73278247629</v>
      </c>
      <c r="BA54" s="684">
        <v>219011.73278247629</v>
      </c>
      <c r="BB54" s="684">
        <v>219011.73278247629</v>
      </c>
      <c r="BC54" s="684">
        <v>208466.17315011992</v>
      </c>
      <c r="BD54" s="684">
        <v>31639.221114271153</v>
      </c>
      <c r="BE54" s="684">
        <v>0</v>
      </c>
      <c r="BF54" s="684">
        <v>0</v>
      </c>
      <c r="BG54" s="684">
        <v>0</v>
      </c>
      <c r="BH54" s="684">
        <v>0</v>
      </c>
      <c r="BI54" s="684">
        <v>0</v>
      </c>
      <c r="BJ54" s="684">
        <v>0</v>
      </c>
      <c r="BK54" s="684">
        <v>0</v>
      </c>
      <c r="BL54" s="684">
        <v>0</v>
      </c>
      <c r="BM54" s="684">
        <v>0</v>
      </c>
      <c r="BN54" s="684">
        <v>0</v>
      </c>
      <c r="BO54" s="684">
        <v>0</v>
      </c>
      <c r="BP54" s="684">
        <v>0</v>
      </c>
      <c r="BQ54" s="684">
        <v>0</v>
      </c>
      <c r="BR54" s="684">
        <v>0</v>
      </c>
      <c r="BS54" s="684">
        <v>0</v>
      </c>
      <c r="BT54" s="685">
        <v>0</v>
      </c>
    </row>
    <row r="55" spans="2:73">
      <c r="B55" s="679"/>
      <c r="C55" s="679" t="s">
        <v>14</v>
      </c>
      <c r="D55" s="679"/>
      <c r="E55" s="679" t="s">
        <v>738</v>
      </c>
      <c r="F55" s="679" t="s">
        <v>29</v>
      </c>
      <c r="G55" s="679"/>
      <c r="H55" s="679">
        <v>2013</v>
      </c>
      <c r="I55" s="631" t="s">
        <v>573</v>
      </c>
      <c r="J55" s="631" t="s">
        <v>589</v>
      </c>
      <c r="K55" s="620"/>
      <c r="L55" s="683">
        <v>0</v>
      </c>
      <c r="M55" s="684">
        <v>0</v>
      </c>
      <c r="N55" s="684">
        <v>2.5121929044835269</v>
      </c>
      <c r="O55" s="684">
        <v>2.5026842509396374</v>
      </c>
      <c r="P55" s="684">
        <v>2.5018198271282017</v>
      </c>
      <c r="Q55" s="684">
        <v>2.2270978040266898</v>
      </c>
      <c r="R55" s="684">
        <v>2.0798311721596714</v>
      </c>
      <c r="S55" s="684">
        <v>1.9459278567859806</v>
      </c>
      <c r="T55" s="684">
        <v>1.883456002285508</v>
      </c>
      <c r="U55" s="684">
        <v>1.883456002285508</v>
      </c>
      <c r="V55" s="684">
        <v>0.82835080288350582</v>
      </c>
      <c r="W55" s="684">
        <v>0.82835080288350582</v>
      </c>
      <c r="X55" s="684">
        <v>0.78799083270132542</v>
      </c>
      <c r="Y55" s="684">
        <v>0.78799083270132542</v>
      </c>
      <c r="Z55" s="684">
        <v>0.46041923202574253</v>
      </c>
      <c r="AA55" s="684">
        <v>0.46041923202574253</v>
      </c>
      <c r="AB55" s="684">
        <v>0.28844084776937962</v>
      </c>
      <c r="AC55" s="684">
        <v>8.5640899837017059E-2</v>
      </c>
      <c r="AD55" s="684">
        <v>8.5640899837017059E-2</v>
      </c>
      <c r="AE55" s="684">
        <v>8.5640899837017059E-2</v>
      </c>
      <c r="AF55" s="684">
        <v>8.5640899837017059E-2</v>
      </c>
      <c r="AG55" s="684">
        <v>8.5640899837017059E-2</v>
      </c>
      <c r="AH55" s="684">
        <v>8.5640899837017059E-2</v>
      </c>
      <c r="AI55" s="684">
        <v>0</v>
      </c>
      <c r="AJ55" s="684">
        <v>0</v>
      </c>
      <c r="AK55" s="684">
        <v>0</v>
      </c>
      <c r="AL55" s="684">
        <v>0</v>
      </c>
      <c r="AM55" s="684">
        <v>0</v>
      </c>
      <c r="AN55" s="684">
        <v>0</v>
      </c>
      <c r="AO55" s="685">
        <v>0</v>
      </c>
      <c r="AP55" s="620"/>
      <c r="AQ55" s="683">
        <v>0</v>
      </c>
      <c r="AR55" s="684">
        <v>0</v>
      </c>
      <c r="AS55" s="684">
        <v>24452.999999999993</v>
      </c>
      <c r="AT55" s="684">
        <v>24269.952178955071</v>
      </c>
      <c r="AU55" s="684">
        <v>24253.311492919915</v>
      </c>
      <c r="AV55" s="684">
        <v>21513.347449457426</v>
      </c>
      <c r="AW55" s="684">
        <v>19774.383681253639</v>
      </c>
      <c r="AX55" s="684">
        <v>18470.96450665985</v>
      </c>
      <c r="AY55" s="684">
        <v>17268.340376410826</v>
      </c>
      <c r="AZ55" s="684">
        <v>16388.49851850067</v>
      </c>
      <c r="BA55" s="684">
        <v>5072.1454849243164</v>
      </c>
      <c r="BB55" s="684">
        <v>5072.1454849243164</v>
      </c>
      <c r="BC55" s="684">
        <v>4739.3252410888672</v>
      </c>
      <c r="BD55" s="684">
        <v>4739.3252410888672</v>
      </c>
      <c r="BE55" s="684">
        <v>3650.2626190185547</v>
      </c>
      <c r="BF55" s="684">
        <v>3650.2626190185547</v>
      </c>
      <c r="BG55" s="684">
        <v>2303.7248992919922</v>
      </c>
      <c r="BH55" s="684">
        <v>631.3765869140625</v>
      </c>
      <c r="BI55" s="684">
        <v>631.3765869140625</v>
      </c>
      <c r="BJ55" s="684">
        <v>631.3765869140625</v>
      </c>
      <c r="BK55" s="684">
        <v>631.3765869140625</v>
      </c>
      <c r="BL55" s="684">
        <v>631.3765869140625</v>
      </c>
      <c r="BM55" s="684">
        <v>631.3765869140625</v>
      </c>
      <c r="BN55" s="684">
        <v>0</v>
      </c>
      <c r="BO55" s="684">
        <v>0</v>
      </c>
      <c r="BP55" s="684">
        <v>0</v>
      </c>
      <c r="BQ55" s="684">
        <v>0</v>
      </c>
      <c r="BR55" s="684">
        <v>0</v>
      </c>
      <c r="BS55" s="684">
        <v>0</v>
      </c>
      <c r="BT55" s="685">
        <v>0</v>
      </c>
    </row>
    <row r="56" spans="2:73">
      <c r="B56" s="679"/>
      <c r="C56" s="679" t="s">
        <v>9</v>
      </c>
      <c r="D56" s="679"/>
      <c r="E56" s="679" t="s">
        <v>738</v>
      </c>
      <c r="F56" s="679" t="s">
        <v>739</v>
      </c>
      <c r="G56" s="679"/>
      <c r="H56" s="679">
        <v>2013</v>
      </c>
      <c r="I56" s="631" t="s">
        <v>573</v>
      </c>
      <c r="J56" s="631" t="s">
        <v>589</v>
      </c>
      <c r="K56" s="620"/>
      <c r="L56" s="683">
        <v>0</v>
      </c>
      <c r="M56" s="684">
        <v>0</v>
      </c>
      <c r="N56" s="684">
        <v>38</v>
      </c>
      <c r="O56" s="684">
        <v>0</v>
      </c>
      <c r="P56" s="684">
        <v>0</v>
      </c>
      <c r="Q56" s="684">
        <v>0</v>
      </c>
      <c r="R56" s="684">
        <v>0</v>
      </c>
      <c r="S56" s="684">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685">
        <v>0</v>
      </c>
      <c r="AP56" s="620"/>
      <c r="AQ56" s="683">
        <v>0</v>
      </c>
      <c r="AR56" s="684">
        <v>0</v>
      </c>
      <c r="AS56" s="684">
        <v>505</v>
      </c>
      <c r="AT56" s="684">
        <v>0</v>
      </c>
      <c r="AU56" s="684">
        <v>0</v>
      </c>
      <c r="AV56" s="684">
        <v>0</v>
      </c>
      <c r="AW56" s="684">
        <v>0</v>
      </c>
      <c r="AX56" s="684">
        <v>0</v>
      </c>
      <c r="AY56" s="684">
        <v>0</v>
      </c>
      <c r="AZ56" s="684">
        <v>0</v>
      </c>
      <c r="BA56" s="684">
        <v>0</v>
      </c>
      <c r="BB56" s="684">
        <v>0</v>
      </c>
      <c r="BC56" s="684">
        <v>0</v>
      </c>
      <c r="BD56" s="684">
        <v>0</v>
      </c>
      <c r="BE56" s="684">
        <v>0</v>
      </c>
      <c r="BF56" s="684">
        <v>0</v>
      </c>
      <c r="BG56" s="684">
        <v>0</v>
      </c>
      <c r="BH56" s="684">
        <v>0</v>
      </c>
      <c r="BI56" s="684">
        <v>0</v>
      </c>
      <c r="BJ56" s="684">
        <v>0</v>
      </c>
      <c r="BK56" s="684">
        <v>0</v>
      </c>
      <c r="BL56" s="684">
        <v>0</v>
      </c>
      <c r="BM56" s="684">
        <v>0</v>
      </c>
      <c r="BN56" s="684">
        <v>0</v>
      </c>
      <c r="BO56" s="684">
        <v>0</v>
      </c>
      <c r="BP56" s="684">
        <v>0</v>
      </c>
      <c r="BQ56" s="684">
        <v>0</v>
      </c>
      <c r="BR56" s="684">
        <v>0</v>
      </c>
      <c r="BS56" s="684">
        <v>0</v>
      </c>
      <c r="BT56" s="685">
        <v>0</v>
      </c>
    </row>
    <row r="57" spans="2:73">
      <c r="B57" s="679"/>
      <c r="C57" s="679" t="s">
        <v>4</v>
      </c>
      <c r="D57" s="679"/>
      <c r="E57" s="679" t="s">
        <v>738</v>
      </c>
      <c r="F57" s="679" t="s">
        <v>29</v>
      </c>
      <c r="G57" s="679"/>
      <c r="H57" s="679">
        <v>2013</v>
      </c>
      <c r="I57" s="631" t="s">
        <v>573</v>
      </c>
      <c r="J57" s="631" t="s">
        <v>589</v>
      </c>
      <c r="K57" s="620"/>
      <c r="L57" s="683">
        <v>0</v>
      </c>
      <c r="M57" s="684">
        <v>0</v>
      </c>
      <c r="N57" s="684">
        <v>1</v>
      </c>
      <c r="O57" s="684">
        <v>0.93289548605882433</v>
      </c>
      <c r="P57" s="684">
        <v>0.90046644158979638</v>
      </c>
      <c r="Q57" s="684">
        <v>0.90046644158979638</v>
      </c>
      <c r="R57" s="684">
        <v>0.90046644158979638</v>
      </c>
      <c r="S57" s="684">
        <v>0.90046644158979638</v>
      </c>
      <c r="T57" s="684">
        <v>0.90046644158979638</v>
      </c>
      <c r="U57" s="684">
        <v>0.86181925413837235</v>
      </c>
      <c r="V57" s="684">
        <v>0.86181925413837235</v>
      </c>
      <c r="W57" s="684">
        <v>0.71400096049362416</v>
      </c>
      <c r="X57" s="684">
        <v>0.65993461865077307</v>
      </c>
      <c r="Y57" s="684">
        <v>0.65198072391122686</v>
      </c>
      <c r="Z57" s="684">
        <v>0.65198072391122686</v>
      </c>
      <c r="AA57" s="684">
        <v>0.6482321061304781</v>
      </c>
      <c r="AB57" s="684">
        <v>0.6482321061304781</v>
      </c>
      <c r="AC57" s="684">
        <v>0.64725668346634735</v>
      </c>
      <c r="AD57" s="684">
        <v>0.30583198477418327</v>
      </c>
      <c r="AE57" s="684">
        <v>0.30583198477418327</v>
      </c>
      <c r="AF57" s="684">
        <v>0.30583198477418327</v>
      </c>
      <c r="AG57" s="684">
        <v>0.30557347223836678</v>
      </c>
      <c r="AH57" s="684">
        <v>0</v>
      </c>
      <c r="AI57" s="684">
        <v>0</v>
      </c>
      <c r="AJ57" s="684">
        <v>0</v>
      </c>
      <c r="AK57" s="684">
        <v>0</v>
      </c>
      <c r="AL57" s="684">
        <v>0</v>
      </c>
      <c r="AM57" s="684">
        <v>0</v>
      </c>
      <c r="AN57" s="684">
        <v>0</v>
      </c>
      <c r="AO57" s="685">
        <v>0</v>
      </c>
      <c r="AP57" s="620"/>
      <c r="AQ57" s="683">
        <v>0</v>
      </c>
      <c r="AR57" s="684">
        <v>0</v>
      </c>
      <c r="AS57" s="684">
        <v>22093</v>
      </c>
      <c r="AT57" s="684">
        <v>22093</v>
      </c>
      <c r="AU57" s="684">
        <v>20610.459973497607</v>
      </c>
      <c r="AV57" s="684">
        <v>19894.005094043372</v>
      </c>
      <c r="AW57" s="684">
        <v>19894.005094043372</v>
      </c>
      <c r="AX57" s="684">
        <v>19894.005094043372</v>
      </c>
      <c r="AY57" s="684">
        <v>19894.005094043372</v>
      </c>
      <c r="AZ57" s="684">
        <v>19894.005094043372</v>
      </c>
      <c r="BA57" s="684">
        <v>19040.172781679059</v>
      </c>
      <c r="BB57" s="684">
        <v>19040.172781679059</v>
      </c>
      <c r="BC57" s="684">
        <v>15774.423220185639</v>
      </c>
      <c r="BD57" s="684">
        <v>14579.935529851529</v>
      </c>
      <c r="BE57" s="684">
        <v>14404.210133370734</v>
      </c>
      <c r="BF57" s="684">
        <v>14404.210133370734</v>
      </c>
      <c r="BG57" s="684">
        <v>14321.391920740652</v>
      </c>
      <c r="BH57" s="684">
        <v>14321.391920740652</v>
      </c>
      <c r="BI57" s="684">
        <v>14299.841907822012</v>
      </c>
      <c r="BJ57" s="684">
        <v>6756.7460396160313</v>
      </c>
      <c r="BK57" s="684">
        <v>6756.7460396160313</v>
      </c>
      <c r="BL57" s="684">
        <v>6756.7460396160313</v>
      </c>
      <c r="BM57" s="684">
        <v>6751.0347221622369</v>
      </c>
      <c r="BN57" s="684">
        <v>0</v>
      </c>
      <c r="BO57" s="684">
        <v>0</v>
      </c>
      <c r="BP57" s="684">
        <v>0</v>
      </c>
      <c r="BQ57" s="684">
        <v>0</v>
      </c>
      <c r="BR57" s="684">
        <v>0</v>
      </c>
      <c r="BS57" s="684">
        <v>0</v>
      </c>
      <c r="BT57" s="685">
        <v>0</v>
      </c>
    </row>
    <row r="58" spans="2:73">
      <c r="B58" s="679"/>
      <c r="C58" s="679" t="s">
        <v>5</v>
      </c>
      <c r="D58" s="679"/>
      <c r="E58" s="679" t="s">
        <v>738</v>
      </c>
      <c r="F58" s="679" t="s">
        <v>29</v>
      </c>
      <c r="G58" s="679"/>
      <c r="H58" s="679">
        <v>2013</v>
      </c>
      <c r="I58" s="631" t="s">
        <v>573</v>
      </c>
      <c r="J58" s="631" t="s">
        <v>589</v>
      </c>
      <c r="K58" s="620"/>
      <c r="L58" s="683">
        <v>0</v>
      </c>
      <c r="M58" s="684">
        <v>0</v>
      </c>
      <c r="N58" s="684">
        <v>3</v>
      </c>
      <c r="O58" s="684">
        <v>2.6024683099010941</v>
      </c>
      <c r="P58" s="684">
        <v>2.3952968043414682</v>
      </c>
      <c r="Q58" s="684">
        <v>2.3952968043414682</v>
      </c>
      <c r="R58" s="684">
        <v>2.3952968043414682</v>
      </c>
      <c r="S58" s="684">
        <v>2.3952968043414682</v>
      </c>
      <c r="T58" s="684">
        <v>2.3952968043414682</v>
      </c>
      <c r="U58" s="684">
        <v>2.3942591981269361</v>
      </c>
      <c r="V58" s="684">
        <v>2.3942591981269361</v>
      </c>
      <c r="W58" s="684">
        <v>2.2267940713945822</v>
      </c>
      <c r="X58" s="684">
        <v>2.164867892988859</v>
      </c>
      <c r="Y58" s="684">
        <v>1.8306303904557031</v>
      </c>
      <c r="Z58" s="684">
        <v>1.8306303904557031</v>
      </c>
      <c r="AA58" s="684">
        <v>1.8044159207601336</v>
      </c>
      <c r="AB58" s="684">
        <v>1.8044159207601336</v>
      </c>
      <c r="AC58" s="684">
        <v>1.8018648914462818</v>
      </c>
      <c r="AD58" s="684">
        <v>1.464797777191289</v>
      </c>
      <c r="AE58" s="684">
        <v>1.464797777191289</v>
      </c>
      <c r="AF58" s="684">
        <v>1.464797777191289</v>
      </c>
      <c r="AG58" s="684">
        <v>1.464797777191289</v>
      </c>
      <c r="AH58" s="684">
        <v>0</v>
      </c>
      <c r="AI58" s="684">
        <v>0</v>
      </c>
      <c r="AJ58" s="684">
        <v>0</v>
      </c>
      <c r="AK58" s="684">
        <v>0</v>
      </c>
      <c r="AL58" s="684">
        <v>0</v>
      </c>
      <c r="AM58" s="684">
        <v>0</v>
      </c>
      <c r="AN58" s="684">
        <v>0</v>
      </c>
      <c r="AO58" s="685">
        <v>0</v>
      </c>
      <c r="AP58" s="620"/>
      <c r="AQ58" s="683">
        <v>0</v>
      </c>
      <c r="AR58" s="684">
        <v>0</v>
      </c>
      <c r="AS58" s="684">
        <v>49096</v>
      </c>
      <c r="AT58" s="684">
        <v>49096</v>
      </c>
      <c r="AU58" s="684">
        <v>42590.261380968041</v>
      </c>
      <c r="AV58" s="684">
        <v>39199.830635316241</v>
      </c>
      <c r="AW58" s="684">
        <v>39199.830635316241</v>
      </c>
      <c r="AX58" s="684">
        <v>39199.830635316241</v>
      </c>
      <c r="AY58" s="684">
        <v>39199.830635316241</v>
      </c>
      <c r="AZ58" s="684">
        <v>39199.830635316241</v>
      </c>
      <c r="BA58" s="684">
        <v>39182.849863746684</v>
      </c>
      <c r="BB58" s="684">
        <v>39182.849863746684</v>
      </c>
      <c r="BC58" s="684">
        <v>36442.227243062807</v>
      </c>
      <c r="BD58" s="684">
        <v>35428.784691393674</v>
      </c>
      <c r="BE58" s="684">
        <v>29958.876549937733</v>
      </c>
      <c r="BF58" s="684">
        <v>29958.876549937733</v>
      </c>
      <c r="BG58" s="684">
        <v>29529.868015213175</v>
      </c>
      <c r="BH58" s="684">
        <v>29529.868015213175</v>
      </c>
      <c r="BI58" s="684">
        <v>29488.119570148883</v>
      </c>
      <c r="BJ58" s="684">
        <v>23971.903889661178</v>
      </c>
      <c r="BK58" s="684">
        <v>23971.903889661178</v>
      </c>
      <c r="BL58" s="684">
        <v>23971.903889661178</v>
      </c>
      <c r="BM58" s="684">
        <v>23971.903889661178</v>
      </c>
      <c r="BN58" s="684">
        <v>0</v>
      </c>
      <c r="BO58" s="684">
        <v>0</v>
      </c>
      <c r="BP58" s="684">
        <v>0</v>
      </c>
      <c r="BQ58" s="684">
        <v>0</v>
      </c>
      <c r="BR58" s="684">
        <v>0</v>
      </c>
      <c r="BS58" s="684">
        <v>0</v>
      </c>
      <c r="BT58" s="685">
        <v>0</v>
      </c>
    </row>
    <row r="59" spans="2:73">
      <c r="B59" s="679"/>
      <c r="C59" s="679" t="s">
        <v>21</v>
      </c>
      <c r="D59" s="679"/>
      <c r="E59" s="679" t="s">
        <v>738</v>
      </c>
      <c r="F59" s="679" t="s">
        <v>740</v>
      </c>
      <c r="G59" s="679"/>
      <c r="H59" s="679">
        <v>2014</v>
      </c>
      <c r="I59" s="631" t="s">
        <v>574</v>
      </c>
      <c r="J59" s="631" t="s">
        <v>589</v>
      </c>
      <c r="K59" s="620"/>
      <c r="L59" s="683">
        <v>0</v>
      </c>
      <c r="M59" s="684">
        <v>0</v>
      </c>
      <c r="N59" s="684">
        <v>0</v>
      </c>
      <c r="O59" s="684">
        <v>277.1682909162646</v>
      </c>
      <c r="P59" s="684">
        <v>276.23313329525052</v>
      </c>
      <c r="Q59" s="684">
        <v>183.89620350297886</v>
      </c>
      <c r="R59" s="684">
        <v>166.5157575141879</v>
      </c>
      <c r="S59" s="684">
        <v>166.5157575141879</v>
      </c>
      <c r="T59" s="684">
        <v>166.5157575141879</v>
      </c>
      <c r="U59" s="684">
        <v>166.5157575141879</v>
      </c>
      <c r="V59" s="684">
        <v>166.5157575141879</v>
      </c>
      <c r="W59" s="684">
        <v>166.5157575141879</v>
      </c>
      <c r="X59" s="684">
        <v>166.5157575141879</v>
      </c>
      <c r="Y59" s="684">
        <v>166.03570915651983</v>
      </c>
      <c r="Z59" s="684">
        <v>7.7194159537891762</v>
      </c>
      <c r="AA59" s="684">
        <v>0</v>
      </c>
      <c r="AB59" s="684">
        <v>0</v>
      </c>
      <c r="AC59" s="684">
        <v>0</v>
      </c>
      <c r="AD59" s="684">
        <v>0</v>
      </c>
      <c r="AE59" s="684">
        <v>0</v>
      </c>
      <c r="AF59" s="684">
        <v>0</v>
      </c>
      <c r="AG59" s="684">
        <v>0</v>
      </c>
      <c r="AH59" s="684">
        <v>0</v>
      </c>
      <c r="AI59" s="684">
        <v>0</v>
      </c>
      <c r="AJ59" s="684">
        <v>0</v>
      </c>
      <c r="AK59" s="684">
        <v>0</v>
      </c>
      <c r="AL59" s="684">
        <v>0</v>
      </c>
      <c r="AM59" s="684">
        <v>0</v>
      </c>
      <c r="AN59" s="684">
        <v>0</v>
      </c>
      <c r="AO59" s="685">
        <v>0</v>
      </c>
      <c r="AP59" s="620"/>
      <c r="AQ59" s="683">
        <v>0</v>
      </c>
      <c r="AR59" s="684">
        <v>0</v>
      </c>
      <c r="AS59" s="684">
        <v>0</v>
      </c>
      <c r="AT59" s="684">
        <v>992786.09652314859</v>
      </c>
      <c r="AU59" s="684">
        <v>989532.81157215475</v>
      </c>
      <c r="AV59" s="684">
        <v>664982.44568356324</v>
      </c>
      <c r="AW59" s="684">
        <v>605510.42184878653</v>
      </c>
      <c r="AX59" s="684">
        <v>605510.42184878653</v>
      </c>
      <c r="AY59" s="684">
        <v>605510.42184878653</v>
      </c>
      <c r="AZ59" s="684">
        <v>605510.42184878653</v>
      </c>
      <c r="BA59" s="684">
        <v>605510.42184878653</v>
      </c>
      <c r="BB59" s="684">
        <v>605510.42184878653</v>
      </c>
      <c r="BC59" s="684">
        <v>605510.42184878653</v>
      </c>
      <c r="BD59" s="684">
        <v>601083.88042755506</v>
      </c>
      <c r="BE59" s="684">
        <v>24209.167320633864</v>
      </c>
      <c r="BF59" s="684">
        <v>0</v>
      </c>
      <c r="BG59" s="684">
        <v>0</v>
      </c>
      <c r="BH59" s="684">
        <v>0</v>
      </c>
      <c r="BI59" s="684">
        <v>0</v>
      </c>
      <c r="BJ59" s="684">
        <v>0</v>
      </c>
      <c r="BK59" s="684">
        <v>0</v>
      </c>
      <c r="BL59" s="684">
        <v>0</v>
      </c>
      <c r="BM59" s="684">
        <v>0</v>
      </c>
      <c r="BN59" s="684">
        <v>0</v>
      </c>
      <c r="BO59" s="684">
        <v>0</v>
      </c>
      <c r="BP59" s="684">
        <v>0</v>
      </c>
      <c r="BQ59" s="684">
        <v>0</v>
      </c>
      <c r="BR59" s="684">
        <v>0</v>
      </c>
      <c r="BS59" s="684">
        <v>0</v>
      </c>
      <c r="BT59" s="685">
        <v>0</v>
      </c>
    </row>
    <row r="60" spans="2:73" ht="15.5">
      <c r="B60" s="679"/>
      <c r="C60" s="679" t="s">
        <v>22</v>
      </c>
      <c r="D60" s="679"/>
      <c r="E60" s="679" t="s">
        <v>738</v>
      </c>
      <c r="F60" s="679" t="s">
        <v>740</v>
      </c>
      <c r="G60" s="679"/>
      <c r="H60" s="679">
        <v>2014</v>
      </c>
      <c r="I60" s="631" t="s">
        <v>574</v>
      </c>
      <c r="J60" s="631" t="s">
        <v>589</v>
      </c>
      <c r="K60" s="620"/>
      <c r="L60" s="683">
        <v>0</v>
      </c>
      <c r="M60" s="684">
        <v>0</v>
      </c>
      <c r="N60" s="684">
        <v>0</v>
      </c>
      <c r="O60" s="684">
        <v>83.101029357371075</v>
      </c>
      <c r="P60" s="684">
        <v>82.83799597055625</v>
      </c>
      <c r="Q60" s="684">
        <v>82.83799597055625</v>
      </c>
      <c r="R60" s="684">
        <v>79.820037542958829</v>
      </c>
      <c r="S60" s="684">
        <v>79.820037542958829</v>
      </c>
      <c r="T60" s="684">
        <v>79.820037542958829</v>
      </c>
      <c r="U60" s="684">
        <v>78.208603564165131</v>
      </c>
      <c r="V60" s="684">
        <v>78.208603564165131</v>
      </c>
      <c r="W60" s="684">
        <v>77.414195063849178</v>
      </c>
      <c r="X60" s="684">
        <v>70.587378159759226</v>
      </c>
      <c r="Y60" s="684">
        <v>63.521687307388468</v>
      </c>
      <c r="Z60" s="684">
        <v>63.010068085792746</v>
      </c>
      <c r="AA60" s="684">
        <v>11.422788042189056</v>
      </c>
      <c r="AB60" s="684">
        <v>8.1870966732732331</v>
      </c>
      <c r="AC60" s="684">
        <v>8.1870966732732331</v>
      </c>
      <c r="AD60" s="684">
        <v>6.2247014067430939</v>
      </c>
      <c r="AE60" s="684">
        <v>3.19518800867271</v>
      </c>
      <c r="AF60" s="684">
        <v>3.19518800867271</v>
      </c>
      <c r="AG60" s="684">
        <v>3.19518800867271</v>
      </c>
      <c r="AH60" s="684">
        <v>3.19518800867271</v>
      </c>
      <c r="AI60" s="684">
        <v>0</v>
      </c>
      <c r="AJ60" s="684">
        <v>0</v>
      </c>
      <c r="AK60" s="684">
        <v>0</v>
      </c>
      <c r="AL60" s="684">
        <v>0</v>
      </c>
      <c r="AM60" s="684">
        <v>0</v>
      </c>
      <c r="AN60" s="684">
        <v>0</v>
      </c>
      <c r="AO60" s="685">
        <v>0</v>
      </c>
      <c r="AP60" s="620"/>
      <c r="AQ60" s="683">
        <v>0</v>
      </c>
      <c r="AR60" s="684">
        <v>0</v>
      </c>
      <c r="AS60" s="684">
        <v>0</v>
      </c>
      <c r="AT60" s="684">
        <v>552594.79435522202</v>
      </c>
      <c r="AU60" s="684">
        <v>551678.52056968457</v>
      </c>
      <c r="AV60" s="684">
        <v>551678.52056968457</v>
      </c>
      <c r="AW60" s="684">
        <v>541165.49700816954</v>
      </c>
      <c r="AX60" s="684">
        <v>541165.49700816954</v>
      </c>
      <c r="AY60" s="684">
        <v>541165.49700816954</v>
      </c>
      <c r="AZ60" s="684">
        <v>529470.61972881772</v>
      </c>
      <c r="BA60" s="684">
        <v>529470.61972881772</v>
      </c>
      <c r="BB60" s="684">
        <v>526821.64176762477</v>
      </c>
      <c r="BC60" s="684">
        <v>476661.55142668163</v>
      </c>
      <c r="BD60" s="684">
        <v>426550.34979712788</v>
      </c>
      <c r="BE60" s="684">
        <v>424392.01976097783</v>
      </c>
      <c r="BF60" s="684">
        <v>82576.508243462886</v>
      </c>
      <c r="BG60" s="684">
        <v>71305.014478625468</v>
      </c>
      <c r="BH60" s="684">
        <v>71305.014478625468</v>
      </c>
      <c r="BI60" s="684">
        <v>56107.693072473507</v>
      </c>
      <c r="BJ60" s="684">
        <v>11130.380520763027</v>
      </c>
      <c r="BK60" s="684">
        <v>11130.380520763027</v>
      </c>
      <c r="BL60" s="684">
        <v>11130.380520763027</v>
      </c>
      <c r="BM60" s="684">
        <v>11130.380520763027</v>
      </c>
      <c r="BN60" s="684">
        <v>0</v>
      </c>
      <c r="BO60" s="684">
        <v>0</v>
      </c>
      <c r="BP60" s="684">
        <v>0</v>
      </c>
      <c r="BQ60" s="684">
        <v>0</v>
      </c>
      <c r="BR60" s="684">
        <v>0</v>
      </c>
      <c r="BS60" s="684">
        <v>0</v>
      </c>
      <c r="BT60" s="685">
        <v>0</v>
      </c>
      <c r="BU60" s="163"/>
    </row>
    <row r="61" spans="2:73">
      <c r="B61" s="679"/>
      <c r="C61" s="679" t="s">
        <v>20</v>
      </c>
      <c r="D61" s="679"/>
      <c r="E61" s="679" t="s">
        <v>738</v>
      </c>
      <c r="F61" s="679" t="s">
        <v>740</v>
      </c>
      <c r="G61" s="679"/>
      <c r="H61" s="679">
        <v>2014</v>
      </c>
      <c r="I61" s="631" t="s">
        <v>574</v>
      </c>
      <c r="J61" s="631" t="s">
        <v>589</v>
      </c>
      <c r="K61" s="620"/>
      <c r="L61" s="683">
        <v>0</v>
      </c>
      <c r="M61" s="684">
        <v>0</v>
      </c>
      <c r="N61" s="684">
        <v>0</v>
      </c>
      <c r="O61" s="684">
        <v>40.100791547459252</v>
      </c>
      <c r="P61" s="684">
        <v>40.100791547459252</v>
      </c>
      <c r="Q61" s="684">
        <v>40.100791547459252</v>
      </c>
      <c r="R61" s="684">
        <v>40.100791547459252</v>
      </c>
      <c r="S61" s="684">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685">
        <v>0</v>
      </c>
      <c r="AP61" s="620"/>
      <c r="AQ61" s="683">
        <v>0</v>
      </c>
      <c r="AR61" s="684">
        <v>0</v>
      </c>
      <c r="AS61" s="684">
        <v>0</v>
      </c>
      <c r="AT61" s="684">
        <v>195820.71016667038</v>
      </c>
      <c r="AU61" s="684">
        <v>195820.71016667038</v>
      </c>
      <c r="AV61" s="684">
        <v>195820.71016667038</v>
      </c>
      <c r="AW61" s="684">
        <v>195820.71016667038</v>
      </c>
      <c r="AX61" s="684">
        <v>0</v>
      </c>
      <c r="AY61" s="684">
        <v>0</v>
      </c>
      <c r="AZ61" s="684">
        <v>0</v>
      </c>
      <c r="BA61" s="684">
        <v>0</v>
      </c>
      <c r="BB61" s="684">
        <v>0</v>
      </c>
      <c r="BC61" s="684">
        <v>0</v>
      </c>
      <c r="BD61" s="684">
        <v>0</v>
      </c>
      <c r="BE61" s="684">
        <v>0</v>
      </c>
      <c r="BF61" s="684">
        <v>0</v>
      </c>
      <c r="BG61" s="684">
        <v>0</v>
      </c>
      <c r="BH61" s="684">
        <v>0</v>
      </c>
      <c r="BI61" s="684">
        <v>0</v>
      </c>
      <c r="BJ61" s="684">
        <v>0</v>
      </c>
      <c r="BK61" s="684">
        <v>0</v>
      </c>
      <c r="BL61" s="684">
        <v>0</v>
      </c>
      <c r="BM61" s="684">
        <v>0</v>
      </c>
      <c r="BN61" s="684">
        <v>0</v>
      </c>
      <c r="BO61" s="684">
        <v>0</v>
      </c>
      <c r="BP61" s="684">
        <v>0</v>
      </c>
      <c r="BQ61" s="684">
        <v>0</v>
      </c>
      <c r="BR61" s="684">
        <v>0</v>
      </c>
      <c r="BS61" s="684">
        <v>0</v>
      </c>
      <c r="BT61" s="685">
        <v>0</v>
      </c>
    </row>
    <row r="62" spans="2:73">
      <c r="B62" s="679"/>
      <c r="C62" s="679" t="s">
        <v>1</v>
      </c>
      <c r="D62" s="679"/>
      <c r="E62" s="679" t="s">
        <v>738</v>
      </c>
      <c r="F62" s="679" t="s">
        <v>29</v>
      </c>
      <c r="G62" s="679"/>
      <c r="H62" s="679">
        <v>2014</v>
      </c>
      <c r="I62" s="631" t="s">
        <v>574</v>
      </c>
      <c r="J62" s="631" t="s">
        <v>589</v>
      </c>
      <c r="K62" s="620"/>
      <c r="L62" s="683">
        <v>0</v>
      </c>
      <c r="M62" s="684">
        <v>0</v>
      </c>
      <c r="N62" s="684">
        <v>0</v>
      </c>
      <c r="O62" s="684">
        <v>4.1298378761077768</v>
      </c>
      <c r="P62" s="684">
        <v>4.1298378761077768</v>
      </c>
      <c r="Q62" s="684">
        <v>4.1298378761077768</v>
      </c>
      <c r="R62" s="684">
        <v>4.0130835786335872</v>
      </c>
      <c r="S62" s="684">
        <v>2.7596109521709673</v>
      </c>
      <c r="T62" s="684">
        <v>0</v>
      </c>
      <c r="U62" s="684">
        <v>0</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685">
        <v>0</v>
      </c>
      <c r="AP62" s="620"/>
      <c r="AQ62" s="683">
        <v>0</v>
      </c>
      <c r="AR62" s="684">
        <v>0</v>
      </c>
      <c r="AS62" s="684">
        <v>0</v>
      </c>
      <c r="AT62" s="684">
        <v>27957.705229729738</v>
      </c>
      <c r="AU62" s="684">
        <v>27957.705229729738</v>
      </c>
      <c r="AV62" s="684">
        <v>27957.705229729738</v>
      </c>
      <c r="AW62" s="684">
        <v>27853.297183122068</v>
      </c>
      <c r="AX62" s="684">
        <v>18777.442687282917</v>
      </c>
      <c r="AY62" s="684">
        <v>0</v>
      </c>
      <c r="AZ62" s="684">
        <v>0</v>
      </c>
      <c r="BA62" s="684">
        <v>0</v>
      </c>
      <c r="BB62" s="684">
        <v>0</v>
      </c>
      <c r="BC62" s="684">
        <v>0</v>
      </c>
      <c r="BD62" s="684">
        <v>0</v>
      </c>
      <c r="BE62" s="684">
        <v>0</v>
      </c>
      <c r="BF62" s="684">
        <v>0</v>
      </c>
      <c r="BG62" s="684">
        <v>0</v>
      </c>
      <c r="BH62" s="684">
        <v>0</v>
      </c>
      <c r="BI62" s="684">
        <v>0</v>
      </c>
      <c r="BJ62" s="684">
        <v>0</v>
      </c>
      <c r="BK62" s="684">
        <v>0</v>
      </c>
      <c r="BL62" s="684">
        <v>0</v>
      </c>
      <c r="BM62" s="684">
        <v>0</v>
      </c>
      <c r="BN62" s="684">
        <v>0</v>
      </c>
      <c r="BO62" s="684">
        <v>0</v>
      </c>
      <c r="BP62" s="684">
        <v>0</v>
      </c>
      <c r="BQ62" s="684">
        <v>0</v>
      </c>
      <c r="BR62" s="684">
        <v>0</v>
      </c>
      <c r="BS62" s="684">
        <v>0</v>
      </c>
      <c r="BT62" s="685">
        <v>0</v>
      </c>
    </row>
    <row r="63" spans="2:73">
      <c r="B63" s="679"/>
      <c r="C63" s="679" t="s">
        <v>2</v>
      </c>
      <c r="D63" s="679"/>
      <c r="E63" s="679" t="s">
        <v>738</v>
      </c>
      <c r="F63" s="679" t="s">
        <v>29</v>
      </c>
      <c r="G63" s="679"/>
      <c r="H63" s="679">
        <v>2014</v>
      </c>
      <c r="I63" s="631" t="s">
        <v>574</v>
      </c>
      <c r="J63" s="631" t="s">
        <v>589</v>
      </c>
      <c r="K63" s="620"/>
      <c r="L63" s="683">
        <v>0</v>
      </c>
      <c r="M63" s="684">
        <v>0</v>
      </c>
      <c r="N63" s="684">
        <v>0</v>
      </c>
      <c r="O63" s="684">
        <v>3.7294937827141337</v>
      </c>
      <c r="P63" s="684">
        <v>3.7294937827141337</v>
      </c>
      <c r="Q63" s="684">
        <v>3.7294937827141337</v>
      </c>
      <c r="R63" s="684">
        <v>3.7294937827141337</v>
      </c>
      <c r="S63" s="684">
        <v>0</v>
      </c>
      <c r="T63" s="684">
        <v>0</v>
      </c>
      <c r="U63" s="684">
        <v>0</v>
      </c>
      <c r="V63" s="684">
        <v>0</v>
      </c>
      <c r="W63" s="684">
        <v>0</v>
      </c>
      <c r="X63" s="684">
        <v>0</v>
      </c>
      <c r="Y63" s="684">
        <v>0</v>
      </c>
      <c r="Z63" s="684">
        <v>0</v>
      </c>
      <c r="AA63" s="684">
        <v>0</v>
      </c>
      <c r="AB63" s="684">
        <v>0</v>
      </c>
      <c r="AC63" s="684">
        <v>0</v>
      </c>
      <c r="AD63" s="684">
        <v>0</v>
      </c>
      <c r="AE63" s="684">
        <v>0</v>
      </c>
      <c r="AF63" s="684">
        <v>0</v>
      </c>
      <c r="AG63" s="684">
        <v>0</v>
      </c>
      <c r="AH63" s="684">
        <v>0</v>
      </c>
      <c r="AI63" s="684">
        <v>0</v>
      </c>
      <c r="AJ63" s="684">
        <v>0</v>
      </c>
      <c r="AK63" s="684">
        <v>0</v>
      </c>
      <c r="AL63" s="684">
        <v>0</v>
      </c>
      <c r="AM63" s="684">
        <v>0</v>
      </c>
      <c r="AN63" s="684">
        <v>0</v>
      </c>
      <c r="AO63" s="685">
        <v>0</v>
      </c>
      <c r="AP63" s="620"/>
      <c r="AQ63" s="683">
        <v>0</v>
      </c>
      <c r="AR63" s="684">
        <v>0</v>
      </c>
      <c r="AS63" s="684">
        <v>0</v>
      </c>
      <c r="AT63" s="684">
        <v>6649.9178032362843</v>
      </c>
      <c r="AU63" s="684">
        <v>6649.9178032362843</v>
      </c>
      <c r="AV63" s="684">
        <v>6649.9178032362843</v>
      </c>
      <c r="AW63" s="684">
        <v>6649.9178032362843</v>
      </c>
      <c r="AX63" s="684">
        <v>0</v>
      </c>
      <c r="AY63" s="684">
        <v>0</v>
      </c>
      <c r="AZ63" s="684">
        <v>0</v>
      </c>
      <c r="BA63" s="684">
        <v>0</v>
      </c>
      <c r="BB63" s="684">
        <v>0</v>
      </c>
      <c r="BC63" s="684">
        <v>0</v>
      </c>
      <c r="BD63" s="684">
        <v>0</v>
      </c>
      <c r="BE63" s="684">
        <v>0</v>
      </c>
      <c r="BF63" s="684">
        <v>0</v>
      </c>
      <c r="BG63" s="684">
        <v>0</v>
      </c>
      <c r="BH63" s="684">
        <v>0</v>
      </c>
      <c r="BI63" s="684">
        <v>0</v>
      </c>
      <c r="BJ63" s="684">
        <v>0</v>
      </c>
      <c r="BK63" s="684">
        <v>0</v>
      </c>
      <c r="BL63" s="684">
        <v>0</v>
      </c>
      <c r="BM63" s="684">
        <v>0</v>
      </c>
      <c r="BN63" s="684">
        <v>0</v>
      </c>
      <c r="BO63" s="684">
        <v>0</v>
      </c>
      <c r="BP63" s="684">
        <v>0</v>
      </c>
      <c r="BQ63" s="684">
        <v>0</v>
      </c>
      <c r="BR63" s="684">
        <v>0</v>
      </c>
      <c r="BS63" s="684">
        <v>0</v>
      </c>
      <c r="BT63" s="685">
        <v>0</v>
      </c>
    </row>
    <row r="64" spans="2:73">
      <c r="B64" s="679"/>
      <c r="C64" s="679" t="s">
        <v>3</v>
      </c>
      <c r="D64" s="679"/>
      <c r="E64" s="679" t="s">
        <v>738</v>
      </c>
      <c r="F64" s="679" t="s">
        <v>29</v>
      </c>
      <c r="G64" s="679"/>
      <c r="H64" s="679">
        <v>2014</v>
      </c>
      <c r="I64" s="631" t="s">
        <v>574</v>
      </c>
      <c r="J64" s="631" t="s">
        <v>589</v>
      </c>
      <c r="K64" s="620"/>
      <c r="L64" s="683">
        <v>0</v>
      </c>
      <c r="M64" s="684">
        <v>0</v>
      </c>
      <c r="N64" s="684">
        <v>0</v>
      </c>
      <c r="O64" s="684">
        <v>44.894053371686638</v>
      </c>
      <c r="P64" s="684">
        <v>44.894053371686638</v>
      </c>
      <c r="Q64" s="684">
        <v>44.894053371686638</v>
      </c>
      <c r="R64" s="684">
        <v>44.894053371686638</v>
      </c>
      <c r="S64" s="684">
        <v>44.894053371686638</v>
      </c>
      <c r="T64" s="684">
        <v>44.894053371686638</v>
      </c>
      <c r="U64" s="684">
        <v>44.894053371686638</v>
      </c>
      <c r="V64" s="684">
        <v>44.894053371686638</v>
      </c>
      <c r="W64" s="684">
        <v>44.894053371686638</v>
      </c>
      <c r="X64" s="684">
        <v>44.894053371686638</v>
      </c>
      <c r="Y64" s="684">
        <v>44.894053371686638</v>
      </c>
      <c r="Z64" s="684">
        <v>44.894053371686638</v>
      </c>
      <c r="AA64" s="684">
        <v>44.894053371686638</v>
      </c>
      <c r="AB64" s="684">
        <v>44.894053371686638</v>
      </c>
      <c r="AC64" s="684">
        <v>44.894053371686638</v>
      </c>
      <c r="AD64" s="684">
        <v>44.894053371686638</v>
      </c>
      <c r="AE64" s="684">
        <v>44.894053371686638</v>
      </c>
      <c r="AF64" s="684">
        <v>44.894053371686638</v>
      </c>
      <c r="AG64" s="684">
        <v>41.045677733959515</v>
      </c>
      <c r="AH64" s="684">
        <v>0</v>
      </c>
      <c r="AI64" s="684">
        <v>0</v>
      </c>
      <c r="AJ64" s="684">
        <v>0</v>
      </c>
      <c r="AK64" s="684">
        <v>0</v>
      </c>
      <c r="AL64" s="684">
        <v>0</v>
      </c>
      <c r="AM64" s="684">
        <v>0</v>
      </c>
      <c r="AN64" s="684">
        <v>0</v>
      </c>
      <c r="AO64" s="685">
        <v>0</v>
      </c>
      <c r="AP64" s="620"/>
      <c r="AQ64" s="683">
        <v>0</v>
      </c>
      <c r="AR64" s="684">
        <v>0</v>
      </c>
      <c r="AS64" s="684">
        <v>0</v>
      </c>
      <c r="AT64" s="684">
        <v>83687.272644498473</v>
      </c>
      <c r="AU64" s="684">
        <v>83687.272644498473</v>
      </c>
      <c r="AV64" s="684">
        <v>83687.272644498473</v>
      </c>
      <c r="AW64" s="684">
        <v>83687.272644498473</v>
      </c>
      <c r="AX64" s="684">
        <v>83687.272644498473</v>
      </c>
      <c r="AY64" s="684">
        <v>83687.272644498473</v>
      </c>
      <c r="AZ64" s="684">
        <v>83687.272644498473</v>
      </c>
      <c r="BA64" s="684">
        <v>83687.272644498473</v>
      </c>
      <c r="BB64" s="684">
        <v>83687.272644498473</v>
      </c>
      <c r="BC64" s="684">
        <v>83687.272644498473</v>
      </c>
      <c r="BD64" s="684">
        <v>83687.272644498473</v>
      </c>
      <c r="BE64" s="684">
        <v>83687.272644498473</v>
      </c>
      <c r="BF64" s="684">
        <v>83687.272644498473</v>
      </c>
      <c r="BG64" s="684">
        <v>83687.272644498473</v>
      </c>
      <c r="BH64" s="684">
        <v>83687.272644498473</v>
      </c>
      <c r="BI64" s="684">
        <v>83687.272644498473</v>
      </c>
      <c r="BJ64" s="684">
        <v>83687.272644498473</v>
      </c>
      <c r="BK64" s="684">
        <v>83687.272644498473</v>
      </c>
      <c r="BL64" s="684">
        <v>80245.845719408666</v>
      </c>
      <c r="BM64" s="684">
        <v>0</v>
      </c>
      <c r="BN64" s="684">
        <v>0</v>
      </c>
      <c r="BO64" s="684">
        <v>0</v>
      </c>
      <c r="BP64" s="684">
        <v>0</v>
      </c>
      <c r="BQ64" s="684">
        <v>0</v>
      </c>
      <c r="BR64" s="684">
        <v>0</v>
      </c>
      <c r="BS64" s="684">
        <v>0</v>
      </c>
      <c r="BT64" s="685">
        <v>0</v>
      </c>
    </row>
    <row r="65" spans="2:73">
      <c r="B65" s="679"/>
      <c r="C65" s="679" t="s">
        <v>4</v>
      </c>
      <c r="D65" s="679"/>
      <c r="E65" s="679" t="s">
        <v>738</v>
      </c>
      <c r="F65" s="679" t="s">
        <v>29</v>
      </c>
      <c r="G65" s="679"/>
      <c r="H65" s="679">
        <v>2014</v>
      </c>
      <c r="I65" s="631" t="s">
        <v>574</v>
      </c>
      <c r="J65" s="631" t="s">
        <v>589</v>
      </c>
      <c r="K65" s="620"/>
      <c r="L65" s="683">
        <v>0</v>
      </c>
      <c r="M65" s="684">
        <v>0</v>
      </c>
      <c r="N65" s="684">
        <v>4.7629501015884644E-3</v>
      </c>
      <c r="O65" s="684">
        <v>6.6167255093147945</v>
      </c>
      <c r="P65" s="684">
        <v>6.2377499350464882</v>
      </c>
      <c r="Q65" s="684">
        <v>6.0546055379140444</v>
      </c>
      <c r="R65" s="684">
        <v>6.0546055379140444</v>
      </c>
      <c r="S65" s="684">
        <v>6.0546055379140444</v>
      </c>
      <c r="T65" s="684">
        <v>6.0546055379140444</v>
      </c>
      <c r="U65" s="684">
        <v>6.0546055379140444</v>
      </c>
      <c r="V65" s="684">
        <v>5.8291274139485685</v>
      </c>
      <c r="W65" s="684">
        <v>5.8291274139485685</v>
      </c>
      <c r="X65" s="684">
        <v>4.9937842348215291</v>
      </c>
      <c r="Y65" s="684">
        <v>3.6698391031837043</v>
      </c>
      <c r="Z65" s="684">
        <v>3.669752277303111</v>
      </c>
      <c r="AA65" s="684">
        <v>3.669752277303111</v>
      </c>
      <c r="AB65" s="684">
        <v>3.6627885265473004</v>
      </c>
      <c r="AC65" s="684">
        <v>3.6627885265473004</v>
      </c>
      <c r="AD65" s="684">
        <v>3.6554094338673599</v>
      </c>
      <c r="AE65" s="684">
        <v>1.7271990400081405</v>
      </c>
      <c r="AF65" s="684">
        <v>1.7271990400081405</v>
      </c>
      <c r="AG65" s="684">
        <v>1.7271990400081405</v>
      </c>
      <c r="AH65" s="684">
        <v>1.7257390795529841</v>
      </c>
      <c r="AI65" s="684">
        <v>0</v>
      </c>
      <c r="AJ65" s="684">
        <v>0</v>
      </c>
      <c r="AK65" s="684">
        <v>0</v>
      </c>
      <c r="AL65" s="684">
        <v>0</v>
      </c>
      <c r="AM65" s="684">
        <v>0</v>
      </c>
      <c r="AN65" s="684">
        <v>0</v>
      </c>
      <c r="AO65" s="685">
        <v>0</v>
      </c>
      <c r="AP65" s="620"/>
      <c r="AQ65" s="683">
        <v>0</v>
      </c>
      <c r="AR65" s="684">
        <v>0</v>
      </c>
      <c r="AS65" s="684">
        <v>0</v>
      </c>
      <c r="AT65" s="684">
        <v>89961.535225374697</v>
      </c>
      <c r="AU65" s="684">
        <v>83924.710130673979</v>
      </c>
      <c r="AV65" s="684">
        <v>81007.343504348275</v>
      </c>
      <c r="AW65" s="684">
        <v>81007.343504348275</v>
      </c>
      <c r="AX65" s="684">
        <v>81007.343504348275</v>
      </c>
      <c r="AY65" s="684">
        <v>81007.343504348275</v>
      </c>
      <c r="AZ65" s="684">
        <v>81007.343504348275</v>
      </c>
      <c r="BA65" s="684">
        <v>77530.583189075332</v>
      </c>
      <c r="BB65" s="684">
        <v>77530.583189075332</v>
      </c>
      <c r="BC65" s="684">
        <v>64232.622558398536</v>
      </c>
      <c r="BD65" s="684">
        <v>59368.731442195742</v>
      </c>
      <c r="BE65" s="684">
        <v>58653.186860405127</v>
      </c>
      <c r="BF65" s="684">
        <v>58653.186860405127</v>
      </c>
      <c r="BG65" s="684">
        <v>58315.955449875837</v>
      </c>
      <c r="BH65" s="684">
        <v>58315.955449875837</v>
      </c>
      <c r="BI65" s="684">
        <v>58228.204929517007</v>
      </c>
      <c r="BJ65" s="684">
        <v>27513.114871308946</v>
      </c>
      <c r="BK65" s="684">
        <v>27513.114871308946</v>
      </c>
      <c r="BL65" s="684">
        <v>27513.114871308946</v>
      </c>
      <c r="BM65" s="684">
        <v>27489.85868671189</v>
      </c>
      <c r="BN65" s="684">
        <v>0</v>
      </c>
      <c r="BO65" s="684">
        <v>0</v>
      </c>
      <c r="BP65" s="684">
        <v>0</v>
      </c>
      <c r="BQ65" s="684">
        <v>0</v>
      </c>
      <c r="BR65" s="684">
        <v>0</v>
      </c>
      <c r="BS65" s="684">
        <v>0</v>
      </c>
      <c r="BT65" s="685">
        <v>0</v>
      </c>
    </row>
    <row r="66" spans="2:73">
      <c r="B66" s="679"/>
      <c r="C66" s="679" t="s">
        <v>5</v>
      </c>
      <c r="D66" s="679"/>
      <c r="E66" s="679" t="s">
        <v>738</v>
      </c>
      <c r="F66" s="679" t="s">
        <v>29</v>
      </c>
      <c r="G66" s="679"/>
      <c r="H66" s="679">
        <v>2014</v>
      </c>
      <c r="I66" s="631" t="s">
        <v>574</v>
      </c>
      <c r="J66" s="631" t="s">
        <v>589</v>
      </c>
      <c r="K66" s="620"/>
      <c r="L66" s="683">
        <v>0</v>
      </c>
      <c r="M66" s="684">
        <v>0</v>
      </c>
      <c r="N66" s="684">
        <v>0</v>
      </c>
      <c r="O66" s="684">
        <v>22.986101298954747</v>
      </c>
      <c r="P66" s="684">
        <v>20.064371737185652</v>
      </c>
      <c r="Q66" s="684">
        <v>18.541728065685724</v>
      </c>
      <c r="R66" s="684">
        <v>18.541728065685724</v>
      </c>
      <c r="S66" s="684">
        <v>18.541728065685724</v>
      </c>
      <c r="T66" s="684">
        <v>18.541728065685724</v>
      </c>
      <c r="U66" s="684">
        <v>18.541728065685724</v>
      </c>
      <c r="V66" s="684">
        <v>18.527860696073152</v>
      </c>
      <c r="W66" s="684">
        <v>18.527860696073152</v>
      </c>
      <c r="X66" s="684">
        <v>17.297046088016131</v>
      </c>
      <c r="Y66" s="684">
        <v>15.741374177932412</v>
      </c>
      <c r="Z66" s="684">
        <v>13.334395337030289</v>
      </c>
      <c r="AA66" s="684">
        <v>13.334395337030289</v>
      </c>
      <c r="AB66" s="684">
        <v>13.270230506662998</v>
      </c>
      <c r="AC66" s="684">
        <v>13.270230506662998</v>
      </c>
      <c r="AD66" s="684">
        <v>13.243125141401032</v>
      </c>
      <c r="AE66" s="684">
        <v>10.765790688457193</v>
      </c>
      <c r="AF66" s="684">
        <v>10.765790688457193</v>
      </c>
      <c r="AG66" s="684">
        <v>10.765790688457193</v>
      </c>
      <c r="AH66" s="684">
        <v>10.765790688457193</v>
      </c>
      <c r="AI66" s="684">
        <v>0</v>
      </c>
      <c r="AJ66" s="684">
        <v>0</v>
      </c>
      <c r="AK66" s="684">
        <v>0</v>
      </c>
      <c r="AL66" s="684">
        <v>0</v>
      </c>
      <c r="AM66" s="684">
        <v>0</v>
      </c>
      <c r="AN66" s="684">
        <v>0</v>
      </c>
      <c r="AO66" s="685">
        <v>0</v>
      </c>
      <c r="AP66" s="620"/>
      <c r="AQ66" s="683">
        <v>0</v>
      </c>
      <c r="AR66" s="684">
        <v>0</v>
      </c>
      <c r="AS66" s="684">
        <v>0</v>
      </c>
      <c r="AT66" s="684">
        <v>351226.18611423316</v>
      </c>
      <c r="AU66" s="684">
        <v>304685.00632323849</v>
      </c>
      <c r="AV66" s="684">
        <v>280430.3204001548</v>
      </c>
      <c r="AW66" s="684">
        <v>280430.3204001548</v>
      </c>
      <c r="AX66" s="684">
        <v>280430.3204001548</v>
      </c>
      <c r="AY66" s="684">
        <v>280430.3204001548</v>
      </c>
      <c r="AZ66" s="684">
        <v>280430.3204001548</v>
      </c>
      <c r="BA66" s="684">
        <v>280308.84224234865</v>
      </c>
      <c r="BB66" s="684">
        <v>280308.84224234865</v>
      </c>
      <c r="BC66" s="684">
        <v>260702.79631923485</v>
      </c>
      <c r="BD66" s="684">
        <v>253452.76449854425</v>
      </c>
      <c r="BE66" s="684">
        <v>214321.77674152204</v>
      </c>
      <c r="BF66" s="684">
        <v>214321.77674152204</v>
      </c>
      <c r="BG66" s="684">
        <v>211252.70733746135</v>
      </c>
      <c r="BH66" s="684">
        <v>211252.70733746135</v>
      </c>
      <c r="BI66" s="684">
        <v>210954.04457193811</v>
      </c>
      <c r="BJ66" s="684">
        <v>171491.77890383426</v>
      </c>
      <c r="BK66" s="684">
        <v>171491.77890383426</v>
      </c>
      <c r="BL66" s="684">
        <v>171491.77890383426</v>
      </c>
      <c r="BM66" s="684">
        <v>171491.77890383426</v>
      </c>
      <c r="BN66" s="684">
        <v>0</v>
      </c>
      <c r="BO66" s="684">
        <v>0</v>
      </c>
      <c r="BP66" s="684">
        <v>0</v>
      </c>
      <c r="BQ66" s="684">
        <v>0</v>
      </c>
      <c r="BR66" s="684">
        <v>0</v>
      </c>
      <c r="BS66" s="684">
        <v>0</v>
      </c>
      <c r="BT66" s="685">
        <v>0</v>
      </c>
    </row>
    <row r="67" spans="2:73">
      <c r="B67" s="679"/>
      <c r="C67" s="679" t="s">
        <v>14</v>
      </c>
      <c r="D67" s="679"/>
      <c r="E67" s="679" t="s">
        <v>738</v>
      </c>
      <c r="F67" s="679" t="s">
        <v>29</v>
      </c>
      <c r="G67" s="679"/>
      <c r="H67" s="679">
        <v>2014</v>
      </c>
      <c r="I67" s="631" t="s">
        <v>574</v>
      </c>
      <c r="J67" s="631" t="s">
        <v>589</v>
      </c>
      <c r="K67" s="620"/>
      <c r="L67" s="683">
        <v>0</v>
      </c>
      <c r="M67" s="684">
        <v>0</v>
      </c>
      <c r="N67" s="684">
        <v>0</v>
      </c>
      <c r="O67" s="684">
        <v>14.833026640349999</v>
      </c>
      <c r="P67" s="684">
        <v>14.828472601715475</v>
      </c>
      <c r="Q67" s="684">
        <v>14.598775725578889</v>
      </c>
      <c r="R67" s="684">
        <v>14.502143433317542</v>
      </c>
      <c r="S67" s="684">
        <v>14.405511146178469</v>
      </c>
      <c r="T67" s="684">
        <v>14.405511146178469</v>
      </c>
      <c r="U67" s="684">
        <v>14.305396658135578</v>
      </c>
      <c r="V67" s="684">
        <v>14.305396658135578</v>
      </c>
      <c r="W67" s="684">
        <v>13.39425254939124</v>
      </c>
      <c r="X67" s="684">
        <v>13.054852541070431</v>
      </c>
      <c r="Y67" s="684">
        <v>12.654932227451354</v>
      </c>
      <c r="Z67" s="684">
        <v>12.654932227451354</v>
      </c>
      <c r="AA67" s="684">
        <v>11.676243108231574</v>
      </c>
      <c r="AB67" s="684">
        <v>11.676243108231574</v>
      </c>
      <c r="AC67" s="684">
        <v>11.027543116826564</v>
      </c>
      <c r="AD67" s="684">
        <v>10.740330621600151</v>
      </c>
      <c r="AE67" s="684">
        <v>10.740330621600151</v>
      </c>
      <c r="AF67" s="684">
        <v>10.740330621600151</v>
      </c>
      <c r="AG67" s="684">
        <v>10.740330621600151</v>
      </c>
      <c r="AH67" s="684">
        <v>10.740330621600151</v>
      </c>
      <c r="AI67" s="684">
        <v>0.17180000245571136</v>
      </c>
      <c r="AJ67" s="684">
        <v>0</v>
      </c>
      <c r="AK67" s="684">
        <v>0</v>
      </c>
      <c r="AL67" s="684">
        <v>0</v>
      </c>
      <c r="AM67" s="684">
        <v>0</v>
      </c>
      <c r="AN67" s="684">
        <v>0</v>
      </c>
      <c r="AO67" s="685">
        <v>0</v>
      </c>
      <c r="AP67" s="620"/>
      <c r="AQ67" s="683">
        <v>0</v>
      </c>
      <c r="AR67" s="684">
        <v>0</v>
      </c>
      <c r="AS67" s="684">
        <v>0</v>
      </c>
      <c r="AT67" s="684">
        <v>71821.526363372803</v>
      </c>
      <c r="AU67" s="684">
        <v>71732.842437744141</v>
      </c>
      <c r="AV67" s="684">
        <v>67319.133218765259</v>
      </c>
      <c r="AW67" s="684">
        <v>65467.014835357666</v>
      </c>
      <c r="AX67" s="684">
        <v>63318.990867614746</v>
      </c>
      <c r="AY67" s="684">
        <v>63318.990867614746</v>
      </c>
      <c r="AZ67" s="684">
        <v>61398.427192687988</v>
      </c>
      <c r="BA67" s="684">
        <v>60095.036655426025</v>
      </c>
      <c r="BB67" s="684">
        <v>42588.378021240234</v>
      </c>
      <c r="BC67" s="684">
        <v>42271.378021240234</v>
      </c>
      <c r="BD67" s="684">
        <v>38972.724487304688</v>
      </c>
      <c r="BE67" s="684">
        <v>38972.724487304688</v>
      </c>
      <c r="BF67" s="684">
        <v>35716.965209960938</v>
      </c>
      <c r="BG67" s="684">
        <v>35716.965209960938</v>
      </c>
      <c r="BH67" s="684">
        <v>30382.965209960938</v>
      </c>
      <c r="BI67" s="684">
        <v>28010.340209960938</v>
      </c>
      <c r="BJ67" s="684">
        <v>28010.340209960938</v>
      </c>
      <c r="BK67" s="684">
        <v>28010.340209960938</v>
      </c>
      <c r="BL67" s="684">
        <v>28010.340209960938</v>
      </c>
      <c r="BM67" s="684">
        <v>28010.340209960938</v>
      </c>
      <c r="BN67" s="684">
        <v>1266</v>
      </c>
      <c r="BO67" s="684">
        <v>0</v>
      </c>
      <c r="BP67" s="684">
        <v>0</v>
      </c>
      <c r="BQ67" s="684">
        <v>0</v>
      </c>
      <c r="BR67" s="684">
        <v>0</v>
      </c>
      <c r="BS67" s="684">
        <v>0</v>
      </c>
      <c r="BT67" s="685">
        <v>0</v>
      </c>
    </row>
    <row r="68" spans="2:73">
      <c r="B68" s="679"/>
      <c r="C68" s="679" t="s">
        <v>42</v>
      </c>
      <c r="D68" s="679"/>
      <c r="E68" s="679" t="s">
        <v>738</v>
      </c>
      <c r="F68" s="679" t="s">
        <v>29</v>
      </c>
      <c r="G68" s="679"/>
      <c r="H68" s="679">
        <v>2014</v>
      </c>
      <c r="I68" s="631" t="s">
        <v>574</v>
      </c>
      <c r="J68" s="631" t="s">
        <v>589</v>
      </c>
      <c r="K68" s="620"/>
      <c r="L68" s="683">
        <v>0</v>
      </c>
      <c r="M68" s="684">
        <v>0</v>
      </c>
      <c r="N68" s="684">
        <v>0</v>
      </c>
      <c r="O68" s="684">
        <v>279</v>
      </c>
      <c r="P68" s="684">
        <v>0</v>
      </c>
      <c r="Q68" s="684">
        <v>0</v>
      </c>
      <c r="R68" s="684">
        <v>0</v>
      </c>
      <c r="S68" s="684">
        <v>0</v>
      </c>
      <c r="T68" s="684">
        <v>0</v>
      </c>
      <c r="U68" s="684">
        <v>0</v>
      </c>
      <c r="V68" s="684">
        <v>0</v>
      </c>
      <c r="W68" s="684">
        <v>0</v>
      </c>
      <c r="X68" s="684">
        <v>0</v>
      </c>
      <c r="Y68" s="684">
        <v>0</v>
      </c>
      <c r="Z68" s="684">
        <v>0</v>
      </c>
      <c r="AA68" s="684">
        <v>0</v>
      </c>
      <c r="AB68" s="684">
        <v>0</v>
      </c>
      <c r="AC68" s="684">
        <v>0</v>
      </c>
      <c r="AD68" s="684">
        <v>0</v>
      </c>
      <c r="AE68" s="684">
        <v>0</v>
      </c>
      <c r="AF68" s="684">
        <v>0</v>
      </c>
      <c r="AG68" s="684">
        <v>0</v>
      </c>
      <c r="AH68" s="684">
        <v>0</v>
      </c>
      <c r="AI68" s="684">
        <v>0</v>
      </c>
      <c r="AJ68" s="684">
        <v>0</v>
      </c>
      <c r="AK68" s="684">
        <v>0</v>
      </c>
      <c r="AL68" s="684">
        <v>0</v>
      </c>
      <c r="AM68" s="684">
        <v>0</v>
      </c>
      <c r="AN68" s="684">
        <v>0</v>
      </c>
      <c r="AO68" s="685">
        <v>0</v>
      </c>
      <c r="AP68" s="620"/>
      <c r="AQ68" s="683">
        <v>0</v>
      </c>
      <c r="AR68" s="684">
        <v>0</v>
      </c>
      <c r="AS68" s="684">
        <v>0</v>
      </c>
      <c r="AT68" s="684">
        <v>0</v>
      </c>
      <c r="AU68" s="684">
        <v>0</v>
      </c>
      <c r="AV68" s="684">
        <v>0</v>
      </c>
      <c r="AW68" s="684">
        <v>0</v>
      </c>
      <c r="AX68" s="684">
        <v>0</v>
      </c>
      <c r="AY68" s="684">
        <v>0</v>
      </c>
      <c r="AZ68" s="684">
        <v>0</v>
      </c>
      <c r="BA68" s="684">
        <v>0</v>
      </c>
      <c r="BB68" s="684">
        <v>0</v>
      </c>
      <c r="BC68" s="684">
        <v>0</v>
      </c>
      <c r="BD68" s="684">
        <v>0</v>
      </c>
      <c r="BE68" s="684">
        <v>0</v>
      </c>
      <c r="BF68" s="684">
        <v>0</v>
      </c>
      <c r="BG68" s="684">
        <v>0</v>
      </c>
      <c r="BH68" s="684">
        <v>0</v>
      </c>
      <c r="BI68" s="684">
        <v>0</v>
      </c>
      <c r="BJ68" s="684">
        <v>0</v>
      </c>
      <c r="BK68" s="684">
        <v>0</v>
      </c>
      <c r="BL68" s="684">
        <v>0</v>
      </c>
      <c r="BM68" s="684">
        <v>0</v>
      </c>
      <c r="BN68" s="684">
        <v>0</v>
      </c>
      <c r="BO68" s="684">
        <v>0</v>
      </c>
      <c r="BP68" s="684">
        <v>0</v>
      </c>
      <c r="BQ68" s="684">
        <v>0</v>
      </c>
      <c r="BR68" s="684">
        <v>0</v>
      </c>
      <c r="BS68" s="684">
        <v>0</v>
      </c>
      <c r="BT68" s="685">
        <v>0</v>
      </c>
    </row>
    <row r="69" spans="2:73">
      <c r="B69" s="679"/>
      <c r="C69" s="679" t="s">
        <v>9</v>
      </c>
      <c r="D69" s="679"/>
      <c r="E69" s="679" t="s">
        <v>738</v>
      </c>
      <c r="F69" s="679" t="s">
        <v>739</v>
      </c>
      <c r="G69" s="679"/>
      <c r="H69" s="679">
        <v>2014</v>
      </c>
      <c r="I69" s="631" t="s">
        <v>574</v>
      </c>
      <c r="J69" s="631" t="s">
        <v>589</v>
      </c>
      <c r="K69" s="620"/>
      <c r="L69" s="683">
        <v>0</v>
      </c>
      <c r="M69" s="684">
        <v>0</v>
      </c>
      <c r="N69" s="684">
        <v>0</v>
      </c>
      <c r="O69" s="684">
        <v>35</v>
      </c>
      <c r="P69" s="684">
        <v>0</v>
      </c>
      <c r="Q69" s="684">
        <v>0</v>
      </c>
      <c r="R69" s="684">
        <v>0</v>
      </c>
      <c r="S69" s="684">
        <v>0</v>
      </c>
      <c r="T69" s="684">
        <v>0</v>
      </c>
      <c r="U69" s="684">
        <v>0</v>
      </c>
      <c r="V69" s="684">
        <v>0</v>
      </c>
      <c r="W69" s="684">
        <v>0</v>
      </c>
      <c r="X69" s="684">
        <v>0</v>
      </c>
      <c r="Y69" s="684">
        <v>0</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685">
        <v>0</v>
      </c>
      <c r="AP69" s="620"/>
      <c r="AQ69" s="683">
        <v>0</v>
      </c>
      <c r="AR69" s="684">
        <v>0</v>
      </c>
      <c r="AS69" s="684">
        <v>0</v>
      </c>
      <c r="AT69" s="684">
        <v>0</v>
      </c>
      <c r="AU69" s="684">
        <v>0</v>
      </c>
      <c r="AV69" s="684">
        <v>0</v>
      </c>
      <c r="AW69" s="684">
        <v>0</v>
      </c>
      <c r="AX69" s="684">
        <v>0</v>
      </c>
      <c r="AY69" s="684">
        <v>0</v>
      </c>
      <c r="AZ69" s="684">
        <v>0</v>
      </c>
      <c r="BA69" s="684">
        <v>0</v>
      </c>
      <c r="BB69" s="684">
        <v>0</v>
      </c>
      <c r="BC69" s="684">
        <v>0</v>
      </c>
      <c r="BD69" s="684">
        <v>0</v>
      </c>
      <c r="BE69" s="684">
        <v>0</v>
      </c>
      <c r="BF69" s="684">
        <v>0</v>
      </c>
      <c r="BG69" s="684">
        <v>0</v>
      </c>
      <c r="BH69" s="684">
        <v>0</v>
      </c>
      <c r="BI69" s="684">
        <v>0</v>
      </c>
      <c r="BJ69" s="684">
        <v>0</v>
      </c>
      <c r="BK69" s="684">
        <v>0</v>
      </c>
      <c r="BL69" s="684">
        <v>0</v>
      </c>
      <c r="BM69" s="684">
        <v>0</v>
      </c>
      <c r="BN69" s="684">
        <v>0</v>
      </c>
      <c r="BO69" s="684">
        <v>0</v>
      </c>
      <c r="BP69" s="684">
        <v>0</v>
      </c>
      <c r="BQ69" s="684">
        <v>0</v>
      </c>
      <c r="BR69" s="684">
        <v>0</v>
      </c>
      <c r="BS69" s="684">
        <v>0</v>
      </c>
      <c r="BT69" s="685">
        <v>0</v>
      </c>
    </row>
    <row r="70" spans="2:73">
      <c r="B70" s="679"/>
      <c r="C70" s="679" t="s">
        <v>97</v>
      </c>
      <c r="D70" s="679"/>
      <c r="E70" s="679" t="s">
        <v>743</v>
      </c>
      <c r="F70" s="679" t="s">
        <v>29</v>
      </c>
      <c r="G70" s="679"/>
      <c r="H70" s="679">
        <v>2015</v>
      </c>
      <c r="I70" s="631" t="s">
        <v>575</v>
      </c>
      <c r="J70" s="631" t="s">
        <v>589</v>
      </c>
      <c r="K70" s="620"/>
      <c r="L70" s="683">
        <v>0</v>
      </c>
      <c r="M70" s="684">
        <v>0</v>
      </c>
      <c r="N70" s="684">
        <v>0</v>
      </c>
      <c r="O70" s="684">
        <v>0</v>
      </c>
      <c r="P70" s="684">
        <v>1.8940619853286125</v>
      </c>
      <c r="Q70" s="684">
        <v>1.8940619853286125</v>
      </c>
      <c r="R70" s="684">
        <v>1.8940619853286125</v>
      </c>
      <c r="S70" s="684">
        <v>1.7773076878544234</v>
      </c>
      <c r="T70" s="684">
        <v>0.89716125641366173</v>
      </c>
      <c r="U70" s="684">
        <v>0</v>
      </c>
      <c r="V70" s="684">
        <v>0</v>
      </c>
      <c r="W70" s="684">
        <v>0</v>
      </c>
      <c r="X70" s="684">
        <v>0</v>
      </c>
      <c r="Y70" s="684">
        <v>0</v>
      </c>
      <c r="Z70" s="684">
        <v>0</v>
      </c>
      <c r="AA70" s="684">
        <v>0</v>
      </c>
      <c r="AB70" s="684">
        <v>0</v>
      </c>
      <c r="AC70" s="684">
        <v>0</v>
      </c>
      <c r="AD70" s="684">
        <v>0</v>
      </c>
      <c r="AE70" s="684">
        <v>0</v>
      </c>
      <c r="AF70" s="684">
        <v>0</v>
      </c>
      <c r="AG70" s="684">
        <v>0</v>
      </c>
      <c r="AH70" s="684">
        <v>0</v>
      </c>
      <c r="AI70" s="684">
        <v>0</v>
      </c>
      <c r="AJ70" s="684">
        <v>0</v>
      </c>
      <c r="AK70" s="684">
        <v>0</v>
      </c>
      <c r="AL70" s="684">
        <v>0</v>
      </c>
      <c r="AM70" s="684">
        <v>0</v>
      </c>
      <c r="AN70" s="684">
        <v>0</v>
      </c>
      <c r="AO70" s="685">
        <v>0</v>
      </c>
      <c r="AP70" s="620"/>
      <c r="AQ70" s="683">
        <v>0</v>
      </c>
      <c r="AR70" s="684">
        <v>0</v>
      </c>
      <c r="AS70" s="684">
        <v>0</v>
      </c>
      <c r="AT70" s="684">
        <v>0</v>
      </c>
      <c r="AU70" s="684">
        <v>11615.871880481795</v>
      </c>
      <c r="AV70" s="684">
        <v>11615.871880481795</v>
      </c>
      <c r="AW70" s="684">
        <v>11615.871880481795</v>
      </c>
      <c r="AX70" s="684">
        <v>11511.463833874126</v>
      </c>
      <c r="AY70" s="684">
        <v>6104.6264729110871</v>
      </c>
      <c r="AZ70" s="684">
        <v>0</v>
      </c>
      <c r="BA70" s="684">
        <v>0</v>
      </c>
      <c r="BB70" s="684">
        <v>0</v>
      </c>
      <c r="BC70" s="684">
        <v>0</v>
      </c>
      <c r="BD70" s="684">
        <v>0</v>
      </c>
      <c r="BE70" s="684">
        <v>0</v>
      </c>
      <c r="BF70" s="684">
        <v>0</v>
      </c>
      <c r="BG70" s="684">
        <v>0</v>
      </c>
      <c r="BH70" s="684">
        <v>0</v>
      </c>
      <c r="BI70" s="684">
        <v>0</v>
      </c>
      <c r="BJ70" s="684">
        <v>0</v>
      </c>
      <c r="BK70" s="684">
        <v>0</v>
      </c>
      <c r="BL70" s="684">
        <v>0</v>
      </c>
      <c r="BM70" s="684">
        <v>0</v>
      </c>
      <c r="BN70" s="684">
        <v>0</v>
      </c>
      <c r="BO70" s="684">
        <v>0</v>
      </c>
      <c r="BP70" s="684">
        <v>0</v>
      </c>
      <c r="BQ70" s="684">
        <v>0</v>
      </c>
      <c r="BR70" s="684">
        <v>0</v>
      </c>
      <c r="BS70" s="684">
        <v>0</v>
      </c>
      <c r="BT70" s="685">
        <v>0</v>
      </c>
    </row>
    <row r="71" spans="2:73">
      <c r="B71" s="679"/>
      <c r="C71" s="679" t="s">
        <v>96</v>
      </c>
      <c r="D71" s="679"/>
      <c r="E71" s="679" t="s">
        <v>743</v>
      </c>
      <c r="F71" s="679" t="s">
        <v>29</v>
      </c>
      <c r="G71" s="679"/>
      <c r="H71" s="679">
        <v>2015</v>
      </c>
      <c r="I71" s="631" t="s">
        <v>575</v>
      </c>
      <c r="J71" s="631" t="s">
        <v>589</v>
      </c>
      <c r="K71" s="620"/>
      <c r="L71" s="683">
        <v>0</v>
      </c>
      <c r="M71" s="684">
        <v>0</v>
      </c>
      <c r="N71" s="684">
        <v>0</v>
      </c>
      <c r="O71" s="684">
        <v>0</v>
      </c>
      <c r="P71" s="684">
        <v>7.1498504523071205</v>
      </c>
      <c r="Q71" s="684">
        <v>6.9420324388704344</v>
      </c>
      <c r="R71" s="684">
        <v>6.9420324388704344</v>
      </c>
      <c r="S71" s="684">
        <v>6.9420324388704344</v>
      </c>
      <c r="T71" s="684">
        <v>6.9420324388704344</v>
      </c>
      <c r="U71" s="684">
        <v>6.9420324388704344</v>
      </c>
      <c r="V71" s="684">
        <v>6.9420324388704344</v>
      </c>
      <c r="W71" s="684">
        <v>6.9420324388704344</v>
      </c>
      <c r="X71" s="684">
        <v>6.9420324388704344</v>
      </c>
      <c r="Y71" s="684">
        <v>6.9420324388704344</v>
      </c>
      <c r="Z71" s="684">
        <v>5.1701115507474809</v>
      </c>
      <c r="AA71" s="684">
        <v>4.4694759760717293</v>
      </c>
      <c r="AB71" s="684">
        <v>4.4694759760717293</v>
      </c>
      <c r="AC71" s="684">
        <v>4.4694759760717293</v>
      </c>
      <c r="AD71" s="684">
        <v>4.4694759760717293</v>
      </c>
      <c r="AE71" s="684">
        <v>4.4694759760717293</v>
      </c>
      <c r="AF71" s="684">
        <v>3.0107111400448829</v>
      </c>
      <c r="AG71" s="684">
        <v>3.0107111400448829</v>
      </c>
      <c r="AH71" s="684">
        <v>3.0107111400448829</v>
      </c>
      <c r="AI71" s="684">
        <v>3.0107111400448829</v>
      </c>
      <c r="AJ71" s="684">
        <v>0</v>
      </c>
      <c r="AK71" s="684">
        <v>0</v>
      </c>
      <c r="AL71" s="684">
        <v>0</v>
      </c>
      <c r="AM71" s="684">
        <v>0</v>
      </c>
      <c r="AN71" s="684">
        <v>0</v>
      </c>
      <c r="AO71" s="685">
        <v>0</v>
      </c>
      <c r="AP71" s="620"/>
      <c r="AQ71" s="686">
        <v>0</v>
      </c>
      <c r="AR71" s="687">
        <v>0</v>
      </c>
      <c r="AS71" s="687">
        <v>0</v>
      </c>
      <c r="AT71" s="687">
        <v>0</v>
      </c>
      <c r="AU71" s="687">
        <v>96163.765526452582</v>
      </c>
      <c r="AV71" s="687">
        <v>92853.364846757977</v>
      </c>
      <c r="AW71" s="687">
        <v>92853.364846757977</v>
      </c>
      <c r="AX71" s="687">
        <v>92853.364846757977</v>
      </c>
      <c r="AY71" s="687">
        <v>92853.364846757977</v>
      </c>
      <c r="AZ71" s="687">
        <v>92853.364846757977</v>
      </c>
      <c r="BA71" s="687">
        <v>92853.364846757977</v>
      </c>
      <c r="BB71" s="687">
        <v>92853.364846757977</v>
      </c>
      <c r="BC71" s="687">
        <v>92853.364846757977</v>
      </c>
      <c r="BD71" s="687">
        <v>92853.364846757977</v>
      </c>
      <c r="BE71" s="687">
        <v>82356.387247949242</v>
      </c>
      <c r="BF71" s="687">
        <v>71195.735462913144</v>
      </c>
      <c r="BG71" s="687">
        <v>71195.735462913144</v>
      </c>
      <c r="BH71" s="687">
        <v>71195.735462913144</v>
      </c>
      <c r="BI71" s="687">
        <v>71195.735462913144</v>
      </c>
      <c r="BJ71" s="687">
        <v>71195.735462913144</v>
      </c>
      <c r="BK71" s="687">
        <v>47958.59627156458</v>
      </c>
      <c r="BL71" s="687">
        <v>47958.59627156458</v>
      </c>
      <c r="BM71" s="687">
        <v>47958.59627156458</v>
      </c>
      <c r="BN71" s="687">
        <v>47958.59627156458</v>
      </c>
      <c r="BO71" s="687">
        <v>0</v>
      </c>
      <c r="BP71" s="687">
        <v>0</v>
      </c>
      <c r="BQ71" s="687">
        <v>0</v>
      </c>
      <c r="BR71" s="687">
        <v>0</v>
      </c>
      <c r="BS71" s="687">
        <v>0</v>
      </c>
      <c r="BT71" s="688">
        <v>0</v>
      </c>
    </row>
    <row r="72" spans="2:73">
      <c r="B72" s="679"/>
      <c r="C72" s="679" t="s">
        <v>95</v>
      </c>
      <c r="D72" s="679"/>
      <c r="E72" s="679" t="s">
        <v>743</v>
      </c>
      <c r="F72" s="679" t="s">
        <v>29</v>
      </c>
      <c r="G72" s="679"/>
      <c r="H72" s="679">
        <v>2015</v>
      </c>
      <c r="I72" s="631" t="s">
        <v>575</v>
      </c>
      <c r="J72" s="631" t="s">
        <v>589</v>
      </c>
      <c r="K72" s="620"/>
      <c r="L72" s="683">
        <v>0</v>
      </c>
      <c r="M72" s="684">
        <v>0</v>
      </c>
      <c r="N72" s="684">
        <v>0</v>
      </c>
      <c r="O72" s="684">
        <v>0</v>
      </c>
      <c r="P72" s="684">
        <v>2.5767764105022186</v>
      </c>
      <c r="Q72" s="684">
        <v>2.5541009156139545</v>
      </c>
      <c r="R72" s="684">
        <v>2.5541009156139545</v>
      </c>
      <c r="S72" s="684">
        <v>2.5541009156139545</v>
      </c>
      <c r="T72" s="684">
        <v>2.5541009156139545</v>
      </c>
      <c r="U72" s="684">
        <v>2.5541009156139545</v>
      </c>
      <c r="V72" s="684">
        <v>2.5541009156139545</v>
      </c>
      <c r="W72" s="684">
        <v>2.5528481424796112</v>
      </c>
      <c r="X72" s="684">
        <v>2.5528481424796112</v>
      </c>
      <c r="Y72" s="684">
        <v>2.5528481424796112</v>
      </c>
      <c r="Z72" s="684">
        <v>2.2181491550843311</v>
      </c>
      <c r="AA72" s="684">
        <v>2.2180895854273364</v>
      </c>
      <c r="AB72" s="684">
        <v>2.2180895854273364</v>
      </c>
      <c r="AC72" s="684">
        <v>2.2171443546298448</v>
      </c>
      <c r="AD72" s="684">
        <v>2.2171443546298448</v>
      </c>
      <c r="AE72" s="684">
        <v>2.2147993868656881</v>
      </c>
      <c r="AF72" s="684">
        <v>0.89293086398566734</v>
      </c>
      <c r="AG72" s="684">
        <v>0.89293086398566734</v>
      </c>
      <c r="AH72" s="684">
        <v>0.89293086398566734</v>
      </c>
      <c r="AI72" s="684">
        <v>0.89293086398566734</v>
      </c>
      <c r="AJ72" s="684">
        <v>0</v>
      </c>
      <c r="AK72" s="684">
        <v>0</v>
      </c>
      <c r="AL72" s="684">
        <v>0</v>
      </c>
      <c r="AM72" s="684">
        <v>0</v>
      </c>
      <c r="AN72" s="684">
        <v>0</v>
      </c>
      <c r="AO72" s="685">
        <v>0</v>
      </c>
      <c r="AP72" s="620"/>
      <c r="AQ72" s="680">
        <v>0</v>
      </c>
      <c r="AR72" s="681">
        <v>0</v>
      </c>
      <c r="AS72" s="681">
        <v>0</v>
      </c>
      <c r="AT72" s="681">
        <v>0</v>
      </c>
      <c r="AU72" s="681">
        <v>40377.861220612787</v>
      </c>
      <c r="AV72" s="681">
        <v>40016.655892695475</v>
      </c>
      <c r="AW72" s="681">
        <v>40016.655892695475</v>
      </c>
      <c r="AX72" s="681">
        <v>40016.655892695475</v>
      </c>
      <c r="AY72" s="681">
        <v>40016.655892695475</v>
      </c>
      <c r="AZ72" s="681">
        <v>40016.655892695475</v>
      </c>
      <c r="BA72" s="681">
        <v>40016.655892695475</v>
      </c>
      <c r="BB72" s="681">
        <v>40005.681600038632</v>
      </c>
      <c r="BC72" s="681">
        <v>40005.681600038632</v>
      </c>
      <c r="BD72" s="681">
        <v>40005.681600038632</v>
      </c>
      <c r="BE72" s="681">
        <v>35857.446322336975</v>
      </c>
      <c r="BF72" s="681">
        <v>35366.524203143832</v>
      </c>
      <c r="BG72" s="681">
        <v>35366.524203143832</v>
      </c>
      <c r="BH72" s="681">
        <v>35306.0974992517</v>
      </c>
      <c r="BI72" s="681">
        <v>35306.0974992517</v>
      </c>
      <c r="BJ72" s="681">
        <v>35280.259273102107</v>
      </c>
      <c r="BK72" s="681">
        <v>14223.785947020335</v>
      </c>
      <c r="BL72" s="681">
        <v>14223.785947020335</v>
      </c>
      <c r="BM72" s="681">
        <v>14223.785947020335</v>
      </c>
      <c r="BN72" s="681">
        <v>14223.785947020335</v>
      </c>
      <c r="BO72" s="681">
        <v>0</v>
      </c>
      <c r="BP72" s="681">
        <v>0</v>
      </c>
      <c r="BQ72" s="681">
        <v>0</v>
      </c>
      <c r="BR72" s="681">
        <v>0</v>
      </c>
      <c r="BS72" s="681">
        <v>0</v>
      </c>
      <c r="BT72" s="682">
        <v>0</v>
      </c>
    </row>
    <row r="73" spans="2:73">
      <c r="B73" s="679"/>
      <c r="C73" s="679" t="s">
        <v>101</v>
      </c>
      <c r="D73" s="679"/>
      <c r="E73" s="679" t="s">
        <v>743</v>
      </c>
      <c r="F73" s="679" t="s">
        <v>740</v>
      </c>
      <c r="G73" s="679"/>
      <c r="H73" s="679">
        <v>2015</v>
      </c>
      <c r="I73" s="631" t="s">
        <v>575</v>
      </c>
      <c r="J73" s="631" t="s">
        <v>589</v>
      </c>
      <c r="K73" s="620"/>
      <c r="L73" s="683">
        <v>0</v>
      </c>
      <c r="M73" s="684">
        <v>0</v>
      </c>
      <c r="N73" s="684">
        <v>0</v>
      </c>
      <c r="O73" s="684">
        <v>0</v>
      </c>
      <c r="P73" s="684">
        <v>45.679438952716225</v>
      </c>
      <c r="Q73" s="684">
        <v>39.856493080140012</v>
      </c>
      <c r="R73" s="684">
        <v>32.922001418597183</v>
      </c>
      <c r="S73" s="684">
        <v>32.922001418597183</v>
      </c>
      <c r="T73" s="684">
        <v>32.922001418597183</v>
      </c>
      <c r="U73" s="684">
        <v>32.922001418597183</v>
      </c>
      <c r="V73" s="684">
        <v>32.922001418597183</v>
      </c>
      <c r="W73" s="684">
        <v>32.922001418597183</v>
      </c>
      <c r="X73" s="684">
        <v>32.922001418597183</v>
      </c>
      <c r="Y73" s="684">
        <v>32.922001418597183</v>
      </c>
      <c r="Z73" s="684">
        <v>32.847579256715612</v>
      </c>
      <c r="AA73" s="684">
        <v>7.9725430009724514</v>
      </c>
      <c r="AB73" s="684">
        <v>0</v>
      </c>
      <c r="AC73" s="684">
        <v>0</v>
      </c>
      <c r="AD73" s="684">
        <v>0</v>
      </c>
      <c r="AE73" s="684">
        <v>0</v>
      </c>
      <c r="AF73" s="684">
        <v>0</v>
      </c>
      <c r="AG73" s="684">
        <v>0</v>
      </c>
      <c r="AH73" s="684">
        <v>0</v>
      </c>
      <c r="AI73" s="684">
        <v>0</v>
      </c>
      <c r="AJ73" s="684">
        <v>0</v>
      </c>
      <c r="AK73" s="684">
        <v>0</v>
      </c>
      <c r="AL73" s="684">
        <v>0</v>
      </c>
      <c r="AM73" s="684">
        <v>0</v>
      </c>
      <c r="AN73" s="684">
        <v>0</v>
      </c>
      <c r="AO73" s="685">
        <v>0</v>
      </c>
      <c r="AP73" s="620"/>
      <c r="AQ73" s="683">
        <v>0</v>
      </c>
      <c r="AR73" s="684">
        <v>0</v>
      </c>
      <c r="AS73" s="684">
        <v>0</v>
      </c>
      <c r="AT73" s="684">
        <v>0</v>
      </c>
      <c r="AU73" s="684">
        <v>200344.6889512011</v>
      </c>
      <c r="AV73" s="684">
        <v>173753.35174323231</v>
      </c>
      <c r="AW73" s="684">
        <v>145101.00694457217</v>
      </c>
      <c r="AX73" s="684">
        <v>145101.00694457217</v>
      </c>
      <c r="AY73" s="684">
        <v>145101.00694457217</v>
      </c>
      <c r="AZ73" s="684">
        <v>145101.00694457217</v>
      </c>
      <c r="BA73" s="684">
        <v>145101.00694457217</v>
      </c>
      <c r="BB73" s="684">
        <v>145101.00694457217</v>
      </c>
      <c r="BC73" s="684">
        <v>145101.00694457217</v>
      </c>
      <c r="BD73" s="684">
        <v>145101.00694457217</v>
      </c>
      <c r="BE73" s="684">
        <v>144301.60419036049</v>
      </c>
      <c r="BF73" s="684">
        <v>31189.216248997596</v>
      </c>
      <c r="BG73" s="684">
        <v>0</v>
      </c>
      <c r="BH73" s="684">
        <v>0</v>
      </c>
      <c r="BI73" s="684">
        <v>0</v>
      </c>
      <c r="BJ73" s="684">
        <v>0</v>
      </c>
      <c r="BK73" s="684">
        <v>0</v>
      </c>
      <c r="BL73" s="684">
        <v>0</v>
      </c>
      <c r="BM73" s="684">
        <v>0</v>
      </c>
      <c r="BN73" s="684">
        <v>0</v>
      </c>
      <c r="BO73" s="684">
        <v>0</v>
      </c>
      <c r="BP73" s="684">
        <v>0</v>
      </c>
      <c r="BQ73" s="684">
        <v>0</v>
      </c>
      <c r="BR73" s="684">
        <v>0</v>
      </c>
      <c r="BS73" s="684">
        <v>0</v>
      </c>
      <c r="BT73" s="685">
        <v>0</v>
      </c>
    </row>
    <row r="74" spans="2:73">
      <c r="B74" s="679"/>
      <c r="C74" s="679" t="s">
        <v>100</v>
      </c>
      <c r="D74" s="679"/>
      <c r="E74" s="679" t="s">
        <v>743</v>
      </c>
      <c r="F74" s="679" t="s">
        <v>739</v>
      </c>
      <c r="G74" s="679"/>
      <c r="H74" s="679">
        <v>2015</v>
      </c>
      <c r="I74" s="631" t="s">
        <v>575</v>
      </c>
      <c r="J74" s="631" t="s">
        <v>589</v>
      </c>
      <c r="K74" s="620"/>
      <c r="L74" s="683">
        <v>0</v>
      </c>
      <c r="M74" s="684">
        <v>0</v>
      </c>
      <c r="N74" s="684">
        <v>0</v>
      </c>
      <c r="O74" s="684">
        <v>0</v>
      </c>
      <c r="P74" s="684">
        <v>111.86379080205066</v>
      </c>
      <c r="Q74" s="684">
        <v>111.86379080205066</v>
      </c>
      <c r="R74" s="684">
        <v>111.17750980884584</v>
      </c>
      <c r="S74" s="684">
        <v>111.17750980884584</v>
      </c>
      <c r="T74" s="684">
        <v>111.17750980884584</v>
      </c>
      <c r="U74" s="684">
        <v>111.17750980884584</v>
      </c>
      <c r="V74" s="684">
        <v>109.37003518037534</v>
      </c>
      <c r="W74" s="684">
        <v>109.37003518037534</v>
      </c>
      <c r="X74" s="684">
        <v>108.71947250588629</v>
      </c>
      <c r="Y74" s="684">
        <v>102.82800003192216</v>
      </c>
      <c r="Z74" s="684">
        <v>88.497710279844199</v>
      </c>
      <c r="AA74" s="684">
        <v>88.497710279844199</v>
      </c>
      <c r="AB74" s="684">
        <v>77.228905239711651</v>
      </c>
      <c r="AC74" s="684">
        <v>77.228905239711651</v>
      </c>
      <c r="AD74" s="684">
        <v>77.228905239711651</v>
      </c>
      <c r="AE74" s="684">
        <v>77.228905239711651</v>
      </c>
      <c r="AF74" s="684">
        <v>77.228905239711651</v>
      </c>
      <c r="AG74" s="684">
        <v>77.228905239711651</v>
      </c>
      <c r="AH74" s="684">
        <v>77.228905239711651</v>
      </c>
      <c r="AI74" s="684">
        <v>77.228905239711651</v>
      </c>
      <c r="AJ74" s="684">
        <v>0</v>
      </c>
      <c r="AK74" s="684">
        <v>0</v>
      </c>
      <c r="AL74" s="684">
        <v>0</v>
      </c>
      <c r="AM74" s="684">
        <v>0</v>
      </c>
      <c r="AN74" s="684">
        <v>0</v>
      </c>
      <c r="AO74" s="685">
        <v>0</v>
      </c>
      <c r="AP74" s="620"/>
      <c r="AQ74" s="683">
        <v>0</v>
      </c>
      <c r="AR74" s="684">
        <v>0</v>
      </c>
      <c r="AS74" s="684">
        <v>0</v>
      </c>
      <c r="AT74" s="684">
        <v>0</v>
      </c>
      <c r="AU74" s="684">
        <v>789677.03165802034</v>
      </c>
      <c r="AV74" s="684">
        <v>789677.03165802034</v>
      </c>
      <c r="AW74" s="684">
        <v>787499.72169082006</v>
      </c>
      <c r="AX74" s="684">
        <v>787499.72169082006</v>
      </c>
      <c r="AY74" s="684">
        <v>787499.72169082006</v>
      </c>
      <c r="AZ74" s="684">
        <v>787499.72169082006</v>
      </c>
      <c r="BA74" s="684">
        <v>771496.72888958873</v>
      </c>
      <c r="BB74" s="684">
        <v>771496.72888958873</v>
      </c>
      <c r="BC74" s="684">
        <v>769440.93611847539</v>
      </c>
      <c r="BD74" s="684">
        <v>717279.10208527395</v>
      </c>
      <c r="BE74" s="684">
        <v>589923.5261265696</v>
      </c>
      <c r="BF74" s="684">
        <v>589923.5261265696</v>
      </c>
      <c r="BG74" s="684">
        <v>284332.05728253897</v>
      </c>
      <c r="BH74" s="684">
        <v>284332.05728253897</v>
      </c>
      <c r="BI74" s="684">
        <v>284332.05728253897</v>
      </c>
      <c r="BJ74" s="684">
        <v>283138.03481285955</v>
      </c>
      <c r="BK74" s="684">
        <v>280498.65606607537</v>
      </c>
      <c r="BL74" s="684">
        <v>280498.65606607537</v>
      </c>
      <c r="BM74" s="684">
        <v>280498.65606607537</v>
      </c>
      <c r="BN74" s="684">
        <v>280498.65606607537</v>
      </c>
      <c r="BO74" s="684">
        <v>0</v>
      </c>
      <c r="BP74" s="684">
        <v>0</v>
      </c>
      <c r="BQ74" s="684">
        <v>0</v>
      </c>
      <c r="BR74" s="684">
        <v>0</v>
      </c>
      <c r="BS74" s="684">
        <v>0</v>
      </c>
      <c r="BT74" s="685">
        <v>0</v>
      </c>
    </row>
    <row r="75" spans="2:73">
      <c r="B75" s="679"/>
      <c r="C75" s="679" t="s">
        <v>737</v>
      </c>
      <c r="D75" s="679"/>
      <c r="E75" s="679" t="s">
        <v>743</v>
      </c>
      <c r="F75" s="679" t="s">
        <v>29</v>
      </c>
      <c r="G75" s="679"/>
      <c r="H75" s="679">
        <v>2015</v>
      </c>
      <c r="I75" s="631" t="s">
        <v>575</v>
      </c>
      <c r="J75" s="631" t="s">
        <v>589</v>
      </c>
      <c r="K75" s="620"/>
      <c r="L75" s="683">
        <v>0</v>
      </c>
      <c r="M75" s="684">
        <v>0</v>
      </c>
      <c r="N75" s="684">
        <v>0</v>
      </c>
      <c r="O75" s="684">
        <v>0</v>
      </c>
      <c r="P75" s="684">
        <v>26.265753677039768</v>
      </c>
      <c r="Q75" s="684">
        <v>26.265753677039768</v>
      </c>
      <c r="R75" s="684">
        <v>26.265753677039768</v>
      </c>
      <c r="S75" s="684">
        <v>26.265753677039768</v>
      </c>
      <c r="T75" s="684">
        <v>26.265753677039768</v>
      </c>
      <c r="U75" s="684">
        <v>26.265753677039768</v>
      </c>
      <c r="V75" s="684">
        <v>26.265753677039768</v>
      </c>
      <c r="W75" s="684">
        <v>26.265753677039768</v>
      </c>
      <c r="X75" s="684">
        <v>26.265753677039768</v>
      </c>
      <c r="Y75" s="684">
        <v>26.265753677039768</v>
      </c>
      <c r="Z75" s="684">
        <v>26.265753677039768</v>
      </c>
      <c r="AA75" s="684">
        <v>26.265753677039768</v>
      </c>
      <c r="AB75" s="684">
        <v>26.265753677039768</v>
      </c>
      <c r="AC75" s="684">
        <v>26.265753677039768</v>
      </c>
      <c r="AD75" s="684">
        <v>26.265753677039768</v>
      </c>
      <c r="AE75" s="684">
        <v>26.265753677039768</v>
      </c>
      <c r="AF75" s="684">
        <v>26.265753677039768</v>
      </c>
      <c r="AG75" s="684">
        <v>26.265753677039768</v>
      </c>
      <c r="AH75" s="684">
        <v>24.692236698033874</v>
      </c>
      <c r="AI75" s="684">
        <v>0</v>
      </c>
      <c r="AJ75" s="684">
        <v>0</v>
      </c>
      <c r="AK75" s="684">
        <v>0</v>
      </c>
      <c r="AL75" s="684">
        <v>0</v>
      </c>
      <c r="AM75" s="684">
        <v>0</v>
      </c>
      <c r="AN75" s="684">
        <v>0</v>
      </c>
      <c r="AO75" s="685">
        <v>0</v>
      </c>
      <c r="AP75" s="620"/>
      <c r="AQ75" s="683">
        <v>0</v>
      </c>
      <c r="AR75" s="684">
        <v>0</v>
      </c>
      <c r="AS75" s="684">
        <v>0</v>
      </c>
      <c r="AT75" s="684">
        <v>0</v>
      </c>
      <c r="AU75" s="684">
        <v>51047.782683221878</v>
      </c>
      <c r="AV75" s="684">
        <v>51047.782683221878</v>
      </c>
      <c r="AW75" s="684">
        <v>51047.782683221878</v>
      </c>
      <c r="AX75" s="684">
        <v>51047.782683221878</v>
      </c>
      <c r="AY75" s="684">
        <v>51047.782683221878</v>
      </c>
      <c r="AZ75" s="684">
        <v>51047.782683221878</v>
      </c>
      <c r="BA75" s="684">
        <v>51047.782683221878</v>
      </c>
      <c r="BB75" s="684">
        <v>51047.782683221878</v>
      </c>
      <c r="BC75" s="684">
        <v>51047.782683221878</v>
      </c>
      <c r="BD75" s="684">
        <v>51047.782683221878</v>
      </c>
      <c r="BE75" s="684">
        <v>51047.782683221878</v>
      </c>
      <c r="BF75" s="684">
        <v>51047.782683221878</v>
      </c>
      <c r="BG75" s="684">
        <v>51047.782683221878</v>
      </c>
      <c r="BH75" s="684">
        <v>51047.782683221878</v>
      </c>
      <c r="BI75" s="684">
        <v>51047.782683221878</v>
      </c>
      <c r="BJ75" s="684">
        <v>51047.782683221878</v>
      </c>
      <c r="BK75" s="684">
        <v>51047.782683221878</v>
      </c>
      <c r="BL75" s="684">
        <v>51047.782683221878</v>
      </c>
      <c r="BM75" s="684">
        <v>49640.658169297007</v>
      </c>
      <c r="BN75" s="684">
        <v>0</v>
      </c>
      <c r="BO75" s="684">
        <v>0</v>
      </c>
      <c r="BP75" s="684">
        <v>0</v>
      </c>
      <c r="BQ75" s="684">
        <v>0</v>
      </c>
      <c r="BR75" s="684">
        <v>0</v>
      </c>
      <c r="BS75" s="684">
        <v>0</v>
      </c>
      <c r="BT75" s="685">
        <v>0</v>
      </c>
    </row>
    <row r="76" spans="2:73">
      <c r="B76" s="679"/>
      <c r="C76" s="679" t="s">
        <v>108</v>
      </c>
      <c r="D76" s="679"/>
      <c r="E76" s="679" t="s">
        <v>743</v>
      </c>
      <c r="F76" s="679" t="s">
        <v>29</v>
      </c>
      <c r="G76" s="679"/>
      <c r="H76" s="679">
        <v>2015</v>
      </c>
      <c r="I76" s="631" t="s">
        <v>575</v>
      </c>
      <c r="J76" s="631" t="s">
        <v>589</v>
      </c>
      <c r="K76" s="620"/>
      <c r="L76" s="683">
        <v>0</v>
      </c>
      <c r="M76" s="684">
        <v>0</v>
      </c>
      <c r="N76" s="684">
        <v>0</v>
      </c>
      <c r="O76" s="684">
        <v>0</v>
      </c>
      <c r="P76" s="684">
        <v>0.67962809698656201</v>
      </c>
      <c r="Q76" s="684">
        <v>0.51077296514995396</v>
      </c>
      <c r="R76" s="684">
        <v>0.47896587220020592</v>
      </c>
      <c r="S76" s="684">
        <v>0.44715875689871609</v>
      </c>
      <c r="T76" s="684">
        <v>0.44715875689871609</v>
      </c>
      <c r="U76" s="684">
        <v>0.44715875689871609</v>
      </c>
      <c r="V76" s="684">
        <v>0.41412671213038266</v>
      </c>
      <c r="W76" s="684">
        <v>0.41412671213038266</v>
      </c>
      <c r="X76" s="684">
        <v>0.17553582321852446</v>
      </c>
      <c r="Y76" s="684">
        <v>0.17553582321852446</v>
      </c>
      <c r="Z76" s="684">
        <v>0.16297455132007599</v>
      </c>
      <c r="AA76" s="684">
        <v>0.16297455132007599</v>
      </c>
      <c r="AB76" s="684">
        <v>0.16297455132007599</v>
      </c>
      <c r="AC76" s="684">
        <v>0.16297455132007599</v>
      </c>
      <c r="AD76" s="684">
        <v>0.16297455132007599</v>
      </c>
      <c r="AE76" s="684">
        <v>0.14467664062976837</v>
      </c>
      <c r="AF76" s="684">
        <v>0.14467664062976837</v>
      </c>
      <c r="AG76" s="684">
        <v>0.14467664062976837</v>
      </c>
      <c r="AH76" s="684">
        <v>0.14467664062976837</v>
      </c>
      <c r="AI76" s="684">
        <v>0.14467664062976837</v>
      </c>
      <c r="AJ76" s="684">
        <v>0</v>
      </c>
      <c r="AK76" s="684">
        <v>0</v>
      </c>
      <c r="AL76" s="684">
        <v>0</v>
      </c>
      <c r="AM76" s="684">
        <v>0</v>
      </c>
      <c r="AN76" s="684">
        <v>0</v>
      </c>
      <c r="AO76" s="685">
        <v>0</v>
      </c>
      <c r="AP76" s="620"/>
      <c r="AQ76" s="683">
        <v>0</v>
      </c>
      <c r="AR76" s="684">
        <v>0</v>
      </c>
      <c r="AS76" s="684">
        <v>0</v>
      </c>
      <c r="AT76" s="684">
        <v>0</v>
      </c>
      <c r="AU76" s="684">
        <v>10324.690811157227</v>
      </c>
      <c r="AV76" s="684">
        <v>7074.1198806762695</v>
      </c>
      <c r="AW76" s="684">
        <v>6461.8127899169922</v>
      </c>
      <c r="AX76" s="684">
        <v>5849.505199432373</v>
      </c>
      <c r="AY76" s="684">
        <v>5849.505199432373</v>
      </c>
      <c r="AZ76" s="684">
        <v>5849.505199432373</v>
      </c>
      <c r="BA76" s="684">
        <v>5213.6168785095215</v>
      </c>
      <c r="BB76" s="684">
        <v>5213.6168785095215</v>
      </c>
      <c r="BC76" s="684">
        <v>620.58732604980469</v>
      </c>
      <c r="BD76" s="684">
        <v>620.58732604980469</v>
      </c>
      <c r="BE76" s="684">
        <v>517.00338745117188</v>
      </c>
      <c r="BF76" s="684">
        <v>517.00338745117188</v>
      </c>
      <c r="BG76" s="684">
        <v>517.00338745117188</v>
      </c>
      <c r="BH76" s="684">
        <v>517.00338745117188</v>
      </c>
      <c r="BI76" s="684">
        <v>517.00338745117188</v>
      </c>
      <c r="BJ76" s="684">
        <v>366.11343383789063</v>
      </c>
      <c r="BK76" s="684">
        <v>366.11343383789063</v>
      </c>
      <c r="BL76" s="684">
        <v>366.11343383789063</v>
      </c>
      <c r="BM76" s="684">
        <v>366.11343383789063</v>
      </c>
      <c r="BN76" s="684">
        <v>366.11343383789063</v>
      </c>
      <c r="BO76" s="684">
        <v>0</v>
      </c>
      <c r="BP76" s="684">
        <v>0</v>
      </c>
      <c r="BQ76" s="684">
        <v>0</v>
      </c>
      <c r="BR76" s="684">
        <v>0</v>
      </c>
      <c r="BS76" s="684">
        <v>0</v>
      </c>
      <c r="BT76" s="685">
        <v>0</v>
      </c>
    </row>
    <row r="77" spans="2:73">
      <c r="B77" s="679"/>
      <c r="C77" s="679" t="s">
        <v>106</v>
      </c>
      <c r="D77" s="679"/>
      <c r="E77" s="679" t="s">
        <v>743</v>
      </c>
      <c r="F77" s="679" t="s">
        <v>742</v>
      </c>
      <c r="G77" s="679"/>
      <c r="H77" s="679">
        <v>2015</v>
      </c>
      <c r="I77" s="631" t="s">
        <v>575</v>
      </c>
      <c r="J77" s="631" t="s">
        <v>589</v>
      </c>
      <c r="K77" s="620"/>
      <c r="L77" s="683">
        <v>0</v>
      </c>
      <c r="M77" s="684">
        <v>0</v>
      </c>
      <c r="N77" s="684">
        <v>0</v>
      </c>
      <c r="O77" s="684">
        <v>0</v>
      </c>
      <c r="P77" s="684">
        <v>5.1296895000000005</v>
      </c>
      <c r="Q77" s="684">
        <v>5.1296895000000005</v>
      </c>
      <c r="R77" s="684">
        <v>5.1296895000000005</v>
      </c>
      <c r="S77" s="684">
        <v>5.1296895000000005</v>
      </c>
      <c r="T77" s="684">
        <v>5.1296895000000005</v>
      </c>
      <c r="U77" s="684">
        <v>5.1296895000000005</v>
      </c>
      <c r="V77" s="684">
        <v>5.1296895000000005</v>
      </c>
      <c r="W77" s="684">
        <v>5.1296895000000005</v>
      </c>
      <c r="X77" s="684">
        <v>5.1296895000000005</v>
      </c>
      <c r="Y77" s="684">
        <v>5.1296895000000005</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685">
        <v>0</v>
      </c>
      <c r="AP77" s="620"/>
      <c r="AQ77" s="683">
        <v>0</v>
      </c>
      <c r="AR77" s="684">
        <v>0</v>
      </c>
      <c r="AS77" s="684">
        <v>0</v>
      </c>
      <c r="AT77" s="684">
        <v>0</v>
      </c>
      <c r="AU77" s="684">
        <v>16371.3635256915</v>
      </c>
      <c r="AV77" s="684">
        <v>16371.3635256915</v>
      </c>
      <c r="AW77" s="684">
        <v>16371.3635256915</v>
      </c>
      <c r="AX77" s="684">
        <v>16371.3635256915</v>
      </c>
      <c r="AY77" s="684">
        <v>16371.3635256915</v>
      </c>
      <c r="AZ77" s="684">
        <v>16371.3635256915</v>
      </c>
      <c r="BA77" s="684">
        <v>16371.3635256915</v>
      </c>
      <c r="BB77" s="684">
        <v>16371.3635256915</v>
      </c>
      <c r="BC77" s="684">
        <v>16371.3635256915</v>
      </c>
      <c r="BD77" s="684">
        <v>16371.3635256915</v>
      </c>
      <c r="BE77" s="684">
        <v>0</v>
      </c>
      <c r="BF77" s="684">
        <v>0</v>
      </c>
      <c r="BG77" s="684">
        <v>0</v>
      </c>
      <c r="BH77" s="684">
        <v>0</v>
      </c>
      <c r="BI77" s="684">
        <v>0</v>
      </c>
      <c r="BJ77" s="684">
        <v>0</v>
      </c>
      <c r="BK77" s="684">
        <v>0</v>
      </c>
      <c r="BL77" s="684">
        <v>0</v>
      </c>
      <c r="BM77" s="684">
        <v>0</v>
      </c>
      <c r="BN77" s="684">
        <v>0</v>
      </c>
      <c r="BO77" s="684">
        <v>0</v>
      </c>
      <c r="BP77" s="684">
        <v>0</v>
      </c>
      <c r="BQ77" s="684">
        <v>0</v>
      </c>
      <c r="BR77" s="684">
        <v>0</v>
      </c>
      <c r="BS77" s="684">
        <v>0</v>
      </c>
      <c r="BT77" s="685">
        <v>0</v>
      </c>
    </row>
    <row r="78" spans="2:73">
      <c r="B78" s="679"/>
      <c r="C78" s="679" t="s">
        <v>114</v>
      </c>
      <c r="D78" s="679"/>
      <c r="E78" s="679" t="s">
        <v>743</v>
      </c>
      <c r="F78" s="679" t="s">
        <v>29</v>
      </c>
      <c r="G78" s="679"/>
      <c r="H78" s="679">
        <v>2015</v>
      </c>
      <c r="I78" s="631" t="s">
        <v>575</v>
      </c>
      <c r="J78" s="631" t="s">
        <v>589</v>
      </c>
      <c r="K78" s="620"/>
      <c r="L78" s="683">
        <v>0</v>
      </c>
      <c r="M78" s="684">
        <v>0</v>
      </c>
      <c r="N78" s="684">
        <v>0</v>
      </c>
      <c r="O78" s="684">
        <v>0</v>
      </c>
      <c r="P78" s="684">
        <v>36.793749923419099</v>
      </c>
      <c r="Q78" s="684">
        <v>36.793749923419099</v>
      </c>
      <c r="R78" s="684">
        <v>36.793749923419099</v>
      </c>
      <c r="S78" s="684">
        <v>36.793749923419099</v>
      </c>
      <c r="T78" s="684">
        <v>36.793749923419099</v>
      </c>
      <c r="U78" s="684">
        <v>36.793749923419099</v>
      </c>
      <c r="V78" s="684">
        <v>36.793749923419099</v>
      </c>
      <c r="W78" s="684">
        <v>36.793749923419099</v>
      </c>
      <c r="X78" s="684">
        <v>36.793749923419099</v>
      </c>
      <c r="Y78" s="684">
        <v>36.793749923419099</v>
      </c>
      <c r="Z78" s="684">
        <v>36.793749923419099</v>
      </c>
      <c r="AA78" s="684">
        <v>36.793749923419099</v>
      </c>
      <c r="AB78" s="684">
        <v>36.793749923419099</v>
      </c>
      <c r="AC78" s="684">
        <v>36.793749923419099</v>
      </c>
      <c r="AD78" s="684">
        <v>36.793749923419099</v>
      </c>
      <c r="AE78" s="684">
        <v>36.793749923419099</v>
      </c>
      <c r="AF78" s="684">
        <v>36.793749923419099</v>
      </c>
      <c r="AG78" s="684">
        <v>36.793749923419099</v>
      </c>
      <c r="AH78" s="684">
        <v>34.953945455658342</v>
      </c>
      <c r="AI78" s="684">
        <v>0</v>
      </c>
      <c r="AJ78" s="684">
        <v>0</v>
      </c>
      <c r="AK78" s="684">
        <v>0</v>
      </c>
      <c r="AL78" s="684">
        <v>0</v>
      </c>
      <c r="AM78" s="684">
        <v>0</v>
      </c>
      <c r="AN78" s="684">
        <v>0</v>
      </c>
      <c r="AO78" s="685">
        <v>0</v>
      </c>
      <c r="AP78" s="620"/>
      <c r="AQ78" s="683">
        <v>0</v>
      </c>
      <c r="AR78" s="684">
        <v>0</v>
      </c>
      <c r="AS78" s="684">
        <v>0</v>
      </c>
      <c r="AT78" s="684">
        <v>0</v>
      </c>
      <c r="AU78" s="684">
        <v>71915.795361629906</v>
      </c>
      <c r="AV78" s="684">
        <v>71915.795361629906</v>
      </c>
      <c r="AW78" s="684">
        <v>71915.795361629906</v>
      </c>
      <c r="AX78" s="684">
        <v>71915.795361629906</v>
      </c>
      <c r="AY78" s="684">
        <v>71915.795361629906</v>
      </c>
      <c r="AZ78" s="684">
        <v>71915.795361629906</v>
      </c>
      <c r="BA78" s="684">
        <v>71915.795361629906</v>
      </c>
      <c r="BB78" s="684">
        <v>71915.795361629906</v>
      </c>
      <c r="BC78" s="684">
        <v>71915.795361629906</v>
      </c>
      <c r="BD78" s="684">
        <v>71915.795361629906</v>
      </c>
      <c r="BE78" s="684">
        <v>71915.795361629906</v>
      </c>
      <c r="BF78" s="684">
        <v>71915.795361629906</v>
      </c>
      <c r="BG78" s="684">
        <v>71915.795361629906</v>
      </c>
      <c r="BH78" s="684">
        <v>71915.795361629906</v>
      </c>
      <c r="BI78" s="684">
        <v>71915.795361629906</v>
      </c>
      <c r="BJ78" s="684">
        <v>71915.795361629906</v>
      </c>
      <c r="BK78" s="684">
        <v>71915.795361629906</v>
      </c>
      <c r="BL78" s="684">
        <v>71915.795361629906</v>
      </c>
      <c r="BM78" s="684">
        <v>70270.542083810054</v>
      </c>
      <c r="BN78" s="684">
        <v>0</v>
      </c>
      <c r="BO78" s="684">
        <v>0</v>
      </c>
      <c r="BP78" s="684">
        <v>0</v>
      </c>
      <c r="BQ78" s="684">
        <v>0</v>
      </c>
      <c r="BR78" s="684">
        <v>0</v>
      </c>
      <c r="BS78" s="684">
        <v>0</v>
      </c>
      <c r="BT78" s="685">
        <v>0</v>
      </c>
    </row>
    <row r="79" spans="2:73" ht="15.5">
      <c r="B79" s="679"/>
      <c r="C79" s="679" t="s">
        <v>118</v>
      </c>
      <c r="D79" s="679"/>
      <c r="E79" s="679" t="s">
        <v>743</v>
      </c>
      <c r="F79" s="679" t="s">
        <v>739</v>
      </c>
      <c r="G79" s="679"/>
      <c r="H79" s="679">
        <v>2015</v>
      </c>
      <c r="I79" s="631" t="s">
        <v>575</v>
      </c>
      <c r="J79" s="631" t="s">
        <v>589</v>
      </c>
      <c r="K79" s="620"/>
      <c r="L79" s="683">
        <v>0</v>
      </c>
      <c r="M79" s="684">
        <v>0</v>
      </c>
      <c r="N79" s="684">
        <v>0</v>
      </c>
      <c r="O79" s="684">
        <v>0</v>
      </c>
      <c r="P79" s="684">
        <v>11.253497362931158</v>
      </c>
      <c r="Q79" s="684">
        <v>11.253497362931158</v>
      </c>
      <c r="R79" s="684">
        <v>11.253497362931158</v>
      </c>
      <c r="S79" s="684">
        <v>11.253497362931158</v>
      </c>
      <c r="T79" s="684">
        <v>11.253497362931158</v>
      </c>
      <c r="U79" s="684">
        <v>11.253497362931158</v>
      </c>
      <c r="V79" s="684">
        <v>11.091711208972992</v>
      </c>
      <c r="W79" s="684">
        <v>11.091711208972992</v>
      </c>
      <c r="X79" s="684">
        <v>11.091711208972992</v>
      </c>
      <c r="Y79" s="684">
        <v>10.564368441500994</v>
      </c>
      <c r="Z79" s="684">
        <v>9.3052227648606856</v>
      </c>
      <c r="AA79" s="684">
        <v>9.3052227648606856</v>
      </c>
      <c r="AB79" s="684">
        <v>9.3052227648606856</v>
      </c>
      <c r="AC79" s="684">
        <v>9.3052227648606856</v>
      </c>
      <c r="AD79" s="684">
        <v>9.3052227648606856</v>
      </c>
      <c r="AE79" s="684">
        <v>6.4068449433849182</v>
      </c>
      <c r="AF79" s="684">
        <v>0</v>
      </c>
      <c r="AG79" s="684">
        <v>0</v>
      </c>
      <c r="AH79" s="684">
        <v>0</v>
      </c>
      <c r="AI79" s="684">
        <v>0</v>
      </c>
      <c r="AJ79" s="684">
        <v>0</v>
      </c>
      <c r="AK79" s="684">
        <v>0</v>
      </c>
      <c r="AL79" s="684">
        <v>0</v>
      </c>
      <c r="AM79" s="684">
        <v>0</v>
      </c>
      <c r="AN79" s="684">
        <v>0</v>
      </c>
      <c r="AO79" s="685">
        <v>0</v>
      </c>
      <c r="AP79" s="620"/>
      <c r="AQ79" s="683">
        <v>0</v>
      </c>
      <c r="AR79" s="684">
        <v>0</v>
      </c>
      <c r="AS79" s="684">
        <v>0</v>
      </c>
      <c r="AT79" s="684">
        <v>0</v>
      </c>
      <c r="AU79" s="684">
        <v>157549.14323282012</v>
      </c>
      <c r="AV79" s="684">
        <v>157549.14323282012</v>
      </c>
      <c r="AW79" s="684">
        <v>157549.14323282012</v>
      </c>
      <c r="AX79" s="684">
        <v>157549.14323282012</v>
      </c>
      <c r="AY79" s="684">
        <v>157549.14323282012</v>
      </c>
      <c r="AZ79" s="684">
        <v>157549.14323282012</v>
      </c>
      <c r="BA79" s="684">
        <v>155886.90356597977</v>
      </c>
      <c r="BB79" s="684">
        <v>155886.90356597977</v>
      </c>
      <c r="BC79" s="684">
        <v>155886.90356597977</v>
      </c>
      <c r="BD79" s="684">
        <v>150468.82516639068</v>
      </c>
      <c r="BE79" s="684">
        <v>137531.98329929705</v>
      </c>
      <c r="BF79" s="684">
        <v>137531.98329929705</v>
      </c>
      <c r="BG79" s="684">
        <v>137531.98329929705</v>
      </c>
      <c r="BH79" s="684">
        <v>137531.98329929705</v>
      </c>
      <c r="BI79" s="684">
        <v>137531.98329929705</v>
      </c>
      <c r="BJ79" s="684">
        <v>94693.712769808451</v>
      </c>
      <c r="BK79" s="684">
        <v>0</v>
      </c>
      <c r="BL79" s="684">
        <v>0</v>
      </c>
      <c r="BM79" s="684">
        <v>0</v>
      </c>
      <c r="BN79" s="684">
        <v>0</v>
      </c>
      <c r="BO79" s="684">
        <v>0</v>
      </c>
      <c r="BP79" s="684">
        <v>0</v>
      </c>
      <c r="BQ79" s="684">
        <v>0</v>
      </c>
      <c r="BR79" s="684">
        <v>0</v>
      </c>
      <c r="BS79" s="684">
        <v>0</v>
      </c>
      <c r="BT79" s="685">
        <v>0</v>
      </c>
      <c r="BU79" s="163"/>
    </row>
    <row r="80" spans="2:73" ht="15.5">
      <c r="B80" s="679"/>
      <c r="C80" s="679" t="s">
        <v>113</v>
      </c>
      <c r="D80" s="679"/>
      <c r="E80" s="679" t="s">
        <v>743</v>
      </c>
      <c r="F80" s="679" t="s">
        <v>29</v>
      </c>
      <c r="G80" s="679"/>
      <c r="H80" s="679">
        <v>2015</v>
      </c>
      <c r="I80" s="631" t="s">
        <v>575</v>
      </c>
      <c r="J80" s="631" t="s">
        <v>589</v>
      </c>
      <c r="K80" s="620"/>
      <c r="L80" s="683">
        <v>0</v>
      </c>
      <c r="M80" s="684">
        <v>0</v>
      </c>
      <c r="N80" s="684">
        <v>0</v>
      </c>
      <c r="O80" s="684">
        <v>0</v>
      </c>
      <c r="P80" s="684">
        <v>17.469951173617591</v>
      </c>
      <c r="Q80" s="684">
        <v>17.322219079968804</v>
      </c>
      <c r="R80" s="684">
        <v>17.322219079968804</v>
      </c>
      <c r="S80" s="684">
        <v>17.322219079968804</v>
      </c>
      <c r="T80" s="684">
        <v>17.322219079968804</v>
      </c>
      <c r="U80" s="684">
        <v>17.322219079968804</v>
      </c>
      <c r="V80" s="684">
        <v>17.322219079968804</v>
      </c>
      <c r="W80" s="684">
        <v>17.304478195905041</v>
      </c>
      <c r="X80" s="684">
        <v>17.304478195905041</v>
      </c>
      <c r="Y80" s="684">
        <v>17.304478195905041</v>
      </c>
      <c r="Z80" s="684">
        <v>15.533638013416839</v>
      </c>
      <c r="AA80" s="684">
        <v>15.497105555230569</v>
      </c>
      <c r="AB80" s="684">
        <v>15.497105555230569</v>
      </c>
      <c r="AC80" s="684">
        <v>15.415122105886972</v>
      </c>
      <c r="AD80" s="684">
        <v>15.415122105886972</v>
      </c>
      <c r="AE80" s="684">
        <v>15.361342471561166</v>
      </c>
      <c r="AF80" s="684">
        <v>4.2861992956875783</v>
      </c>
      <c r="AG80" s="684">
        <v>4.2861992956875783</v>
      </c>
      <c r="AH80" s="684">
        <v>4.2861992956875783</v>
      </c>
      <c r="AI80" s="684">
        <v>4.2861992956875783</v>
      </c>
      <c r="AJ80" s="684">
        <v>0</v>
      </c>
      <c r="AK80" s="684">
        <v>0</v>
      </c>
      <c r="AL80" s="684">
        <v>0</v>
      </c>
      <c r="AM80" s="684">
        <v>0</v>
      </c>
      <c r="AN80" s="684">
        <v>0</v>
      </c>
      <c r="AO80" s="685">
        <v>0</v>
      </c>
      <c r="AP80" s="620"/>
      <c r="AQ80" s="683">
        <v>0</v>
      </c>
      <c r="AR80" s="684">
        <v>0</v>
      </c>
      <c r="AS80" s="684">
        <v>0</v>
      </c>
      <c r="AT80" s="684">
        <v>0</v>
      </c>
      <c r="AU80" s="684">
        <v>272095.77218870498</v>
      </c>
      <c r="AV80" s="684">
        <v>269742.49965404742</v>
      </c>
      <c r="AW80" s="684">
        <v>269742.49965404742</v>
      </c>
      <c r="AX80" s="684">
        <v>269742.49965404742</v>
      </c>
      <c r="AY80" s="684">
        <v>269742.49965404742</v>
      </c>
      <c r="AZ80" s="684">
        <v>269742.49965404742</v>
      </c>
      <c r="BA80" s="684">
        <v>269742.49965404742</v>
      </c>
      <c r="BB80" s="684">
        <v>269587.08950964885</v>
      </c>
      <c r="BC80" s="684">
        <v>269587.08950964885</v>
      </c>
      <c r="BD80" s="684">
        <v>269587.08950964885</v>
      </c>
      <c r="BE80" s="684">
        <v>252903.51699601809</v>
      </c>
      <c r="BF80" s="684">
        <v>250548.56413580902</v>
      </c>
      <c r="BG80" s="684">
        <v>250548.56413580902</v>
      </c>
      <c r="BH80" s="684">
        <v>245288.39233433732</v>
      </c>
      <c r="BI80" s="684">
        <v>245288.39233433732</v>
      </c>
      <c r="BJ80" s="684">
        <v>244695.81687330443</v>
      </c>
      <c r="BK80" s="684">
        <v>68276.261653677153</v>
      </c>
      <c r="BL80" s="684">
        <v>68276.261653677153</v>
      </c>
      <c r="BM80" s="684">
        <v>68276.261653677153</v>
      </c>
      <c r="BN80" s="684">
        <v>68276.261653677153</v>
      </c>
      <c r="BO80" s="684">
        <v>0</v>
      </c>
      <c r="BP80" s="684">
        <v>0</v>
      </c>
      <c r="BQ80" s="684">
        <v>0</v>
      </c>
      <c r="BR80" s="684">
        <v>0</v>
      </c>
      <c r="BS80" s="684">
        <v>0</v>
      </c>
      <c r="BT80" s="685">
        <v>0</v>
      </c>
      <c r="BU80" s="163"/>
    </row>
    <row r="81" spans="2:73">
      <c r="B81" s="679"/>
      <c r="C81" s="679" t="s">
        <v>95</v>
      </c>
      <c r="D81" s="679"/>
      <c r="E81" s="679" t="s">
        <v>743</v>
      </c>
      <c r="F81" s="679" t="s">
        <v>29</v>
      </c>
      <c r="G81" s="679"/>
      <c r="H81" s="679">
        <v>2015</v>
      </c>
      <c r="I81" s="631" t="s">
        <v>575</v>
      </c>
      <c r="J81" s="631" t="s">
        <v>589</v>
      </c>
      <c r="K81" s="620"/>
      <c r="L81" s="683">
        <v>0</v>
      </c>
      <c r="M81" s="684">
        <v>0</v>
      </c>
      <c r="N81" s="684">
        <v>0</v>
      </c>
      <c r="O81" s="684">
        <v>0</v>
      </c>
      <c r="P81" s="684">
        <v>1.8768873875361185E-2</v>
      </c>
      <c r="Q81" s="684">
        <v>1.8660147271383758E-2</v>
      </c>
      <c r="R81" s="684">
        <v>1.8660147271383758E-2</v>
      </c>
      <c r="S81" s="684">
        <v>1.8660147271383758E-2</v>
      </c>
      <c r="T81" s="684">
        <v>1.8660147271383758E-2</v>
      </c>
      <c r="U81" s="684">
        <v>1.8660147271383758E-2</v>
      </c>
      <c r="V81" s="684">
        <v>1.8660147271383758E-2</v>
      </c>
      <c r="W81" s="684">
        <v>1.8660147271383758E-2</v>
      </c>
      <c r="X81" s="684">
        <v>1.8660147271383758E-2</v>
      </c>
      <c r="Y81" s="684">
        <v>1.8660147271383758E-2</v>
      </c>
      <c r="Z81" s="684">
        <v>1.7529028110515467E-2</v>
      </c>
      <c r="AA81" s="684">
        <v>1.7522566804104429E-2</v>
      </c>
      <c r="AB81" s="684">
        <v>1.7522566804104429E-2</v>
      </c>
      <c r="AC81" s="684">
        <v>1.7522566804104429E-2</v>
      </c>
      <c r="AD81" s="684">
        <v>1.7522566804104429E-2</v>
      </c>
      <c r="AE81" s="684">
        <v>1.7610667637974375E-2</v>
      </c>
      <c r="AF81" s="684">
        <v>5.8529494422287593E-3</v>
      </c>
      <c r="AG81" s="684">
        <v>5.8529494422287593E-3</v>
      </c>
      <c r="AH81" s="684">
        <v>5.8529494422287593E-3</v>
      </c>
      <c r="AI81" s="684">
        <v>5.8529494422287593E-3</v>
      </c>
      <c r="AJ81" s="684">
        <v>0</v>
      </c>
      <c r="AK81" s="684">
        <v>0</v>
      </c>
      <c r="AL81" s="684">
        <v>0</v>
      </c>
      <c r="AM81" s="684">
        <v>0</v>
      </c>
      <c r="AN81" s="684">
        <v>0</v>
      </c>
      <c r="AO81" s="685">
        <v>0</v>
      </c>
      <c r="AP81" s="620"/>
      <c r="AQ81" s="683">
        <v>0</v>
      </c>
      <c r="AR81" s="684">
        <v>0</v>
      </c>
      <c r="AS81" s="684">
        <v>0</v>
      </c>
      <c r="AT81" s="684">
        <v>0</v>
      </c>
      <c r="AU81" s="684">
        <v>369.47664326475609</v>
      </c>
      <c r="AV81" s="684">
        <v>367.74470185238471</v>
      </c>
      <c r="AW81" s="684">
        <v>367.74470185238471</v>
      </c>
      <c r="AX81" s="684">
        <v>367.74470185238471</v>
      </c>
      <c r="AY81" s="684">
        <v>367.74470185238471</v>
      </c>
      <c r="AZ81" s="684">
        <v>367.74470185238471</v>
      </c>
      <c r="BA81" s="684">
        <v>367.74470185238471</v>
      </c>
      <c r="BB81" s="684">
        <v>367.74470185238471</v>
      </c>
      <c r="BC81" s="684">
        <v>367.74470185238471</v>
      </c>
      <c r="BD81" s="684">
        <v>367.74470185238471</v>
      </c>
      <c r="BE81" s="684">
        <v>332.80385833214012</v>
      </c>
      <c r="BF81" s="684">
        <v>279.55530200170682</v>
      </c>
      <c r="BG81" s="684">
        <v>279.55530200170682</v>
      </c>
      <c r="BH81" s="684">
        <v>279.55530200170682</v>
      </c>
      <c r="BI81" s="684">
        <v>279.55530200170682</v>
      </c>
      <c r="BJ81" s="684">
        <v>280.52604851016372</v>
      </c>
      <c r="BK81" s="684">
        <v>93.23353395289314</v>
      </c>
      <c r="BL81" s="684">
        <v>93.23353395289314</v>
      </c>
      <c r="BM81" s="684">
        <v>93.23353395289314</v>
      </c>
      <c r="BN81" s="684">
        <v>93.23353395289314</v>
      </c>
      <c r="BO81" s="684">
        <v>0</v>
      </c>
      <c r="BP81" s="684">
        <v>0</v>
      </c>
      <c r="BQ81" s="684">
        <v>0</v>
      </c>
      <c r="BR81" s="684">
        <v>0</v>
      </c>
      <c r="BS81" s="684">
        <v>0</v>
      </c>
      <c r="BT81" s="685">
        <v>0</v>
      </c>
    </row>
    <row r="82" spans="2:73" ht="15.5">
      <c r="B82" s="679"/>
      <c r="C82" s="679" t="s">
        <v>100</v>
      </c>
      <c r="D82" s="679"/>
      <c r="E82" s="679" t="s">
        <v>743</v>
      </c>
      <c r="F82" s="679" t="s">
        <v>739</v>
      </c>
      <c r="G82" s="679"/>
      <c r="H82" s="679">
        <v>2015</v>
      </c>
      <c r="I82" s="631" t="s">
        <v>575</v>
      </c>
      <c r="J82" s="631" t="s">
        <v>589</v>
      </c>
      <c r="K82" s="620"/>
      <c r="L82" s="683">
        <v>0</v>
      </c>
      <c r="M82" s="684">
        <v>0</v>
      </c>
      <c r="N82" s="684">
        <v>0</v>
      </c>
      <c r="O82" s="684">
        <v>0</v>
      </c>
      <c r="P82" s="684">
        <v>1.9061455530272358</v>
      </c>
      <c r="Q82" s="684">
        <v>1.9061455530272358</v>
      </c>
      <c r="R82" s="684">
        <v>1.9061455530272358</v>
      </c>
      <c r="S82" s="684">
        <v>1.9061455530272358</v>
      </c>
      <c r="T82" s="684">
        <v>1.9061455530272358</v>
      </c>
      <c r="U82" s="684">
        <v>1.9061455530272358</v>
      </c>
      <c r="V82" s="684">
        <v>1.8909091921548693</v>
      </c>
      <c r="W82" s="684">
        <v>1.8909091921548693</v>
      </c>
      <c r="X82" s="684">
        <v>1.8909091921548693</v>
      </c>
      <c r="Y82" s="684">
        <v>1.8263605681782593</v>
      </c>
      <c r="Z82" s="684">
        <v>1.7631862725752818</v>
      </c>
      <c r="AA82" s="684">
        <v>1.7631862725752818</v>
      </c>
      <c r="AB82" s="684">
        <v>1.7631862725752818</v>
      </c>
      <c r="AC82" s="684">
        <v>1.7631862725752818</v>
      </c>
      <c r="AD82" s="684">
        <v>1.7631862725752818</v>
      </c>
      <c r="AE82" s="684">
        <v>1.7631862725752818</v>
      </c>
      <c r="AF82" s="684">
        <v>1.7631862725752818</v>
      </c>
      <c r="AG82" s="684">
        <v>1.7631862725752818</v>
      </c>
      <c r="AH82" s="684">
        <v>1.7631862725752818</v>
      </c>
      <c r="AI82" s="684">
        <v>1.7631862725752818</v>
      </c>
      <c r="AJ82" s="684">
        <v>0</v>
      </c>
      <c r="AK82" s="684">
        <v>0</v>
      </c>
      <c r="AL82" s="684">
        <v>0</v>
      </c>
      <c r="AM82" s="684">
        <v>0</v>
      </c>
      <c r="AN82" s="684">
        <v>0</v>
      </c>
      <c r="AO82" s="685">
        <v>0</v>
      </c>
      <c r="AP82" s="620"/>
      <c r="AQ82" s="683">
        <v>0</v>
      </c>
      <c r="AR82" s="684">
        <v>0</v>
      </c>
      <c r="AS82" s="684">
        <v>0</v>
      </c>
      <c r="AT82" s="684">
        <v>0</v>
      </c>
      <c r="AU82" s="684">
        <v>12170.294291979249</v>
      </c>
      <c r="AV82" s="684">
        <v>12170.294291979249</v>
      </c>
      <c r="AW82" s="684">
        <v>12170.294291979249</v>
      </c>
      <c r="AX82" s="684">
        <v>12170.294291979249</v>
      </c>
      <c r="AY82" s="684">
        <v>12170.294291979249</v>
      </c>
      <c r="AZ82" s="684">
        <v>12170.294291979249</v>
      </c>
      <c r="BA82" s="684">
        <v>12014.158619653646</v>
      </c>
      <c r="BB82" s="684">
        <v>12014.158619653646</v>
      </c>
      <c r="BC82" s="684">
        <v>12014.158619653646</v>
      </c>
      <c r="BD82" s="684">
        <v>11352.692086620875</v>
      </c>
      <c r="BE82" s="684">
        <v>10705.309079596103</v>
      </c>
      <c r="BF82" s="684">
        <v>10705.309079596103</v>
      </c>
      <c r="BG82" s="684">
        <v>5523.8898002291844</v>
      </c>
      <c r="BH82" s="684">
        <v>5523.8898002291844</v>
      </c>
      <c r="BI82" s="684">
        <v>5523.8898002291844</v>
      </c>
      <c r="BJ82" s="684">
        <v>5523.8898002291844</v>
      </c>
      <c r="BK82" s="684">
        <v>5523.8898002291844</v>
      </c>
      <c r="BL82" s="684">
        <v>5523.8898002291844</v>
      </c>
      <c r="BM82" s="684">
        <v>5523.8898002291844</v>
      </c>
      <c r="BN82" s="684">
        <v>5523.8898002291844</v>
      </c>
      <c r="BO82" s="684">
        <v>0</v>
      </c>
      <c r="BP82" s="684">
        <v>0</v>
      </c>
      <c r="BQ82" s="684">
        <v>0</v>
      </c>
      <c r="BR82" s="684">
        <v>0</v>
      </c>
      <c r="BS82" s="684">
        <v>0</v>
      </c>
      <c r="BT82" s="685">
        <v>0</v>
      </c>
      <c r="BU82" s="163"/>
    </row>
    <row r="83" spans="2:73" ht="15.5">
      <c r="B83" s="679"/>
      <c r="C83" s="679" t="s">
        <v>737</v>
      </c>
      <c r="D83" s="679"/>
      <c r="E83" s="679" t="s">
        <v>743</v>
      </c>
      <c r="F83" s="679" t="s">
        <v>29</v>
      </c>
      <c r="G83" s="679"/>
      <c r="H83" s="679">
        <v>2015</v>
      </c>
      <c r="I83" s="631" t="s">
        <v>575</v>
      </c>
      <c r="J83" s="631" t="s">
        <v>589</v>
      </c>
      <c r="K83" s="620"/>
      <c r="L83" s="683">
        <v>0</v>
      </c>
      <c r="M83" s="684">
        <v>0</v>
      </c>
      <c r="N83" s="684">
        <v>0</v>
      </c>
      <c r="O83" s="684">
        <v>0</v>
      </c>
      <c r="P83" s="684">
        <v>0.67256406390608658</v>
      </c>
      <c r="Q83" s="684">
        <v>0.67256406390608658</v>
      </c>
      <c r="R83" s="684">
        <v>0.67256406390608658</v>
      </c>
      <c r="S83" s="684">
        <v>0.67256406390608658</v>
      </c>
      <c r="T83" s="684">
        <v>0.67256406390608658</v>
      </c>
      <c r="U83" s="684">
        <v>0.67256406390608658</v>
      </c>
      <c r="V83" s="684">
        <v>0.67256406390608658</v>
      </c>
      <c r="W83" s="684">
        <v>0.67256406390608658</v>
      </c>
      <c r="X83" s="684">
        <v>0.67256406390608658</v>
      </c>
      <c r="Y83" s="684">
        <v>0.67256406390608658</v>
      </c>
      <c r="Z83" s="684">
        <v>0.67256406390608658</v>
      </c>
      <c r="AA83" s="684">
        <v>0.67256406390608658</v>
      </c>
      <c r="AB83" s="684">
        <v>0.67256406390608658</v>
      </c>
      <c r="AC83" s="684">
        <v>0.67256406390608658</v>
      </c>
      <c r="AD83" s="684">
        <v>0.67256406390608658</v>
      </c>
      <c r="AE83" s="684">
        <v>0.67256406390608658</v>
      </c>
      <c r="AF83" s="684">
        <v>0.67256406390608658</v>
      </c>
      <c r="AG83" s="684">
        <v>0.67256406390608658</v>
      </c>
      <c r="AH83" s="684">
        <v>0.64096709446083422</v>
      </c>
      <c r="AI83" s="684">
        <v>0</v>
      </c>
      <c r="AJ83" s="684">
        <v>0</v>
      </c>
      <c r="AK83" s="684">
        <v>0</v>
      </c>
      <c r="AL83" s="684">
        <v>0</v>
      </c>
      <c r="AM83" s="684">
        <v>0</v>
      </c>
      <c r="AN83" s="684">
        <v>0</v>
      </c>
      <c r="AO83" s="685">
        <v>0</v>
      </c>
      <c r="AP83" s="620"/>
      <c r="AQ83" s="683">
        <v>0</v>
      </c>
      <c r="AR83" s="684">
        <v>0</v>
      </c>
      <c r="AS83" s="684">
        <v>0</v>
      </c>
      <c r="AT83" s="684">
        <v>0</v>
      </c>
      <c r="AU83" s="684">
        <v>1318.7672275892771</v>
      </c>
      <c r="AV83" s="684">
        <v>1318.7672275892771</v>
      </c>
      <c r="AW83" s="684">
        <v>1318.7672275892771</v>
      </c>
      <c r="AX83" s="684">
        <v>1318.7672275892771</v>
      </c>
      <c r="AY83" s="684">
        <v>1318.7672275892771</v>
      </c>
      <c r="AZ83" s="684">
        <v>1318.7672275892771</v>
      </c>
      <c r="BA83" s="684">
        <v>1318.7672275892771</v>
      </c>
      <c r="BB83" s="684">
        <v>1318.7672275892771</v>
      </c>
      <c r="BC83" s="684">
        <v>1318.7672275892771</v>
      </c>
      <c r="BD83" s="684">
        <v>1318.7672275892771</v>
      </c>
      <c r="BE83" s="684">
        <v>1318.7672275892771</v>
      </c>
      <c r="BF83" s="684">
        <v>1318.7672275892771</v>
      </c>
      <c r="BG83" s="684">
        <v>1318.7672275892771</v>
      </c>
      <c r="BH83" s="684">
        <v>1318.7672275892771</v>
      </c>
      <c r="BI83" s="684">
        <v>1318.7672275892771</v>
      </c>
      <c r="BJ83" s="684">
        <v>1318.7672275892771</v>
      </c>
      <c r="BK83" s="684">
        <v>1318.7672275892771</v>
      </c>
      <c r="BL83" s="684">
        <v>1318.7672275892771</v>
      </c>
      <c r="BM83" s="684">
        <v>1289.3369074774134</v>
      </c>
      <c r="BN83" s="684">
        <v>0</v>
      </c>
      <c r="BO83" s="684">
        <v>0</v>
      </c>
      <c r="BP83" s="684">
        <v>0</v>
      </c>
      <c r="BQ83" s="684">
        <v>0</v>
      </c>
      <c r="BR83" s="684">
        <v>0</v>
      </c>
      <c r="BS83" s="684">
        <v>0</v>
      </c>
      <c r="BT83" s="685">
        <v>0</v>
      </c>
      <c r="BU83" s="163"/>
    </row>
    <row r="84" spans="2:73" ht="15.5">
      <c r="B84" s="679"/>
      <c r="C84" s="679" t="s">
        <v>113</v>
      </c>
      <c r="D84" s="679"/>
      <c r="E84" s="679" t="s">
        <v>743</v>
      </c>
      <c r="F84" s="679" t="s">
        <v>29</v>
      </c>
      <c r="G84" s="679"/>
      <c r="H84" s="679">
        <v>2015</v>
      </c>
      <c r="I84" s="631" t="s">
        <v>576</v>
      </c>
      <c r="J84" s="631" t="s">
        <v>582</v>
      </c>
      <c r="K84" s="620"/>
      <c r="L84" s="683">
        <v>0</v>
      </c>
      <c r="M84" s="684">
        <v>0</v>
      </c>
      <c r="N84" s="684">
        <v>0</v>
      </c>
      <c r="O84" s="684">
        <v>0</v>
      </c>
      <c r="P84" s="684">
        <v>1.7198925793966857</v>
      </c>
      <c r="Q84" s="684">
        <v>1.6959081891644612</v>
      </c>
      <c r="R84" s="684">
        <v>1.6959081891644612</v>
      </c>
      <c r="S84" s="684">
        <v>1.6959081891644612</v>
      </c>
      <c r="T84" s="684">
        <v>1.6959081891644612</v>
      </c>
      <c r="U84" s="684">
        <v>1.6959081891644612</v>
      </c>
      <c r="V84" s="684">
        <v>1.6959081891644612</v>
      </c>
      <c r="W84" s="684">
        <v>1.6942112480827509</v>
      </c>
      <c r="X84" s="684">
        <v>1.6942112480827509</v>
      </c>
      <c r="Y84" s="684">
        <v>1.6942112480827509</v>
      </c>
      <c r="Z84" s="684">
        <v>1.5505412931002305</v>
      </c>
      <c r="AA84" s="684">
        <v>1.5502911545056737</v>
      </c>
      <c r="AB84" s="684">
        <v>1.5502911545056737</v>
      </c>
      <c r="AC84" s="684">
        <v>1.5483626998828663</v>
      </c>
      <c r="AD84" s="684">
        <v>1.5483626998828663</v>
      </c>
      <c r="AE84" s="684">
        <v>1.5437433137299199</v>
      </c>
      <c r="AF84" s="684">
        <v>0.81393975716389311</v>
      </c>
      <c r="AG84" s="684">
        <v>0.81393975716389311</v>
      </c>
      <c r="AH84" s="684">
        <v>0.81393975716389311</v>
      </c>
      <c r="AI84" s="684">
        <v>0.81393975716389311</v>
      </c>
      <c r="AJ84" s="684">
        <v>0</v>
      </c>
      <c r="AK84" s="684">
        <v>0</v>
      </c>
      <c r="AL84" s="684">
        <v>0</v>
      </c>
      <c r="AM84" s="684">
        <v>0</v>
      </c>
      <c r="AN84" s="684">
        <v>0</v>
      </c>
      <c r="AO84" s="685">
        <v>0</v>
      </c>
      <c r="AP84" s="620"/>
      <c r="AQ84" s="683">
        <v>0</v>
      </c>
      <c r="AR84" s="684">
        <v>0</v>
      </c>
      <c r="AS84" s="684">
        <v>0</v>
      </c>
      <c r="AT84" s="684">
        <v>0</v>
      </c>
      <c r="AU84" s="684">
        <v>26760.271340875115</v>
      </c>
      <c r="AV84" s="684">
        <v>26378.216193615201</v>
      </c>
      <c r="AW84" s="684">
        <v>26378.216193615201</v>
      </c>
      <c r="AX84" s="684">
        <v>26378.216193615201</v>
      </c>
      <c r="AY84" s="684">
        <v>26378.216193615201</v>
      </c>
      <c r="AZ84" s="684">
        <v>26378.216193615201</v>
      </c>
      <c r="BA84" s="684">
        <v>26378.216193615201</v>
      </c>
      <c r="BB84" s="684">
        <v>26363.350989739421</v>
      </c>
      <c r="BC84" s="684">
        <v>26363.350989739421</v>
      </c>
      <c r="BD84" s="684">
        <v>26363.350989739421</v>
      </c>
      <c r="BE84" s="684">
        <v>24745.193389326923</v>
      </c>
      <c r="BF84" s="684">
        <v>24763.907284765432</v>
      </c>
      <c r="BG84" s="684">
        <v>24763.907284765432</v>
      </c>
      <c r="BH84" s="684">
        <v>24641.688079858475</v>
      </c>
      <c r="BI84" s="684">
        <v>24641.688079858475</v>
      </c>
      <c r="BJ84" s="684">
        <v>24590.788981833975</v>
      </c>
      <c r="BK84" s="684">
        <v>12965.510933279553</v>
      </c>
      <c r="BL84" s="684">
        <v>12965.510933279553</v>
      </c>
      <c r="BM84" s="684">
        <v>12965.510933279553</v>
      </c>
      <c r="BN84" s="684">
        <v>12965.510933279553</v>
      </c>
      <c r="BO84" s="684">
        <v>0</v>
      </c>
      <c r="BP84" s="684">
        <v>0</v>
      </c>
      <c r="BQ84" s="684">
        <v>0</v>
      </c>
      <c r="BR84" s="684">
        <v>0</v>
      </c>
      <c r="BS84" s="684">
        <v>0</v>
      </c>
      <c r="BT84" s="685">
        <v>0</v>
      </c>
      <c r="BU84" s="163"/>
    </row>
    <row r="85" spans="2:73">
      <c r="B85" s="679"/>
      <c r="C85" s="679" t="s">
        <v>114</v>
      </c>
      <c r="D85" s="679"/>
      <c r="E85" s="679" t="s">
        <v>743</v>
      </c>
      <c r="F85" s="679" t="s">
        <v>29</v>
      </c>
      <c r="G85" s="679"/>
      <c r="H85" s="679">
        <v>2015</v>
      </c>
      <c r="I85" s="631" t="s">
        <v>576</v>
      </c>
      <c r="J85" s="631" t="s">
        <v>582</v>
      </c>
      <c r="K85" s="620"/>
      <c r="L85" s="683">
        <v>0</v>
      </c>
      <c r="M85" s="684">
        <v>0</v>
      </c>
      <c r="N85" s="684">
        <v>0</v>
      </c>
      <c r="O85" s="684">
        <v>0</v>
      </c>
      <c r="P85" s="684">
        <v>3.4535</v>
      </c>
      <c r="Q85" s="684">
        <v>3.4535</v>
      </c>
      <c r="R85" s="684">
        <v>3.4535</v>
      </c>
      <c r="S85" s="684">
        <v>3.4535</v>
      </c>
      <c r="T85" s="684">
        <v>3.4535</v>
      </c>
      <c r="U85" s="684">
        <v>3.4535</v>
      </c>
      <c r="V85" s="684">
        <v>3.4535</v>
      </c>
      <c r="W85" s="684">
        <v>3.4535</v>
      </c>
      <c r="X85" s="684">
        <v>3.4535</v>
      </c>
      <c r="Y85" s="684">
        <v>3.4535</v>
      </c>
      <c r="Z85" s="684">
        <v>3.4535</v>
      </c>
      <c r="AA85" s="684">
        <v>3.4535</v>
      </c>
      <c r="AB85" s="684">
        <v>3.4535</v>
      </c>
      <c r="AC85" s="684">
        <v>3.4535</v>
      </c>
      <c r="AD85" s="684">
        <v>3.4535</v>
      </c>
      <c r="AE85" s="684">
        <v>3.4535</v>
      </c>
      <c r="AF85" s="684">
        <v>3.4535</v>
      </c>
      <c r="AG85" s="684">
        <v>3.4535</v>
      </c>
      <c r="AH85" s="684">
        <v>3.2050000000000001</v>
      </c>
      <c r="AI85" s="684">
        <v>0</v>
      </c>
      <c r="AJ85" s="684">
        <v>0</v>
      </c>
      <c r="AK85" s="684">
        <v>0</v>
      </c>
      <c r="AL85" s="684">
        <v>0</v>
      </c>
      <c r="AM85" s="684">
        <v>0</v>
      </c>
      <c r="AN85" s="684">
        <v>0</v>
      </c>
      <c r="AO85" s="685">
        <v>0</v>
      </c>
      <c r="AP85" s="620"/>
      <c r="AQ85" s="683">
        <v>0</v>
      </c>
      <c r="AR85" s="684">
        <v>0</v>
      </c>
      <c r="AS85" s="684">
        <v>0</v>
      </c>
      <c r="AT85" s="684">
        <v>0</v>
      </c>
      <c r="AU85" s="684">
        <v>6659.0000000000009</v>
      </c>
      <c r="AV85" s="684">
        <v>6659.0000000000009</v>
      </c>
      <c r="AW85" s="684">
        <v>6659.0000000000009</v>
      </c>
      <c r="AX85" s="684">
        <v>6659.0000000000009</v>
      </c>
      <c r="AY85" s="684">
        <v>6659.0000000000009</v>
      </c>
      <c r="AZ85" s="684">
        <v>6659.0000000000009</v>
      </c>
      <c r="BA85" s="684">
        <v>6659.0000000000009</v>
      </c>
      <c r="BB85" s="684">
        <v>6659.0000000000009</v>
      </c>
      <c r="BC85" s="684">
        <v>6659.0000000000009</v>
      </c>
      <c r="BD85" s="684">
        <v>6659.0000000000009</v>
      </c>
      <c r="BE85" s="684">
        <v>6659.0000000000009</v>
      </c>
      <c r="BF85" s="684">
        <v>6659.0000000000009</v>
      </c>
      <c r="BG85" s="684">
        <v>6659.0000000000009</v>
      </c>
      <c r="BH85" s="684">
        <v>6659.0000000000009</v>
      </c>
      <c r="BI85" s="684">
        <v>6659.0000000000009</v>
      </c>
      <c r="BJ85" s="684">
        <v>6659.0000000000009</v>
      </c>
      <c r="BK85" s="684">
        <v>6659.0000000000009</v>
      </c>
      <c r="BL85" s="684">
        <v>6659.0000000000009</v>
      </c>
      <c r="BM85" s="684">
        <v>6446.9999999999991</v>
      </c>
      <c r="BN85" s="684">
        <v>0</v>
      </c>
      <c r="BO85" s="684">
        <v>0</v>
      </c>
      <c r="BP85" s="684">
        <v>0</v>
      </c>
      <c r="BQ85" s="684">
        <v>0</v>
      </c>
      <c r="BR85" s="684">
        <v>0</v>
      </c>
      <c r="BS85" s="684">
        <v>0</v>
      </c>
      <c r="BT85" s="685">
        <v>0</v>
      </c>
    </row>
    <row r="86" spans="2:73">
      <c r="B86" s="679"/>
      <c r="C86" s="679" t="s">
        <v>118</v>
      </c>
      <c r="D86" s="679"/>
      <c r="E86" s="679" t="s">
        <v>743</v>
      </c>
      <c r="F86" s="679" t="s">
        <v>739</v>
      </c>
      <c r="G86" s="679"/>
      <c r="H86" s="679">
        <v>2015</v>
      </c>
      <c r="I86" s="631" t="s">
        <v>576</v>
      </c>
      <c r="J86" s="631" t="s">
        <v>582</v>
      </c>
      <c r="K86" s="620"/>
      <c r="L86" s="683">
        <v>0</v>
      </c>
      <c r="M86" s="684">
        <v>0</v>
      </c>
      <c r="N86" s="684">
        <v>0</v>
      </c>
      <c r="O86" s="684">
        <v>0</v>
      </c>
      <c r="P86" s="684">
        <v>53.619570761560993</v>
      </c>
      <c r="Q86" s="684">
        <v>53.619570761560993</v>
      </c>
      <c r="R86" s="684">
        <v>53.619570761560993</v>
      </c>
      <c r="S86" s="684">
        <v>53.619570761560993</v>
      </c>
      <c r="T86" s="684">
        <v>53.619570761560993</v>
      </c>
      <c r="U86" s="684">
        <v>53.619570761560993</v>
      </c>
      <c r="V86" s="684">
        <v>52.863186143468724</v>
      </c>
      <c r="W86" s="684">
        <v>52.863186143468724</v>
      </c>
      <c r="X86" s="684">
        <v>52.863186143468724</v>
      </c>
      <c r="Y86" s="684">
        <v>50.474548771036659</v>
      </c>
      <c r="Z86" s="684">
        <v>44.41696172810245</v>
      </c>
      <c r="AA86" s="684">
        <v>44.41696172810245</v>
      </c>
      <c r="AB86" s="684">
        <v>38.65451560166607</v>
      </c>
      <c r="AC86" s="684">
        <v>38.65451560166607</v>
      </c>
      <c r="AD86" s="684">
        <v>38.65451560166607</v>
      </c>
      <c r="AE86" s="684">
        <v>26.61446094087523</v>
      </c>
      <c r="AF86" s="684">
        <v>0</v>
      </c>
      <c r="AG86" s="684">
        <v>0</v>
      </c>
      <c r="AH86" s="684">
        <v>0</v>
      </c>
      <c r="AI86" s="684">
        <v>0</v>
      </c>
      <c r="AJ86" s="684">
        <v>0</v>
      </c>
      <c r="AK86" s="684">
        <v>0</v>
      </c>
      <c r="AL86" s="684">
        <v>0</v>
      </c>
      <c r="AM86" s="684">
        <v>0</v>
      </c>
      <c r="AN86" s="684">
        <v>0</v>
      </c>
      <c r="AO86" s="685">
        <v>0</v>
      </c>
      <c r="AP86" s="620"/>
      <c r="AQ86" s="683">
        <v>0</v>
      </c>
      <c r="AR86" s="684">
        <v>0</v>
      </c>
      <c r="AS86" s="684">
        <v>0</v>
      </c>
      <c r="AT86" s="684">
        <v>0</v>
      </c>
      <c r="AU86" s="684">
        <v>339035.14020330302</v>
      </c>
      <c r="AV86" s="684">
        <v>339035.14020330302</v>
      </c>
      <c r="AW86" s="684">
        <v>339035.14020330302</v>
      </c>
      <c r="AX86" s="684">
        <v>339035.14020330302</v>
      </c>
      <c r="AY86" s="684">
        <v>339035.14020330302</v>
      </c>
      <c r="AZ86" s="684">
        <v>339035.14020330302</v>
      </c>
      <c r="BA86" s="684">
        <v>334126.66464447579</v>
      </c>
      <c r="BB86" s="684">
        <v>334126.66464447579</v>
      </c>
      <c r="BC86" s="684">
        <v>334126.66464447579</v>
      </c>
      <c r="BD86" s="684">
        <v>318625.86269657884</v>
      </c>
      <c r="BE86" s="684">
        <v>277804.07059920212</v>
      </c>
      <c r="BF86" s="684">
        <v>277804.07059920212</v>
      </c>
      <c r="BG86" s="684">
        <v>230182.69983594102</v>
      </c>
      <c r="BH86" s="684">
        <v>230182.69983594102</v>
      </c>
      <c r="BI86" s="684">
        <v>230182.69983594102</v>
      </c>
      <c r="BJ86" s="684">
        <v>158485.71321340813</v>
      </c>
      <c r="BK86" s="684">
        <v>0</v>
      </c>
      <c r="BL86" s="684">
        <v>0</v>
      </c>
      <c r="BM86" s="684">
        <v>0</v>
      </c>
      <c r="BN86" s="684">
        <v>0</v>
      </c>
      <c r="BO86" s="684">
        <v>0</v>
      </c>
      <c r="BP86" s="684">
        <v>0</v>
      </c>
      <c r="BQ86" s="684">
        <v>0</v>
      </c>
      <c r="BR86" s="684">
        <v>0</v>
      </c>
      <c r="BS86" s="684">
        <v>0</v>
      </c>
      <c r="BT86" s="685">
        <v>0</v>
      </c>
    </row>
    <row r="87" spans="2:73">
      <c r="B87" s="679"/>
      <c r="C87" s="679" t="s">
        <v>125</v>
      </c>
      <c r="D87" s="679"/>
      <c r="E87" s="679" t="s">
        <v>743</v>
      </c>
      <c r="F87" s="679" t="s">
        <v>740</v>
      </c>
      <c r="G87" s="679"/>
      <c r="H87" s="679">
        <v>2016</v>
      </c>
      <c r="I87" s="631" t="s">
        <v>576</v>
      </c>
      <c r="J87" s="631" t="s">
        <v>589</v>
      </c>
      <c r="K87" s="620"/>
      <c r="L87" s="683">
        <v>0</v>
      </c>
      <c r="M87" s="684">
        <v>0</v>
      </c>
      <c r="N87" s="684">
        <v>0</v>
      </c>
      <c r="O87" s="684">
        <v>0</v>
      </c>
      <c r="P87" s="684">
        <v>0</v>
      </c>
      <c r="Q87" s="684">
        <v>22.108945842697253</v>
      </c>
      <c r="R87" s="684">
        <v>22.003026268235271</v>
      </c>
      <c r="S87" s="684">
        <v>22.003026268235271</v>
      </c>
      <c r="T87" s="684">
        <v>18.360034843558086</v>
      </c>
      <c r="U87" s="684">
        <v>15.776239163500701</v>
      </c>
      <c r="V87" s="684">
        <v>15.776239163500701</v>
      </c>
      <c r="W87" s="684">
        <v>15.776239163500701</v>
      </c>
      <c r="X87" s="684">
        <v>15.776239163500701</v>
      </c>
      <c r="Y87" s="684">
        <v>15.776239163500701</v>
      </c>
      <c r="Z87" s="684">
        <v>15.776239163500701</v>
      </c>
      <c r="AA87" s="684">
        <v>14.063337762352923</v>
      </c>
      <c r="AB87" s="684">
        <v>13.609060476327098</v>
      </c>
      <c r="AC87" s="684">
        <v>13.609060476327098</v>
      </c>
      <c r="AD87" s="684">
        <v>13.609060476327098</v>
      </c>
      <c r="AE87" s="684">
        <v>13.609060476327098</v>
      </c>
      <c r="AF87" s="684">
        <v>0</v>
      </c>
      <c r="AG87" s="684">
        <v>0</v>
      </c>
      <c r="AH87" s="684">
        <v>0</v>
      </c>
      <c r="AI87" s="684">
        <v>0</v>
      </c>
      <c r="AJ87" s="684">
        <v>0</v>
      </c>
      <c r="AK87" s="684">
        <v>0</v>
      </c>
      <c r="AL87" s="684">
        <v>0</v>
      </c>
      <c r="AM87" s="684">
        <v>0</v>
      </c>
      <c r="AN87" s="684">
        <v>0</v>
      </c>
      <c r="AO87" s="685">
        <v>0</v>
      </c>
      <c r="AP87" s="620"/>
      <c r="AQ87" s="683">
        <v>0</v>
      </c>
      <c r="AR87" s="684">
        <v>0</v>
      </c>
      <c r="AS87" s="684">
        <v>0</v>
      </c>
      <c r="AT87" s="684">
        <v>0</v>
      </c>
      <c r="AU87" s="684">
        <v>0</v>
      </c>
      <c r="AV87" s="684">
        <v>160425.60097554338</v>
      </c>
      <c r="AW87" s="684">
        <v>160024.51855551067</v>
      </c>
      <c r="AX87" s="684">
        <v>160024.51855551067</v>
      </c>
      <c r="AY87" s="684">
        <v>138828.02697156524</v>
      </c>
      <c r="AZ87" s="684">
        <v>123298.61035753968</v>
      </c>
      <c r="BA87" s="684">
        <v>123298.61035753968</v>
      </c>
      <c r="BB87" s="684">
        <v>123298.61035753968</v>
      </c>
      <c r="BC87" s="684">
        <v>123298.61035753968</v>
      </c>
      <c r="BD87" s="684">
        <v>123298.61035753968</v>
      </c>
      <c r="BE87" s="684">
        <v>123298.61035753968</v>
      </c>
      <c r="BF87" s="684">
        <v>116812.41889822288</v>
      </c>
      <c r="BG87" s="684">
        <v>113802.07251231073</v>
      </c>
      <c r="BH87" s="684">
        <v>113802.07251231073</v>
      </c>
      <c r="BI87" s="684">
        <v>113802.07251231073</v>
      </c>
      <c r="BJ87" s="684">
        <v>113802.07251231073</v>
      </c>
      <c r="BK87" s="684">
        <v>0</v>
      </c>
      <c r="BL87" s="684">
        <v>0</v>
      </c>
      <c r="BM87" s="684">
        <v>0</v>
      </c>
      <c r="BN87" s="684">
        <v>0</v>
      </c>
      <c r="BO87" s="684">
        <v>0</v>
      </c>
      <c r="BP87" s="684">
        <v>0</v>
      </c>
      <c r="BQ87" s="684">
        <v>0</v>
      </c>
      <c r="BR87" s="684">
        <v>0</v>
      </c>
      <c r="BS87" s="684">
        <v>0</v>
      </c>
      <c r="BT87" s="685">
        <v>0</v>
      </c>
    </row>
    <row r="88" spans="2:73">
      <c r="B88" s="679"/>
      <c r="C88" s="679" t="s">
        <v>117</v>
      </c>
      <c r="D88" s="679"/>
      <c r="E88" s="679" t="s">
        <v>743</v>
      </c>
      <c r="F88" s="679" t="s">
        <v>740</v>
      </c>
      <c r="G88" s="679"/>
      <c r="H88" s="679">
        <v>2016</v>
      </c>
      <c r="I88" s="631" t="s">
        <v>576</v>
      </c>
      <c r="J88" s="631" t="s">
        <v>589</v>
      </c>
      <c r="K88" s="620"/>
      <c r="L88" s="683">
        <v>0</v>
      </c>
      <c r="M88" s="684">
        <v>0</v>
      </c>
      <c r="N88" s="684">
        <v>0</v>
      </c>
      <c r="O88" s="684">
        <v>0</v>
      </c>
      <c r="P88" s="684">
        <v>0</v>
      </c>
      <c r="Q88" s="684">
        <v>1.7149847194239736</v>
      </c>
      <c r="R88" s="684">
        <v>1.7149847194239736</v>
      </c>
      <c r="S88" s="684">
        <v>1.7149847194239736</v>
      </c>
      <c r="T88" s="684">
        <v>1.7149847194239736</v>
      </c>
      <c r="U88" s="684">
        <v>1.7149847194239736</v>
      </c>
      <c r="V88" s="684">
        <v>1.7149847194239736</v>
      </c>
      <c r="W88" s="684">
        <v>1.7149847194239736</v>
      </c>
      <c r="X88" s="684">
        <v>1.7149847194239736</v>
      </c>
      <c r="Y88" s="684">
        <v>1.7149847194239736</v>
      </c>
      <c r="Z88" s="684">
        <v>1.7149847194239736</v>
      </c>
      <c r="AA88" s="684">
        <v>0.42340981224303831</v>
      </c>
      <c r="AB88" s="684">
        <v>0</v>
      </c>
      <c r="AC88" s="684">
        <v>0</v>
      </c>
      <c r="AD88" s="684">
        <v>0</v>
      </c>
      <c r="AE88" s="684">
        <v>0</v>
      </c>
      <c r="AF88" s="684">
        <v>0</v>
      </c>
      <c r="AG88" s="684">
        <v>0</v>
      </c>
      <c r="AH88" s="684">
        <v>0</v>
      </c>
      <c r="AI88" s="684">
        <v>0</v>
      </c>
      <c r="AJ88" s="684">
        <v>0</v>
      </c>
      <c r="AK88" s="684">
        <v>0</v>
      </c>
      <c r="AL88" s="684">
        <v>0</v>
      </c>
      <c r="AM88" s="684">
        <v>0</v>
      </c>
      <c r="AN88" s="684">
        <v>0</v>
      </c>
      <c r="AO88" s="685">
        <v>0</v>
      </c>
      <c r="AP88" s="620"/>
      <c r="AQ88" s="686">
        <v>0</v>
      </c>
      <c r="AR88" s="687">
        <v>0</v>
      </c>
      <c r="AS88" s="687">
        <v>0</v>
      </c>
      <c r="AT88" s="687">
        <v>0</v>
      </c>
      <c r="AU88" s="687">
        <v>0</v>
      </c>
      <c r="AV88" s="687">
        <v>13142.640539737338</v>
      </c>
      <c r="AW88" s="687">
        <v>13142.640539737338</v>
      </c>
      <c r="AX88" s="687">
        <v>13142.640539737338</v>
      </c>
      <c r="AY88" s="687">
        <v>13142.640539737338</v>
      </c>
      <c r="AZ88" s="687">
        <v>13142.640539737338</v>
      </c>
      <c r="BA88" s="687">
        <v>13142.640539737338</v>
      </c>
      <c r="BB88" s="687">
        <v>13142.640539737338</v>
      </c>
      <c r="BC88" s="687">
        <v>13142.640539737338</v>
      </c>
      <c r="BD88" s="687">
        <v>13142.640539737338</v>
      </c>
      <c r="BE88" s="687">
        <v>13142.640539737338</v>
      </c>
      <c r="BF88" s="687">
        <v>3244.76533247305</v>
      </c>
      <c r="BG88" s="687">
        <v>0</v>
      </c>
      <c r="BH88" s="687">
        <v>0</v>
      </c>
      <c r="BI88" s="687">
        <v>0</v>
      </c>
      <c r="BJ88" s="687">
        <v>0</v>
      </c>
      <c r="BK88" s="687">
        <v>0</v>
      </c>
      <c r="BL88" s="687">
        <v>0</v>
      </c>
      <c r="BM88" s="687">
        <v>0</v>
      </c>
      <c r="BN88" s="687">
        <v>0</v>
      </c>
      <c r="BO88" s="687">
        <v>0</v>
      </c>
      <c r="BP88" s="687">
        <v>0</v>
      </c>
      <c r="BQ88" s="687">
        <v>0</v>
      </c>
      <c r="BR88" s="687">
        <v>0</v>
      </c>
      <c r="BS88" s="687">
        <v>0</v>
      </c>
      <c r="BT88" s="688">
        <v>0</v>
      </c>
    </row>
    <row r="89" spans="2:73">
      <c r="B89" s="679"/>
      <c r="C89" s="679" t="s">
        <v>113</v>
      </c>
      <c r="D89" s="679"/>
      <c r="E89" s="679" t="s">
        <v>743</v>
      </c>
      <c r="F89" s="679" t="s">
        <v>29</v>
      </c>
      <c r="G89" s="679"/>
      <c r="H89" s="679">
        <v>2016</v>
      </c>
      <c r="I89" s="631" t="s">
        <v>576</v>
      </c>
      <c r="J89" s="631" t="s">
        <v>589</v>
      </c>
      <c r="K89" s="620"/>
      <c r="L89" s="683">
        <v>0</v>
      </c>
      <c r="M89" s="684">
        <v>0</v>
      </c>
      <c r="N89" s="684">
        <v>0</v>
      </c>
      <c r="O89" s="684">
        <v>0</v>
      </c>
      <c r="P89" s="684">
        <v>0</v>
      </c>
      <c r="Q89" s="684">
        <v>78.899288230727407</v>
      </c>
      <c r="R89" s="684">
        <v>78.899288230727407</v>
      </c>
      <c r="S89" s="684">
        <v>78.899288230727407</v>
      </c>
      <c r="T89" s="684">
        <v>78.899288230727407</v>
      </c>
      <c r="U89" s="684">
        <v>78.899288230727407</v>
      </c>
      <c r="V89" s="684">
        <v>78.899288230727407</v>
      </c>
      <c r="W89" s="684">
        <v>78.899288230727407</v>
      </c>
      <c r="X89" s="684">
        <v>78.897821942814602</v>
      </c>
      <c r="Y89" s="684">
        <v>78.897821942814602</v>
      </c>
      <c r="Z89" s="684">
        <v>78.589512341895571</v>
      </c>
      <c r="AA89" s="684">
        <v>76.051560252117994</v>
      </c>
      <c r="AB89" s="684">
        <v>76.051481878063541</v>
      </c>
      <c r="AC89" s="684">
        <v>76.051481878063541</v>
      </c>
      <c r="AD89" s="684">
        <v>75.98411483932037</v>
      </c>
      <c r="AE89" s="684">
        <v>67.037969786231201</v>
      </c>
      <c r="AF89" s="684">
        <v>67.037969786231201</v>
      </c>
      <c r="AG89" s="684">
        <v>25.267446777205738</v>
      </c>
      <c r="AH89" s="684">
        <v>0</v>
      </c>
      <c r="AI89" s="684">
        <v>0</v>
      </c>
      <c r="AJ89" s="684">
        <v>0</v>
      </c>
      <c r="AK89" s="684">
        <v>0</v>
      </c>
      <c r="AL89" s="684">
        <v>0</v>
      </c>
      <c r="AM89" s="684">
        <v>0</v>
      </c>
      <c r="AN89" s="684">
        <v>0</v>
      </c>
      <c r="AO89" s="685">
        <v>0</v>
      </c>
      <c r="AP89" s="620"/>
      <c r="AQ89" s="680">
        <v>0</v>
      </c>
      <c r="AR89" s="681">
        <v>0</v>
      </c>
      <c r="AS89" s="681">
        <v>0</v>
      </c>
      <c r="AT89" s="681">
        <v>0</v>
      </c>
      <c r="AU89" s="681">
        <v>0</v>
      </c>
      <c r="AV89" s="681">
        <v>1213321.5909365376</v>
      </c>
      <c r="AW89" s="681">
        <v>1213321.5909365376</v>
      </c>
      <c r="AX89" s="681">
        <v>1213321.5909365376</v>
      </c>
      <c r="AY89" s="681">
        <v>1213321.5909365376</v>
      </c>
      <c r="AZ89" s="681">
        <v>1213321.5909365376</v>
      </c>
      <c r="BA89" s="681">
        <v>1213321.5909365376</v>
      </c>
      <c r="BB89" s="681">
        <v>1213321.5909365376</v>
      </c>
      <c r="BC89" s="681">
        <v>1213158.4068729002</v>
      </c>
      <c r="BD89" s="681">
        <v>1213158.4068729002</v>
      </c>
      <c r="BE89" s="681">
        <v>1208247.2430350757</v>
      </c>
      <c r="BF89" s="681">
        <v>1194785.6641423029</v>
      </c>
      <c r="BG89" s="681">
        <v>1194139.7722764846</v>
      </c>
      <c r="BH89" s="681">
        <v>1194139.7722764846</v>
      </c>
      <c r="BI89" s="681">
        <v>1188438.0904269055</v>
      </c>
      <c r="BJ89" s="681">
        <v>1045932.0382582601</v>
      </c>
      <c r="BK89" s="681">
        <v>1045932.0382582601</v>
      </c>
      <c r="BL89" s="681">
        <v>402493.3719756293</v>
      </c>
      <c r="BM89" s="681">
        <v>0</v>
      </c>
      <c r="BN89" s="681">
        <v>0</v>
      </c>
      <c r="BO89" s="681">
        <v>0</v>
      </c>
      <c r="BP89" s="681">
        <v>0</v>
      </c>
      <c r="BQ89" s="681">
        <v>0</v>
      </c>
      <c r="BR89" s="681">
        <v>0</v>
      </c>
      <c r="BS89" s="681">
        <v>0</v>
      </c>
      <c r="BT89" s="682">
        <v>0</v>
      </c>
    </row>
    <row r="90" spans="2:73">
      <c r="B90" s="679"/>
      <c r="C90" s="679" t="s">
        <v>114</v>
      </c>
      <c r="D90" s="679"/>
      <c r="E90" s="679" t="s">
        <v>743</v>
      </c>
      <c r="F90" s="679" t="s">
        <v>29</v>
      </c>
      <c r="G90" s="679"/>
      <c r="H90" s="679">
        <v>2016</v>
      </c>
      <c r="I90" s="631" t="s">
        <v>576</v>
      </c>
      <c r="J90" s="631" t="s">
        <v>589</v>
      </c>
      <c r="K90" s="620"/>
      <c r="L90" s="683">
        <v>0</v>
      </c>
      <c r="M90" s="684">
        <v>0</v>
      </c>
      <c r="N90" s="684">
        <v>0</v>
      </c>
      <c r="O90" s="684">
        <v>0</v>
      </c>
      <c r="P90" s="684">
        <v>0</v>
      </c>
      <c r="Q90" s="684">
        <v>47.83640000000004</v>
      </c>
      <c r="R90" s="684">
        <v>47.83640000000004</v>
      </c>
      <c r="S90" s="684">
        <v>47.83640000000004</v>
      </c>
      <c r="T90" s="684">
        <v>47.83640000000004</v>
      </c>
      <c r="U90" s="684">
        <v>47.83640000000004</v>
      </c>
      <c r="V90" s="684">
        <v>47.83640000000004</v>
      </c>
      <c r="W90" s="684">
        <v>47.83640000000004</v>
      </c>
      <c r="X90" s="684">
        <v>47.83640000000004</v>
      </c>
      <c r="Y90" s="684">
        <v>47.83640000000004</v>
      </c>
      <c r="Z90" s="684">
        <v>47.83640000000004</v>
      </c>
      <c r="AA90" s="684">
        <v>47.83640000000004</v>
      </c>
      <c r="AB90" s="684">
        <v>47.83640000000004</v>
      </c>
      <c r="AC90" s="684">
        <v>47.83640000000004</v>
      </c>
      <c r="AD90" s="684">
        <v>47.83640000000004</v>
      </c>
      <c r="AE90" s="684">
        <v>47.83640000000004</v>
      </c>
      <c r="AF90" s="684">
        <v>47.83640000000004</v>
      </c>
      <c r="AG90" s="684">
        <v>47.83640000000004</v>
      </c>
      <c r="AH90" s="684">
        <v>47.83640000000004</v>
      </c>
      <c r="AI90" s="684">
        <v>44.846000000000146</v>
      </c>
      <c r="AJ90" s="684">
        <v>0</v>
      </c>
      <c r="AK90" s="684">
        <v>0</v>
      </c>
      <c r="AL90" s="684">
        <v>0</v>
      </c>
      <c r="AM90" s="684">
        <v>0</v>
      </c>
      <c r="AN90" s="684">
        <v>0</v>
      </c>
      <c r="AO90" s="685">
        <v>0</v>
      </c>
      <c r="AP90" s="620"/>
      <c r="AQ90" s="683">
        <v>0</v>
      </c>
      <c r="AR90" s="684">
        <v>0</v>
      </c>
      <c r="AS90" s="684">
        <v>0</v>
      </c>
      <c r="AT90" s="684">
        <v>0</v>
      </c>
      <c r="AU90" s="684">
        <v>0</v>
      </c>
      <c r="AV90" s="684">
        <v>165327.20000000016</v>
      </c>
      <c r="AW90" s="684">
        <v>165327.20000000016</v>
      </c>
      <c r="AX90" s="684">
        <v>165327.20000000016</v>
      </c>
      <c r="AY90" s="684">
        <v>165327.20000000016</v>
      </c>
      <c r="AZ90" s="684">
        <v>165327.20000000016</v>
      </c>
      <c r="BA90" s="684">
        <v>165327.20000000016</v>
      </c>
      <c r="BB90" s="684">
        <v>165327.20000000016</v>
      </c>
      <c r="BC90" s="684">
        <v>165327.20000000016</v>
      </c>
      <c r="BD90" s="684">
        <v>165327.20000000016</v>
      </c>
      <c r="BE90" s="684">
        <v>165327.20000000016</v>
      </c>
      <c r="BF90" s="684">
        <v>165327.20000000016</v>
      </c>
      <c r="BG90" s="684">
        <v>165327.20000000016</v>
      </c>
      <c r="BH90" s="684">
        <v>165327.20000000016</v>
      </c>
      <c r="BI90" s="684">
        <v>165327.20000000016</v>
      </c>
      <c r="BJ90" s="684">
        <v>165327.20000000016</v>
      </c>
      <c r="BK90" s="684">
        <v>165327.20000000016</v>
      </c>
      <c r="BL90" s="684">
        <v>165327.20000000016</v>
      </c>
      <c r="BM90" s="684">
        <v>165327.20000000016</v>
      </c>
      <c r="BN90" s="684">
        <v>162655.99999999988</v>
      </c>
      <c r="BO90" s="684">
        <v>0</v>
      </c>
      <c r="BP90" s="684">
        <v>0</v>
      </c>
      <c r="BQ90" s="684">
        <v>0</v>
      </c>
      <c r="BR90" s="684">
        <v>0</v>
      </c>
      <c r="BS90" s="684">
        <v>0</v>
      </c>
      <c r="BT90" s="685">
        <v>0</v>
      </c>
    </row>
    <row r="91" spans="2:73">
      <c r="B91" s="679"/>
      <c r="C91" s="679" t="s">
        <v>118</v>
      </c>
      <c r="D91" s="679"/>
      <c r="E91" s="679" t="s">
        <v>743</v>
      </c>
      <c r="F91" s="679" t="s">
        <v>739</v>
      </c>
      <c r="G91" s="679"/>
      <c r="H91" s="679">
        <v>2016</v>
      </c>
      <c r="I91" s="631" t="s">
        <v>576</v>
      </c>
      <c r="J91" s="631" t="s">
        <v>589</v>
      </c>
      <c r="K91" s="620"/>
      <c r="L91" s="683">
        <v>0</v>
      </c>
      <c r="M91" s="684">
        <v>0</v>
      </c>
      <c r="N91" s="684">
        <v>0</v>
      </c>
      <c r="O91" s="684">
        <v>0</v>
      </c>
      <c r="P91" s="684">
        <v>0</v>
      </c>
      <c r="Q91" s="684">
        <v>88.675643452987742</v>
      </c>
      <c r="R91" s="684">
        <v>86.977191344639024</v>
      </c>
      <c r="S91" s="684">
        <v>86.977191344639024</v>
      </c>
      <c r="T91" s="684">
        <v>86.977191344639024</v>
      </c>
      <c r="U91" s="684">
        <v>86.977191344639024</v>
      </c>
      <c r="V91" s="684">
        <v>81.484276454079136</v>
      </c>
      <c r="W91" s="684">
        <v>81.484276454079136</v>
      </c>
      <c r="X91" s="684">
        <v>81.484276454079136</v>
      </c>
      <c r="Y91" s="684">
        <v>81.484276454079136</v>
      </c>
      <c r="Z91" s="684">
        <v>81.484276454079136</v>
      </c>
      <c r="AA91" s="684">
        <v>81.484276454079136</v>
      </c>
      <c r="AB91" s="684">
        <v>66.700246000260748</v>
      </c>
      <c r="AC91" s="684">
        <v>44.144101099884395</v>
      </c>
      <c r="AD91" s="684">
        <v>44.144101099884395</v>
      </c>
      <c r="AE91" s="684">
        <v>11.554212199553968</v>
      </c>
      <c r="AF91" s="684">
        <v>0</v>
      </c>
      <c r="AG91" s="684">
        <v>0</v>
      </c>
      <c r="AH91" s="684">
        <v>0</v>
      </c>
      <c r="AI91" s="684">
        <v>0</v>
      </c>
      <c r="AJ91" s="684">
        <v>0</v>
      </c>
      <c r="AK91" s="684">
        <v>0</v>
      </c>
      <c r="AL91" s="684">
        <v>0</v>
      </c>
      <c r="AM91" s="684">
        <v>0</v>
      </c>
      <c r="AN91" s="684">
        <v>0</v>
      </c>
      <c r="AO91" s="685">
        <v>0</v>
      </c>
      <c r="AP91" s="620"/>
      <c r="AQ91" s="683">
        <v>0</v>
      </c>
      <c r="AR91" s="684">
        <v>0</v>
      </c>
      <c r="AS91" s="684">
        <v>0</v>
      </c>
      <c r="AT91" s="684">
        <v>0</v>
      </c>
      <c r="AU91" s="684">
        <v>0</v>
      </c>
      <c r="AV91" s="684">
        <v>685419.37317366735</v>
      </c>
      <c r="AW91" s="684">
        <v>678724.47254545777</v>
      </c>
      <c r="AX91" s="684">
        <v>678724.47254545777</v>
      </c>
      <c r="AY91" s="684">
        <v>678724.47254545777</v>
      </c>
      <c r="AZ91" s="684">
        <v>678724.47254545777</v>
      </c>
      <c r="BA91" s="684">
        <v>644707.39801255171</v>
      </c>
      <c r="BB91" s="684">
        <v>644707.39801255171</v>
      </c>
      <c r="BC91" s="684">
        <v>644707.39801255171</v>
      </c>
      <c r="BD91" s="684">
        <v>644707.39801255171</v>
      </c>
      <c r="BE91" s="684">
        <v>644707.39801255171</v>
      </c>
      <c r="BF91" s="684">
        <v>644707.39801255171</v>
      </c>
      <c r="BG91" s="684">
        <v>585818.9835486575</v>
      </c>
      <c r="BH91" s="684">
        <v>193302.85853254964</v>
      </c>
      <c r="BI91" s="684">
        <v>193302.85853254964</v>
      </c>
      <c r="BJ91" s="684">
        <v>43253.650967321089</v>
      </c>
      <c r="BK91" s="684">
        <v>0</v>
      </c>
      <c r="BL91" s="684">
        <v>0</v>
      </c>
      <c r="BM91" s="684">
        <v>0</v>
      </c>
      <c r="BN91" s="684">
        <v>0</v>
      </c>
      <c r="BO91" s="684">
        <v>0</v>
      </c>
      <c r="BP91" s="684">
        <v>0</v>
      </c>
      <c r="BQ91" s="684">
        <v>0</v>
      </c>
      <c r="BR91" s="684">
        <v>0</v>
      </c>
      <c r="BS91" s="684">
        <v>0</v>
      </c>
      <c r="BT91" s="685">
        <v>0</v>
      </c>
    </row>
    <row r="92" spans="2:73">
      <c r="B92" s="679"/>
      <c r="C92" s="679" t="s">
        <v>118</v>
      </c>
      <c r="D92" s="679"/>
      <c r="E92" s="679" t="s">
        <v>743</v>
      </c>
      <c r="F92" s="679" t="s">
        <v>739</v>
      </c>
      <c r="G92" s="679"/>
      <c r="H92" s="679">
        <v>2015</v>
      </c>
      <c r="I92" s="631" t="s">
        <v>577</v>
      </c>
      <c r="J92" s="631" t="s">
        <v>582</v>
      </c>
      <c r="K92" s="620"/>
      <c r="L92" s="683"/>
      <c r="M92" s="684"/>
      <c r="N92" s="684"/>
      <c r="O92" s="684"/>
      <c r="P92" s="684">
        <v>0</v>
      </c>
      <c r="Q92" s="684">
        <v>0</v>
      </c>
      <c r="R92" s="684">
        <v>0</v>
      </c>
      <c r="S92" s="684">
        <v>0</v>
      </c>
      <c r="T92" s="684">
        <v>0</v>
      </c>
      <c r="U92" s="684">
        <v>0</v>
      </c>
      <c r="V92" s="684">
        <v>1</v>
      </c>
      <c r="W92" s="684">
        <v>1</v>
      </c>
      <c r="X92" s="684">
        <v>1</v>
      </c>
      <c r="Y92" s="684">
        <v>1</v>
      </c>
      <c r="Z92" s="684">
        <v>0</v>
      </c>
      <c r="AA92" s="684">
        <v>0</v>
      </c>
      <c r="AB92" s="684">
        <v>0</v>
      </c>
      <c r="AC92" s="684">
        <v>0</v>
      </c>
      <c r="AD92" s="684">
        <v>0</v>
      </c>
      <c r="AE92" s="684">
        <v>0</v>
      </c>
      <c r="AF92" s="684">
        <v>0</v>
      </c>
      <c r="AG92" s="684">
        <v>0</v>
      </c>
      <c r="AH92" s="684">
        <v>0</v>
      </c>
      <c r="AI92" s="684">
        <v>0</v>
      </c>
      <c r="AJ92" s="684">
        <v>0</v>
      </c>
      <c r="AK92" s="684">
        <v>0</v>
      </c>
      <c r="AL92" s="684">
        <v>0</v>
      </c>
      <c r="AM92" s="684"/>
      <c r="AN92" s="684"/>
      <c r="AO92" s="685"/>
      <c r="AP92" s="620"/>
      <c r="AQ92" s="683"/>
      <c r="AR92" s="684"/>
      <c r="AS92" s="684"/>
      <c r="AT92" s="684"/>
      <c r="AU92" s="684">
        <v>0</v>
      </c>
      <c r="AV92" s="684">
        <v>0</v>
      </c>
      <c r="AW92" s="684">
        <v>0</v>
      </c>
      <c r="AX92" s="684">
        <v>0</v>
      </c>
      <c r="AY92" s="684">
        <v>0</v>
      </c>
      <c r="AZ92" s="684">
        <v>0</v>
      </c>
      <c r="BA92" s="684">
        <v>9448</v>
      </c>
      <c r="BB92" s="684">
        <v>9448</v>
      </c>
      <c r="BC92" s="684">
        <v>9448</v>
      </c>
      <c r="BD92" s="684">
        <v>6659</v>
      </c>
      <c r="BE92" s="684">
        <v>0</v>
      </c>
      <c r="BF92" s="684">
        <v>0</v>
      </c>
      <c r="BG92" s="684">
        <v>0</v>
      </c>
      <c r="BH92" s="684">
        <v>0</v>
      </c>
      <c r="BI92" s="684">
        <v>0</v>
      </c>
      <c r="BJ92" s="684">
        <v>0</v>
      </c>
      <c r="BK92" s="684">
        <v>0</v>
      </c>
      <c r="BL92" s="684">
        <v>0</v>
      </c>
      <c r="BM92" s="684">
        <v>0</v>
      </c>
      <c r="BN92" s="684">
        <v>0</v>
      </c>
      <c r="BO92" s="684"/>
      <c r="BP92" s="684"/>
      <c r="BQ92" s="684"/>
      <c r="BR92" s="684"/>
      <c r="BS92" s="684"/>
      <c r="BT92" s="685"/>
    </row>
    <row r="93" spans="2:73">
      <c r="B93" s="679"/>
      <c r="C93" s="679" t="s">
        <v>100</v>
      </c>
      <c r="D93" s="679"/>
      <c r="E93" s="679" t="s">
        <v>743</v>
      </c>
      <c r="F93" s="679" t="s">
        <v>739</v>
      </c>
      <c r="G93" s="679"/>
      <c r="H93" s="679">
        <v>2015</v>
      </c>
      <c r="I93" s="631" t="s">
        <v>577</v>
      </c>
      <c r="J93" s="631" t="s">
        <v>582</v>
      </c>
      <c r="K93" s="620"/>
      <c r="L93" s="683"/>
      <c r="M93" s="684"/>
      <c r="N93" s="684"/>
      <c r="O93" s="684"/>
      <c r="P93" s="684">
        <v>-35</v>
      </c>
      <c r="Q93" s="684">
        <v>-35</v>
      </c>
      <c r="R93" s="684">
        <v>-35</v>
      </c>
      <c r="S93" s="684">
        <v>-26</v>
      </c>
      <c r="T93" s="684">
        <v>-26</v>
      </c>
      <c r="U93" s="684">
        <v>-26</v>
      </c>
      <c r="V93" s="684">
        <v>-23</v>
      </c>
      <c r="W93" s="684">
        <v>-23</v>
      </c>
      <c r="X93" s="684">
        <v>-23</v>
      </c>
      <c r="Y93" s="684">
        <v>-24</v>
      </c>
      <c r="Z93" s="684">
        <v>-26</v>
      </c>
      <c r="AA93" s="684">
        <v>-26</v>
      </c>
      <c r="AB93" s="684">
        <v>-23</v>
      </c>
      <c r="AC93" s="684">
        <v>-23</v>
      </c>
      <c r="AD93" s="684">
        <v>-23</v>
      </c>
      <c r="AE93" s="684">
        <v>-23</v>
      </c>
      <c r="AF93" s="684">
        <v>-23</v>
      </c>
      <c r="AG93" s="684">
        <v>-23</v>
      </c>
      <c r="AH93" s="684">
        <v>-23</v>
      </c>
      <c r="AI93" s="684">
        <v>-23</v>
      </c>
      <c r="AJ93" s="684">
        <v>0</v>
      </c>
      <c r="AK93" s="684">
        <v>0</v>
      </c>
      <c r="AL93" s="684">
        <v>0</v>
      </c>
      <c r="AM93" s="684"/>
      <c r="AN93" s="684"/>
      <c r="AO93" s="685"/>
      <c r="AP93" s="620"/>
      <c r="AQ93" s="683"/>
      <c r="AR93" s="684"/>
      <c r="AS93" s="684"/>
      <c r="AT93" s="684"/>
      <c r="AU93" s="684">
        <v>-137500</v>
      </c>
      <c r="AV93" s="684">
        <v>-137500</v>
      </c>
      <c r="AW93" s="684">
        <v>-134769</v>
      </c>
      <c r="AX93" s="684">
        <v>-103090</v>
      </c>
      <c r="AY93" s="684">
        <v>-103090</v>
      </c>
      <c r="AZ93" s="684">
        <v>-103090</v>
      </c>
      <c r="BA93" s="684">
        <v>-79841</v>
      </c>
      <c r="BB93" s="684">
        <v>-79841</v>
      </c>
      <c r="BC93" s="684">
        <v>-79841</v>
      </c>
      <c r="BD93" s="684">
        <v>-86779</v>
      </c>
      <c r="BE93" s="684">
        <v>-103139</v>
      </c>
      <c r="BF93" s="684">
        <v>-103139</v>
      </c>
      <c r="BG93" s="684">
        <v>-86044</v>
      </c>
      <c r="BH93" s="684">
        <v>-86044</v>
      </c>
      <c r="BI93" s="684">
        <v>-86044</v>
      </c>
      <c r="BJ93" s="684">
        <v>-86044</v>
      </c>
      <c r="BK93" s="684">
        <v>-86044</v>
      </c>
      <c r="BL93" s="684">
        <v>-86044</v>
      </c>
      <c r="BM93" s="684">
        <v>-86044</v>
      </c>
      <c r="BN93" s="684">
        <v>-86044</v>
      </c>
      <c r="BO93" s="684"/>
      <c r="BP93" s="684"/>
      <c r="BQ93" s="684"/>
      <c r="BR93" s="684"/>
      <c r="BS93" s="684"/>
      <c r="BT93" s="685"/>
    </row>
    <row r="94" spans="2:73">
      <c r="B94" s="679"/>
      <c r="C94" s="679" t="s">
        <v>101</v>
      </c>
      <c r="D94" s="679"/>
      <c r="E94" s="679" t="s">
        <v>743</v>
      </c>
      <c r="F94" s="679" t="s">
        <v>739</v>
      </c>
      <c r="G94" s="679"/>
      <c r="H94" s="679">
        <v>2015</v>
      </c>
      <c r="I94" s="631" t="s">
        <v>577</v>
      </c>
      <c r="J94" s="631" t="s">
        <v>582</v>
      </c>
      <c r="K94" s="620"/>
      <c r="L94" s="683"/>
      <c r="M94" s="684"/>
      <c r="N94" s="684"/>
      <c r="O94" s="684"/>
      <c r="P94" s="684">
        <v>-12</v>
      </c>
      <c r="Q94" s="684">
        <v>-5</v>
      </c>
      <c r="R94" s="684">
        <v>2</v>
      </c>
      <c r="S94" s="684">
        <v>4</v>
      </c>
      <c r="T94" s="684">
        <v>4</v>
      </c>
      <c r="U94" s="684">
        <v>4</v>
      </c>
      <c r="V94" s="684">
        <v>4</v>
      </c>
      <c r="W94" s="684">
        <v>4</v>
      </c>
      <c r="X94" s="684">
        <v>4</v>
      </c>
      <c r="Y94" s="684">
        <v>4</v>
      </c>
      <c r="Z94" s="684">
        <v>4</v>
      </c>
      <c r="AA94" s="684">
        <v>3</v>
      </c>
      <c r="AB94" s="684">
        <v>0</v>
      </c>
      <c r="AC94" s="684">
        <v>0</v>
      </c>
      <c r="AD94" s="684">
        <v>0</v>
      </c>
      <c r="AE94" s="684">
        <v>0</v>
      </c>
      <c r="AF94" s="684">
        <v>0</v>
      </c>
      <c r="AG94" s="684">
        <v>0</v>
      </c>
      <c r="AH94" s="684">
        <v>0</v>
      </c>
      <c r="AI94" s="684">
        <v>0</v>
      </c>
      <c r="AJ94" s="684">
        <v>0</v>
      </c>
      <c r="AK94" s="684">
        <v>0</v>
      </c>
      <c r="AL94" s="684">
        <v>0</v>
      </c>
      <c r="AM94" s="684"/>
      <c r="AN94" s="684"/>
      <c r="AO94" s="685"/>
      <c r="AP94" s="620"/>
      <c r="AQ94" s="683"/>
      <c r="AR94" s="684"/>
      <c r="AS94" s="684"/>
      <c r="AT94" s="684"/>
      <c r="AU94" s="684">
        <v>-51507</v>
      </c>
      <c r="AV94" s="684">
        <v>-21973</v>
      </c>
      <c r="AW94" s="684">
        <v>9850</v>
      </c>
      <c r="AX94" s="684">
        <v>16964</v>
      </c>
      <c r="AY94" s="684">
        <v>16964</v>
      </c>
      <c r="AZ94" s="684">
        <v>16964</v>
      </c>
      <c r="BA94" s="684">
        <v>16964</v>
      </c>
      <c r="BB94" s="684">
        <v>16964</v>
      </c>
      <c r="BC94" s="684">
        <v>16964</v>
      </c>
      <c r="BD94" s="684">
        <v>16964</v>
      </c>
      <c r="BE94" s="684">
        <v>16964</v>
      </c>
      <c r="BF94" s="684">
        <v>12308</v>
      </c>
      <c r="BG94" s="684">
        <v>0</v>
      </c>
      <c r="BH94" s="684">
        <v>0</v>
      </c>
      <c r="BI94" s="684">
        <v>0</v>
      </c>
      <c r="BJ94" s="684">
        <v>0</v>
      </c>
      <c r="BK94" s="684">
        <v>0</v>
      </c>
      <c r="BL94" s="684">
        <v>0</v>
      </c>
      <c r="BM94" s="684">
        <v>0</v>
      </c>
      <c r="BN94" s="684">
        <v>0</v>
      </c>
      <c r="BO94" s="684"/>
      <c r="BP94" s="684"/>
      <c r="BQ94" s="684"/>
      <c r="BR94" s="684"/>
      <c r="BS94" s="684"/>
      <c r="BT94" s="685"/>
    </row>
    <row r="95" spans="2:73">
      <c r="B95" s="679"/>
      <c r="C95" s="679" t="s">
        <v>113</v>
      </c>
      <c r="D95" s="679"/>
      <c r="E95" s="679" t="s">
        <v>743</v>
      </c>
      <c r="F95" s="679" t="s">
        <v>29</v>
      </c>
      <c r="G95" s="679"/>
      <c r="H95" s="679">
        <v>2016</v>
      </c>
      <c r="I95" s="631" t="s">
        <v>577</v>
      </c>
      <c r="J95" s="631" t="s">
        <v>582</v>
      </c>
      <c r="K95" s="620"/>
      <c r="L95" s="683"/>
      <c r="M95" s="684"/>
      <c r="N95" s="684"/>
      <c r="O95" s="684"/>
      <c r="P95" s="684"/>
      <c r="Q95" s="684">
        <v>6</v>
      </c>
      <c r="R95" s="684">
        <v>6</v>
      </c>
      <c r="S95" s="684">
        <v>6</v>
      </c>
      <c r="T95" s="684">
        <v>6</v>
      </c>
      <c r="U95" s="684">
        <v>6</v>
      </c>
      <c r="V95" s="684">
        <v>6</v>
      </c>
      <c r="W95" s="684">
        <v>6</v>
      </c>
      <c r="X95" s="684">
        <v>6</v>
      </c>
      <c r="Y95" s="684">
        <v>6</v>
      </c>
      <c r="Z95" s="684">
        <v>6</v>
      </c>
      <c r="AA95" s="684">
        <v>6</v>
      </c>
      <c r="AB95" s="684">
        <v>6</v>
      </c>
      <c r="AC95" s="684">
        <v>6</v>
      </c>
      <c r="AD95" s="684">
        <v>6</v>
      </c>
      <c r="AE95" s="684">
        <v>6</v>
      </c>
      <c r="AF95" s="684">
        <v>6</v>
      </c>
      <c r="AG95" s="684">
        <v>2</v>
      </c>
      <c r="AH95" s="684">
        <v>0</v>
      </c>
      <c r="AI95" s="684">
        <v>0</v>
      </c>
      <c r="AJ95" s="684"/>
      <c r="AK95" s="684"/>
      <c r="AL95" s="684"/>
      <c r="AM95" s="684"/>
      <c r="AN95" s="684"/>
      <c r="AO95" s="685"/>
      <c r="AP95" s="620"/>
      <c r="AQ95" s="683"/>
      <c r="AR95" s="684"/>
      <c r="AS95" s="684"/>
      <c r="AT95" s="684"/>
      <c r="AU95" s="684"/>
      <c r="AV95" s="684">
        <v>98536</v>
      </c>
      <c r="AW95" s="684">
        <v>98536</v>
      </c>
      <c r="AX95" s="684">
        <v>98536</v>
      </c>
      <c r="AY95" s="684">
        <v>98536</v>
      </c>
      <c r="AZ95" s="684">
        <v>98536</v>
      </c>
      <c r="BA95" s="684">
        <v>98536</v>
      </c>
      <c r="BB95" s="684">
        <v>98536</v>
      </c>
      <c r="BC95" s="684">
        <v>98529</v>
      </c>
      <c r="BD95" s="684">
        <v>98529</v>
      </c>
      <c r="BE95" s="684">
        <v>98625</v>
      </c>
      <c r="BF95" s="684">
        <v>98672</v>
      </c>
      <c r="BG95" s="684">
        <v>98746</v>
      </c>
      <c r="BH95" s="684">
        <v>98746</v>
      </c>
      <c r="BI95" s="684">
        <v>98533</v>
      </c>
      <c r="BJ95" s="684">
        <v>87693</v>
      </c>
      <c r="BK95" s="684">
        <v>87693</v>
      </c>
      <c r="BL95" s="684">
        <v>28747</v>
      </c>
      <c r="BM95" s="684">
        <v>0</v>
      </c>
      <c r="BN95" s="684">
        <v>0</v>
      </c>
      <c r="BO95" s="684"/>
      <c r="BP95" s="684"/>
      <c r="BQ95" s="684"/>
      <c r="BR95" s="684"/>
      <c r="BS95" s="684"/>
      <c r="BT95" s="685"/>
    </row>
    <row r="96" spans="2:73">
      <c r="B96" s="679"/>
      <c r="C96" s="679" t="s">
        <v>744</v>
      </c>
      <c r="D96" s="679"/>
      <c r="E96" s="679" t="s">
        <v>743</v>
      </c>
      <c r="F96" s="679" t="s">
        <v>29</v>
      </c>
      <c r="G96" s="679"/>
      <c r="H96" s="679">
        <v>2016</v>
      </c>
      <c r="I96" s="631" t="s">
        <v>577</v>
      </c>
      <c r="J96" s="631" t="s">
        <v>582</v>
      </c>
      <c r="K96" s="620"/>
      <c r="L96" s="683"/>
      <c r="M96" s="684"/>
      <c r="N96" s="684"/>
      <c r="O96" s="684"/>
      <c r="P96" s="684"/>
      <c r="Q96" s="684">
        <v>0</v>
      </c>
      <c r="R96" s="684">
        <v>0</v>
      </c>
      <c r="S96" s="684">
        <v>0</v>
      </c>
      <c r="T96" s="684">
        <v>0</v>
      </c>
      <c r="U96" s="684">
        <v>0</v>
      </c>
      <c r="V96" s="684">
        <v>0</v>
      </c>
      <c r="W96" s="684">
        <v>0</v>
      </c>
      <c r="X96" s="684">
        <v>0</v>
      </c>
      <c r="Y96" s="684">
        <v>0</v>
      </c>
      <c r="Z96" s="684">
        <v>0</v>
      </c>
      <c r="AA96" s="684">
        <v>0</v>
      </c>
      <c r="AB96" s="684">
        <v>0</v>
      </c>
      <c r="AC96" s="684">
        <v>0</v>
      </c>
      <c r="AD96" s="684">
        <v>0</v>
      </c>
      <c r="AE96" s="684">
        <v>0</v>
      </c>
      <c r="AF96" s="684">
        <v>0</v>
      </c>
      <c r="AG96" s="684">
        <v>0</v>
      </c>
      <c r="AH96" s="684">
        <v>0</v>
      </c>
      <c r="AI96" s="684">
        <v>0</v>
      </c>
      <c r="AJ96" s="684"/>
      <c r="AK96" s="684"/>
      <c r="AL96" s="684"/>
      <c r="AM96" s="684"/>
      <c r="AN96" s="684"/>
      <c r="AO96" s="685"/>
      <c r="AP96" s="620"/>
      <c r="AQ96" s="683"/>
      <c r="AR96" s="684"/>
      <c r="AS96" s="684"/>
      <c r="AT96" s="684"/>
      <c r="AU96" s="684"/>
      <c r="AV96" s="684">
        <v>1399</v>
      </c>
      <c r="AW96" s="684">
        <v>1399</v>
      </c>
      <c r="AX96" s="684">
        <v>1399</v>
      </c>
      <c r="AY96" s="684">
        <v>1399</v>
      </c>
      <c r="AZ96" s="684">
        <v>1399</v>
      </c>
      <c r="BA96" s="684">
        <v>1399</v>
      </c>
      <c r="BB96" s="684">
        <v>1399</v>
      </c>
      <c r="BC96" s="684">
        <v>1399</v>
      </c>
      <c r="BD96" s="684">
        <v>1399</v>
      </c>
      <c r="BE96" s="684">
        <v>1399</v>
      </c>
      <c r="BF96" s="684">
        <v>1399</v>
      </c>
      <c r="BG96" s="684">
        <v>1399</v>
      </c>
      <c r="BH96" s="684">
        <v>1399</v>
      </c>
      <c r="BI96" s="684">
        <v>1399</v>
      </c>
      <c r="BJ96" s="684">
        <v>1399</v>
      </c>
      <c r="BK96" s="684">
        <v>1399</v>
      </c>
      <c r="BL96" s="684">
        <v>1399</v>
      </c>
      <c r="BM96" s="684">
        <v>1399</v>
      </c>
      <c r="BN96" s="684">
        <v>1367</v>
      </c>
      <c r="BO96" s="684"/>
      <c r="BP96" s="684"/>
      <c r="BQ96" s="684"/>
      <c r="BR96" s="684"/>
      <c r="BS96" s="684"/>
      <c r="BT96" s="685"/>
    </row>
    <row r="97" spans="2:73">
      <c r="B97" s="679"/>
      <c r="C97" s="679" t="s">
        <v>118</v>
      </c>
      <c r="D97" s="679"/>
      <c r="E97" s="679" t="s">
        <v>743</v>
      </c>
      <c r="F97" s="679" t="s">
        <v>739</v>
      </c>
      <c r="G97" s="679"/>
      <c r="H97" s="679">
        <v>2016</v>
      </c>
      <c r="I97" s="631" t="s">
        <v>577</v>
      </c>
      <c r="J97" s="631" t="s">
        <v>582</v>
      </c>
      <c r="K97" s="620"/>
      <c r="L97" s="683"/>
      <c r="M97" s="684"/>
      <c r="N97" s="684"/>
      <c r="O97" s="684"/>
      <c r="P97" s="684"/>
      <c r="Q97" s="684">
        <v>48</v>
      </c>
      <c r="R97" s="684">
        <v>50</v>
      </c>
      <c r="S97" s="684">
        <v>50</v>
      </c>
      <c r="T97" s="684">
        <v>50</v>
      </c>
      <c r="U97" s="684">
        <v>50</v>
      </c>
      <c r="V97" s="684">
        <v>50</v>
      </c>
      <c r="W97" s="684">
        <v>50</v>
      </c>
      <c r="X97" s="684">
        <v>50</v>
      </c>
      <c r="Y97" s="684">
        <v>50</v>
      </c>
      <c r="Z97" s="684">
        <v>50</v>
      </c>
      <c r="AA97" s="684">
        <v>50</v>
      </c>
      <c r="AB97" s="684">
        <v>38</v>
      </c>
      <c r="AC97" s="684">
        <v>0</v>
      </c>
      <c r="AD97" s="684">
        <v>0</v>
      </c>
      <c r="AE97" s="684">
        <v>0</v>
      </c>
      <c r="AF97" s="684">
        <v>0</v>
      </c>
      <c r="AG97" s="684">
        <v>0</v>
      </c>
      <c r="AH97" s="684">
        <v>0</v>
      </c>
      <c r="AI97" s="684">
        <v>0</v>
      </c>
      <c r="AJ97" s="684"/>
      <c r="AK97" s="684"/>
      <c r="AL97" s="684"/>
      <c r="AM97" s="684"/>
      <c r="AN97" s="684"/>
      <c r="AO97" s="685"/>
      <c r="AP97" s="620"/>
      <c r="AQ97" s="683"/>
      <c r="AR97" s="684"/>
      <c r="AS97" s="684"/>
      <c r="AT97" s="684"/>
      <c r="AU97" s="684"/>
      <c r="AV97" s="684">
        <v>224900</v>
      </c>
      <c r="AW97" s="684">
        <v>233351</v>
      </c>
      <c r="AX97" s="684">
        <v>233351</v>
      </c>
      <c r="AY97" s="684">
        <v>233351</v>
      </c>
      <c r="AZ97" s="684">
        <v>233351</v>
      </c>
      <c r="BA97" s="684">
        <v>233351</v>
      </c>
      <c r="BB97" s="684">
        <v>233351</v>
      </c>
      <c r="BC97" s="684">
        <v>233351</v>
      </c>
      <c r="BD97" s="684">
        <v>233351</v>
      </c>
      <c r="BE97" s="684">
        <v>233351</v>
      </c>
      <c r="BF97" s="684">
        <v>233351</v>
      </c>
      <c r="BG97" s="684">
        <v>177076</v>
      </c>
      <c r="BH97" s="684">
        <v>0</v>
      </c>
      <c r="BI97" s="684">
        <v>0</v>
      </c>
      <c r="BJ97" s="684">
        <v>0</v>
      </c>
      <c r="BK97" s="684">
        <v>0</v>
      </c>
      <c r="BL97" s="684">
        <v>0</v>
      </c>
      <c r="BM97" s="684">
        <v>0</v>
      </c>
      <c r="BN97" s="684">
        <v>0</v>
      </c>
      <c r="BO97" s="684"/>
      <c r="BP97" s="684"/>
      <c r="BQ97" s="684"/>
      <c r="BR97" s="684"/>
      <c r="BS97" s="684"/>
      <c r="BT97" s="685"/>
    </row>
    <row r="98" spans="2:73" ht="15.5">
      <c r="B98" s="679"/>
      <c r="C98" s="679" t="s">
        <v>124</v>
      </c>
      <c r="D98" s="679"/>
      <c r="E98" s="679" t="s">
        <v>743</v>
      </c>
      <c r="F98" s="679" t="s">
        <v>739</v>
      </c>
      <c r="G98" s="679"/>
      <c r="H98" s="679">
        <v>2016</v>
      </c>
      <c r="I98" s="631" t="s">
        <v>577</v>
      </c>
      <c r="J98" s="631" t="s">
        <v>582</v>
      </c>
      <c r="K98" s="620"/>
      <c r="L98" s="683"/>
      <c r="M98" s="684"/>
      <c r="N98" s="684"/>
      <c r="O98" s="684"/>
      <c r="P98" s="684"/>
      <c r="Q98" s="684">
        <v>0</v>
      </c>
      <c r="R98" s="684">
        <v>0</v>
      </c>
      <c r="S98" s="684">
        <v>0</v>
      </c>
      <c r="T98" s="684">
        <v>0</v>
      </c>
      <c r="U98" s="684">
        <v>0</v>
      </c>
      <c r="V98" s="684">
        <v>0</v>
      </c>
      <c r="W98" s="684">
        <v>0</v>
      </c>
      <c r="X98" s="684">
        <v>0</v>
      </c>
      <c r="Y98" s="684">
        <v>0</v>
      </c>
      <c r="Z98" s="684">
        <v>0</v>
      </c>
      <c r="AA98" s="684">
        <v>0</v>
      </c>
      <c r="AB98" s="684">
        <v>0</v>
      </c>
      <c r="AC98" s="684">
        <v>0</v>
      </c>
      <c r="AD98" s="684">
        <v>0</v>
      </c>
      <c r="AE98" s="684">
        <v>0</v>
      </c>
      <c r="AF98" s="684">
        <v>0</v>
      </c>
      <c r="AG98" s="684">
        <v>0</v>
      </c>
      <c r="AH98" s="684">
        <v>0</v>
      </c>
      <c r="AI98" s="684">
        <v>0</v>
      </c>
      <c r="AJ98" s="684"/>
      <c r="AK98" s="684"/>
      <c r="AL98" s="684"/>
      <c r="AM98" s="684"/>
      <c r="AN98" s="684"/>
      <c r="AO98" s="685"/>
      <c r="AP98" s="620"/>
      <c r="AQ98" s="683"/>
      <c r="AR98" s="684"/>
      <c r="AS98" s="684"/>
      <c r="AT98" s="684"/>
      <c r="AU98" s="684"/>
      <c r="AV98" s="684">
        <v>971</v>
      </c>
      <c r="AW98" s="684">
        <v>971</v>
      </c>
      <c r="AX98" s="684">
        <v>971</v>
      </c>
      <c r="AY98" s="684">
        <v>971</v>
      </c>
      <c r="AZ98" s="684">
        <v>971</v>
      </c>
      <c r="BA98" s="684">
        <v>971</v>
      </c>
      <c r="BB98" s="684">
        <v>971</v>
      </c>
      <c r="BC98" s="684">
        <v>971</v>
      </c>
      <c r="BD98" s="684">
        <v>971</v>
      </c>
      <c r="BE98" s="684">
        <v>971</v>
      </c>
      <c r="BF98" s="684">
        <v>971</v>
      </c>
      <c r="BG98" s="684">
        <v>971</v>
      </c>
      <c r="BH98" s="684">
        <v>971</v>
      </c>
      <c r="BI98" s="684">
        <v>971</v>
      </c>
      <c r="BJ98" s="684">
        <v>971</v>
      </c>
      <c r="BK98" s="684">
        <v>0</v>
      </c>
      <c r="BL98" s="684">
        <v>0</v>
      </c>
      <c r="BM98" s="684">
        <v>0</v>
      </c>
      <c r="BN98" s="684">
        <v>0</v>
      </c>
      <c r="BO98" s="684"/>
      <c r="BP98" s="684"/>
      <c r="BQ98" s="684"/>
      <c r="BR98" s="684"/>
      <c r="BS98" s="684"/>
      <c r="BT98" s="685"/>
      <c r="BU98" s="163"/>
    </row>
    <row r="99" spans="2:73" ht="15.5">
      <c r="B99" s="679"/>
      <c r="C99" s="679" t="s">
        <v>127</v>
      </c>
      <c r="D99" s="679"/>
      <c r="E99" s="679" t="s">
        <v>743</v>
      </c>
      <c r="F99" s="679" t="s">
        <v>29</v>
      </c>
      <c r="G99" s="679"/>
      <c r="H99" s="679">
        <v>2016</v>
      </c>
      <c r="I99" s="631" t="s">
        <v>577</v>
      </c>
      <c r="J99" s="631" t="s">
        <v>582</v>
      </c>
      <c r="K99" s="620"/>
      <c r="L99" s="683"/>
      <c r="M99" s="684"/>
      <c r="N99" s="684"/>
      <c r="O99" s="684"/>
      <c r="P99" s="684"/>
      <c r="Q99" s="684">
        <v>0</v>
      </c>
      <c r="R99" s="684">
        <v>0</v>
      </c>
      <c r="S99" s="684">
        <v>0</v>
      </c>
      <c r="T99" s="684">
        <v>0</v>
      </c>
      <c r="U99" s="684">
        <v>0</v>
      </c>
      <c r="V99" s="684">
        <v>0</v>
      </c>
      <c r="W99" s="684">
        <v>0</v>
      </c>
      <c r="X99" s="684">
        <v>0</v>
      </c>
      <c r="Y99" s="684">
        <v>0</v>
      </c>
      <c r="Z99" s="684">
        <v>0</v>
      </c>
      <c r="AA99" s="684">
        <v>0</v>
      </c>
      <c r="AB99" s="684">
        <v>0</v>
      </c>
      <c r="AC99" s="684">
        <v>0</v>
      </c>
      <c r="AD99" s="684">
        <v>0</v>
      </c>
      <c r="AE99" s="684">
        <v>0</v>
      </c>
      <c r="AF99" s="684">
        <v>0</v>
      </c>
      <c r="AG99" s="684">
        <v>0</v>
      </c>
      <c r="AH99" s="684">
        <v>0</v>
      </c>
      <c r="AI99" s="684">
        <v>0</v>
      </c>
      <c r="AJ99" s="684"/>
      <c r="AK99" s="684"/>
      <c r="AL99" s="684"/>
      <c r="AM99" s="684"/>
      <c r="AN99" s="684"/>
      <c r="AO99" s="685"/>
      <c r="AP99" s="620"/>
      <c r="AQ99" s="683"/>
      <c r="AR99" s="684"/>
      <c r="AS99" s="684"/>
      <c r="AT99" s="684"/>
      <c r="AU99" s="684"/>
      <c r="AV99" s="684">
        <v>429218</v>
      </c>
      <c r="AW99" s="684">
        <v>0</v>
      </c>
      <c r="AX99" s="684">
        <v>0</v>
      </c>
      <c r="AY99" s="684">
        <v>0</v>
      </c>
      <c r="AZ99" s="684">
        <v>0</v>
      </c>
      <c r="BA99" s="684">
        <v>0</v>
      </c>
      <c r="BB99" s="684">
        <v>0</v>
      </c>
      <c r="BC99" s="684">
        <v>0</v>
      </c>
      <c r="BD99" s="684">
        <v>0</v>
      </c>
      <c r="BE99" s="684">
        <v>0</v>
      </c>
      <c r="BF99" s="684">
        <v>0</v>
      </c>
      <c r="BG99" s="684">
        <v>0</v>
      </c>
      <c r="BH99" s="684">
        <v>0</v>
      </c>
      <c r="BI99" s="684">
        <v>0</v>
      </c>
      <c r="BJ99" s="684">
        <v>0</v>
      </c>
      <c r="BK99" s="684">
        <v>0</v>
      </c>
      <c r="BL99" s="684">
        <v>0</v>
      </c>
      <c r="BM99" s="684">
        <v>0</v>
      </c>
      <c r="BN99" s="684">
        <v>0</v>
      </c>
      <c r="BO99" s="684"/>
      <c r="BP99" s="684"/>
      <c r="BQ99" s="684"/>
      <c r="BR99" s="684"/>
      <c r="BS99" s="684"/>
      <c r="BT99" s="685"/>
      <c r="BU99" s="163"/>
    </row>
    <row r="100" spans="2:73" ht="15.5">
      <c r="B100" s="679"/>
      <c r="C100" s="679" t="s">
        <v>113</v>
      </c>
      <c r="D100" s="679"/>
      <c r="E100" s="679" t="s">
        <v>743</v>
      </c>
      <c r="F100" s="679" t="s">
        <v>29</v>
      </c>
      <c r="G100" s="679"/>
      <c r="H100" s="679">
        <v>2017</v>
      </c>
      <c r="I100" s="631" t="s">
        <v>577</v>
      </c>
      <c r="J100" s="631" t="s">
        <v>589</v>
      </c>
      <c r="K100" s="620"/>
      <c r="L100" s="683"/>
      <c r="M100" s="684"/>
      <c r="N100" s="684"/>
      <c r="O100" s="684"/>
      <c r="P100" s="684"/>
      <c r="Q100" s="684"/>
      <c r="R100" s="684">
        <v>103</v>
      </c>
      <c r="S100" s="684">
        <v>83</v>
      </c>
      <c r="T100" s="684">
        <v>83</v>
      </c>
      <c r="U100" s="684">
        <v>83</v>
      </c>
      <c r="V100" s="684">
        <v>83</v>
      </c>
      <c r="W100" s="684">
        <v>83</v>
      </c>
      <c r="X100" s="684">
        <v>83</v>
      </c>
      <c r="Y100" s="684">
        <v>83</v>
      </c>
      <c r="Z100" s="684">
        <v>83</v>
      </c>
      <c r="AA100" s="684">
        <v>83</v>
      </c>
      <c r="AB100" s="684">
        <v>78</v>
      </c>
      <c r="AC100" s="684">
        <v>78</v>
      </c>
      <c r="AD100" s="684">
        <v>78</v>
      </c>
      <c r="AE100" s="684">
        <v>78</v>
      </c>
      <c r="AF100" s="684">
        <v>71</v>
      </c>
      <c r="AG100" s="684">
        <v>71</v>
      </c>
      <c r="AH100" s="684">
        <v>5</v>
      </c>
      <c r="AI100" s="684">
        <v>0</v>
      </c>
      <c r="AJ100" s="684">
        <v>0</v>
      </c>
      <c r="AK100" s="684">
        <v>0</v>
      </c>
      <c r="AL100" s="684">
        <v>0</v>
      </c>
      <c r="AM100" s="684">
        <v>0</v>
      </c>
      <c r="AN100" s="684">
        <v>0</v>
      </c>
      <c r="AO100" s="685"/>
      <c r="AP100" s="620"/>
      <c r="AQ100" s="683"/>
      <c r="AR100" s="684"/>
      <c r="AS100" s="684"/>
      <c r="AT100" s="684"/>
      <c r="AU100" s="684"/>
      <c r="AV100" s="684">
        <v>1479869</v>
      </c>
      <c r="AW100" s="684">
        <v>1184173</v>
      </c>
      <c r="AX100" s="684">
        <v>1184173</v>
      </c>
      <c r="AY100" s="684">
        <v>1184173</v>
      </c>
      <c r="AZ100" s="684">
        <v>1184173</v>
      </c>
      <c r="BA100" s="684">
        <v>1184173</v>
      </c>
      <c r="BB100" s="684">
        <v>1184173</v>
      </c>
      <c r="BC100" s="684">
        <v>1184132</v>
      </c>
      <c r="BD100" s="684">
        <v>1184132</v>
      </c>
      <c r="BE100" s="684">
        <v>1182258</v>
      </c>
      <c r="BF100" s="684">
        <v>1163561</v>
      </c>
      <c r="BG100" s="684">
        <v>1163441</v>
      </c>
      <c r="BH100" s="684">
        <v>1163441</v>
      </c>
      <c r="BI100" s="684">
        <v>1163382</v>
      </c>
      <c r="BJ100" s="684">
        <v>1051621</v>
      </c>
      <c r="BK100" s="684">
        <v>1051621</v>
      </c>
      <c r="BL100" s="684">
        <v>74030</v>
      </c>
      <c r="BM100" s="684">
        <v>0</v>
      </c>
      <c r="BN100" s="684">
        <v>0</v>
      </c>
      <c r="BO100" s="684">
        <v>0</v>
      </c>
      <c r="BP100" s="684">
        <v>0</v>
      </c>
      <c r="BQ100" s="684">
        <v>0</v>
      </c>
      <c r="BR100" s="684">
        <v>0</v>
      </c>
      <c r="BS100" s="684">
        <v>0</v>
      </c>
      <c r="BT100" s="685">
        <v>0</v>
      </c>
      <c r="BU100" s="163"/>
    </row>
    <row r="101" spans="2:73">
      <c r="B101" s="679"/>
      <c r="C101" s="679" t="s">
        <v>745</v>
      </c>
      <c r="D101" s="679"/>
      <c r="E101" s="679" t="s">
        <v>743</v>
      </c>
      <c r="F101" s="679" t="s">
        <v>29</v>
      </c>
      <c r="G101" s="679"/>
      <c r="H101" s="679">
        <v>2017</v>
      </c>
      <c r="I101" s="631" t="s">
        <v>577</v>
      </c>
      <c r="J101" s="631" t="s">
        <v>589</v>
      </c>
      <c r="K101" s="620"/>
      <c r="L101" s="683"/>
      <c r="M101" s="684"/>
      <c r="N101" s="684"/>
      <c r="O101" s="684"/>
      <c r="P101" s="684"/>
      <c r="Q101" s="684"/>
      <c r="R101" s="684">
        <v>57</v>
      </c>
      <c r="S101" s="684">
        <v>41</v>
      </c>
      <c r="T101" s="684">
        <v>41</v>
      </c>
      <c r="U101" s="684">
        <v>41</v>
      </c>
      <c r="V101" s="684">
        <v>41</v>
      </c>
      <c r="W101" s="684">
        <v>41</v>
      </c>
      <c r="X101" s="684">
        <v>41</v>
      </c>
      <c r="Y101" s="684">
        <v>41</v>
      </c>
      <c r="Z101" s="684">
        <v>41</v>
      </c>
      <c r="AA101" s="684">
        <v>41</v>
      </c>
      <c r="AB101" s="684">
        <v>40</v>
      </c>
      <c r="AC101" s="684">
        <v>40</v>
      </c>
      <c r="AD101" s="684">
        <v>40</v>
      </c>
      <c r="AE101" s="684">
        <v>33</v>
      </c>
      <c r="AF101" s="684">
        <v>33</v>
      </c>
      <c r="AG101" s="684">
        <v>26</v>
      </c>
      <c r="AH101" s="684">
        <v>22</v>
      </c>
      <c r="AI101" s="684">
        <v>0</v>
      </c>
      <c r="AJ101" s="684">
        <v>0</v>
      </c>
      <c r="AK101" s="684">
        <v>0</v>
      </c>
      <c r="AL101" s="684">
        <v>0</v>
      </c>
      <c r="AM101" s="684">
        <v>0</v>
      </c>
      <c r="AN101" s="684">
        <v>0</v>
      </c>
      <c r="AO101" s="685"/>
      <c r="AP101" s="620"/>
      <c r="AQ101" s="683"/>
      <c r="AR101" s="684"/>
      <c r="AS101" s="684"/>
      <c r="AT101" s="684"/>
      <c r="AU101" s="684"/>
      <c r="AV101" s="684">
        <v>845632</v>
      </c>
      <c r="AW101" s="684">
        <v>605156</v>
      </c>
      <c r="AX101" s="684">
        <v>605156</v>
      </c>
      <c r="AY101" s="684">
        <v>605156</v>
      </c>
      <c r="AZ101" s="684">
        <v>605156</v>
      </c>
      <c r="BA101" s="684">
        <v>605156</v>
      </c>
      <c r="BB101" s="684">
        <v>605156</v>
      </c>
      <c r="BC101" s="684">
        <v>605141</v>
      </c>
      <c r="BD101" s="684">
        <v>605141</v>
      </c>
      <c r="BE101" s="684">
        <v>605141</v>
      </c>
      <c r="BF101" s="684">
        <v>596262</v>
      </c>
      <c r="BG101" s="684">
        <v>595519</v>
      </c>
      <c r="BH101" s="684">
        <v>595519</v>
      </c>
      <c r="BI101" s="684">
        <v>498557</v>
      </c>
      <c r="BJ101" s="684">
        <v>498557</v>
      </c>
      <c r="BK101" s="684">
        <v>380751</v>
      </c>
      <c r="BL101" s="684">
        <v>320761</v>
      </c>
      <c r="BM101" s="684">
        <v>0</v>
      </c>
      <c r="BN101" s="684">
        <v>0</v>
      </c>
      <c r="BO101" s="684">
        <v>0</v>
      </c>
      <c r="BP101" s="684">
        <v>0</v>
      </c>
      <c r="BQ101" s="684">
        <v>0</v>
      </c>
      <c r="BR101" s="684">
        <v>0</v>
      </c>
      <c r="BS101" s="684">
        <v>0</v>
      </c>
      <c r="BT101" s="685">
        <v>0</v>
      </c>
    </row>
    <row r="102" spans="2:73" ht="15.5">
      <c r="B102" s="679"/>
      <c r="C102" s="679" t="s">
        <v>744</v>
      </c>
      <c r="D102" s="679"/>
      <c r="E102" s="679" t="s">
        <v>743</v>
      </c>
      <c r="F102" s="679" t="s">
        <v>29</v>
      </c>
      <c r="G102" s="679"/>
      <c r="H102" s="679">
        <v>2017</v>
      </c>
      <c r="I102" s="631" t="s">
        <v>577</v>
      </c>
      <c r="J102" s="631" t="s">
        <v>589</v>
      </c>
      <c r="K102" s="620"/>
      <c r="L102" s="683"/>
      <c r="M102" s="684"/>
      <c r="N102" s="684"/>
      <c r="O102" s="684"/>
      <c r="P102" s="684"/>
      <c r="Q102" s="684"/>
      <c r="R102" s="684">
        <v>43</v>
      </c>
      <c r="S102" s="684">
        <v>43</v>
      </c>
      <c r="T102" s="684">
        <v>43</v>
      </c>
      <c r="U102" s="684">
        <v>43</v>
      </c>
      <c r="V102" s="684">
        <v>43</v>
      </c>
      <c r="W102" s="684">
        <v>43</v>
      </c>
      <c r="X102" s="684">
        <v>43</v>
      </c>
      <c r="Y102" s="684">
        <v>43</v>
      </c>
      <c r="Z102" s="684">
        <v>43</v>
      </c>
      <c r="AA102" s="684">
        <v>43</v>
      </c>
      <c r="AB102" s="684">
        <v>43</v>
      </c>
      <c r="AC102" s="684">
        <v>43</v>
      </c>
      <c r="AD102" s="684">
        <v>43</v>
      </c>
      <c r="AE102" s="684">
        <v>43</v>
      </c>
      <c r="AF102" s="684">
        <v>43</v>
      </c>
      <c r="AG102" s="684">
        <v>43</v>
      </c>
      <c r="AH102" s="684">
        <v>43</v>
      </c>
      <c r="AI102" s="684">
        <v>43</v>
      </c>
      <c r="AJ102" s="684">
        <v>42</v>
      </c>
      <c r="AK102" s="684">
        <v>0</v>
      </c>
      <c r="AL102" s="684">
        <v>0</v>
      </c>
      <c r="AM102" s="684">
        <v>0</v>
      </c>
      <c r="AN102" s="684">
        <v>0</v>
      </c>
      <c r="AO102" s="685"/>
      <c r="AP102" s="620"/>
      <c r="AQ102" s="683"/>
      <c r="AR102" s="684"/>
      <c r="AS102" s="684"/>
      <c r="AT102" s="684"/>
      <c r="AU102" s="684"/>
      <c r="AV102" s="684">
        <v>166193</v>
      </c>
      <c r="AW102" s="684">
        <v>166193</v>
      </c>
      <c r="AX102" s="684">
        <v>166193</v>
      </c>
      <c r="AY102" s="684">
        <v>166193</v>
      </c>
      <c r="AZ102" s="684">
        <v>166193</v>
      </c>
      <c r="BA102" s="684">
        <v>166193</v>
      </c>
      <c r="BB102" s="684">
        <v>166193</v>
      </c>
      <c r="BC102" s="684">
        <v>166193</v>
      </c>
      <c r="BD102" s="684">
        <v>166193</v>
      </c>
      <c r="BE102" s="684">
        <v>166193</v>
      </c>
      <c r="BF102" s="684">
        <v>166193</v>
      </c>
      <c r="BG102" s="684">
        <v>166193</v>
      </c>
      <c r="BH102" s="684">
        <v>166193</v>
      </c>
      <c r="BI102" s="684">
        <v>166193</v>
      </c>
      <c r="BJ102" s="684">
        <v>166193</v>
      </c>
      <c r="BK102" s="684">
        <v>166193</v>
      </c>
      <c r="BL102" s="684">
        <v>166193</v>
      </c>
      <c r="BM102" s="684">
        <v>166193</v>
      </c>
      <c r="BN102" s="684">
        <v>155036</v>
      </c>
      <c r="BO102" s="684">
        <v>0</v>
      </c>
      <c r="BP102" s="684">
        <v>0</v>
      </c>
      <c r="BQ102" s="684">
        <v>0</v>
      </c>
      <c r="BR102" s="684">
        <v>0</v>
      </c>
      <c r="BS102" s="684">
        <v>0</v>
      </c>
      <c r="BT102" s="685">
        <v>0</v>
      </c>
      <c r="BU102" s="163"/>
    </row>
    <row r="103" spans="2:73" ht="15.5">
      <c r="B103" s="679"/>
      <c r="C103" s="679" t="s">
        <v>116</v>
      </c>
      <c r="D103" s="679"/>
      <c r="E103" s="679" t="s">
        <v>743</v>
      </c>
      <c r="F103" s="679" t="s">
        <v>29</v>
      </c>
      <c r="G103" s="679"/>
      <c r="H103" s="679">
        <v>2017</v>
      </c>
      <c r="I103" s="631" t="s">
        <v>577</v>
      </c>
      <c r="J103" s="631" t="s">
        <v>589</v>
      </c>
      <c r="K103" s="620"/>
      <c r="L103" s="683"/>
      <c r="M103" s="684"/>
      <c r="N103" s="684"/>
      <c r="O103" s="684"/>
      <c r="P103" s="684"/>
      <c r="Q103" s="684"/>
      <c r="R103" s="684">
        <v>1</v>
      </c>
      <c r="S103" s="684">
        <v>1</v>
      </c>
      <c r="T103" s="684">
        <v>1</v>
      </c>
      <c r="U103" s="684">
        <v>1</v>
      </c>
      <c r="V103" s="684">
        <v>1</v>
      </c>
      <c r="W103" s="684">
        <v>1</v>
      </c>
      <c r="X103" s="684">
        <v>1</v>
      </c>
      <c r="Y103" s="684">
        <v>1</v>
      </c>
      <c r="Z103" s="684">
        <v>1</v>
      </c>
      <c r="AA103" s="684">
        <v>1</v>
      </c>
      <c r="AB103" s="684">
        <v>0</v>
      </c>
      <c r="AC103" s="684">
        <v>0</v>
      </c>
      <c r="AD103" s="684">
        <v>0</v>
      </c>
      <c r="AE103" s="684">
        <v>0</v>
      </c>
      <c r="AF103" s="684">
        <v>0</v>
      </c>
      <c r="AG103" s="684">
        <v>0</v>
      </c>
      <c r="AH103" s="684">
        <v>0</v>
      </c>
      <c r="AI103" s="684">
        <v>0</v>
      </c>
      <c r="AJ103" s="684">
        <v>0</v>
      </c>
      <c r="AK103" s="684">
        <v>0</v>
      </c>
      <c r="AL103" s="684">
        <v>0</v>
      </c>
      <c r="AM103" s="684">
        <v>0</v>
      </c>
      <c r="AN103" s="684">
        <v>0</v>
      </c>
      <c r="AO103" s="685"/>
      <c r="AP103" s="620"/>
      <c r="AQ103" s="683"/>
      <c r="AR103" s="684"/>
      <c r="AS103" s="684"/>
      <c r="AT103" s="684"/>
      <c r="AU103" s="684"/>
      <c r="AV103" s="684">
        <v>7431</v>
      </c>
      <c r="AW103" s="684">
        <v>7431</v>
      </c>
      <c r="AX103" s="684">
        <v>7431</v>
      </c>
      <c r="AY103" s="684">
        <v>7431</v>
      </c>
      <c r="AZ103" s="684">
        <v>7431</v>
      </c>
      <c r="BA103" s="684">
        <v>7431</v>
      </c>
      <c r="BB103" s="684">
        <v>7431</v>
      </c>
      <c r="BC103" s="684">
        <v>7431</v>
      </c>
      <c r="BD103" s="684">
        <v>7431</v>
      </c>
      <c r="BE103" s="684">
        <v>7431</v>
      </c>
      <c r="BF103" s="684">
        <v>4828</v>
      </c>
      <c r="BG103" s="684">
        <v>4783</v>
      </c>
      <c r="BH103" s="684">
        <v>4783</v>
      </c>
      <c r="BI103" s="684">
        <v>4783</v>
      </c>
      <c r="BJ103" s="684">
        <v>4653</v>
      </c>
      <c r="BK103" s="684">
        <v>4653</v>
      </c>
      <c r="BL103" s="684">
        <v>4653</v>
      </c>
      <c r="BM103" s="684">
        <v>4653</v>
      </c>
      <c r="BN103" s="684">
        <v>4653</v>
      </c>
      <c r="BO103" s="684">
        <v>4653</v>
      </c>
      <c r="BP103" s="684">
        <v>0</v>
      </c>
      <c r="BQ103" s="684">
        <v>0</v>
      </c>
      <c r="BR103" s="684">
        <v>0</v>
      </c>
      <c r="BS103" s="684">
        <v>0</v>
      </c>
      <c r="BT103" s="685">
        <v>0</v>
      </c>
      <c r="BU103" s="163"/>
    </row>
    <row r="104" spans="2:73" ht="15.5">
      <c r="B104" s="679"/>
      <c r="C104" s="679" t="s">
        <v>118</v>
      </c>
      <c r="D104" s="679"/>
      <c r="E104" s="679" t="s">
        <v>743</v>
      </c>
      <c r="F104" s="679" t="s">
        <v>740</v>
      </c>
      <c r="G104" s="679"/>
      <c r="H104" s="679">
        <v>2017</v>
      </c>
      <c r="I104" s="631" t="s">
        <v>577</v>
      </c>
      <c r="J104" s="631" t="s">
        <v>589</v>
      </c>
      <c r="K104" s="620"/>
      <c r="L104" s="683"/>
      <c r="M104" s="684"/>
      <c r="N104" s="684"/>
      <c r="O104" s="684"/>
      <c r="P104" s="684"/>
      <c r="Q104" s="684"/>
      <c r="R104" s="684">
        <v>462</v>
      </c>
      <c r="S104" s="684">
        <v>477</v>
      </c>
      <c r="T104" s="684">
        <v>477</v>
      </c>
      <c r="U104" s="684">
        <v>477</v>
      </c>
      <c r="V104" s="684">
        <v>477</v>
      </c>
      <c r="W104" s="684">
        <v>471</v>
      </c>
      <c r="X104" s="684">
        <v>471</v>
      </c>
      <c r="Y104" s="684">
        <v>471</v>
      </c>
      <c r="Z104" s="684">
        <v>471</v>
      </c>
      <c r="AA104" s="684">
        <v>471</v>
      </c>
      <c r="AB104" s="684">
        <v>468</v>
      </c>
      <c r="AC104" s="684">
        <v>391</v>
      </c>
      <c r="AD104" s="684">
        <v>297</v>
      </c>
      <c r="AE104" s="684">
        <v>280</v>
      </c>
      <c r="AF104" s="684">
        <v>23</v>
      </c>
      <c r="AG104" s="684">
        <v>0</v>
      </c>
      <c r="AH104" s="684">
        <v>0</v>
      </c>
      <c r="AI104" s="684">
        <v>0</v>
      </c>
      <c r="AJ104" s="684">
        <v>0</v>
      </c>
      <c r="AK104" s="684">
        <v>0</v>
      </c>
      <c r="AL104" s="684">
        <v>0</v>
      </c>
      <c r="AM104" s="684">
        <v>0</v>
      </c>
      <c r="AN104" s="684">
        <v>0</v>
      </c>
      <c r="AO104" s="685"/>
      <c r="AP104" s="620"/>
      <c r="AQ104" s="683"/>
      <c r="AR104" s="684"/>
      <c r="AS104" s="684"/>
      <c r="AT104" s="684"/>
      <c r="AU104" s="684"/>
      <c r="AV104" s="684">
        <v>3772098</v>
      </c>
      <c r="AW104" s="684">
        <v>3825401</v>
      </c>
      <c r="AX104" s="684">
        <v>3825401</v>
      </c>
      <c r="AY104" s="684">
        <v>3825401</v>
      </c>
      <c r="AZ104" s="684">
        <v>3825401</v>
      </c>
      <c r="BA104" s="684">
        <v>3786260</v>
      </c>
      <c r="BB104" s="684">
        <v>3786260</v>
      </c>
      <c r="BC104" s="684">
        <v>3786260</v>
      </c>
      <c r="BD104" s="684">
        <v>3775430</v>
      </c>
      <c r="BE104" s="684">
        <v>3775430</v>
      </c>
      <c r="BF104" s="684">
        <v>3761844</v>
      </c>
      <c r="BG104" s="684">
        <v>3492782</v>
      </c>
      <c r="BH104" s="684">
        <v>1549879</v>
      </c>
      <c r="BI104" s="684">
        <v>1430961</v>
      </c>
      <c r="BJ104" s="684">
        <v>115778</v>
      </c>
      <c r="BK104" s="684">
        <v>0</v>
      </c>
      <c r="BL104" s="684">
        <v>0</v>
      </c>
      <c r="BM104" s="684">
        <v>0</v>
      </c>
      <c r="BN104" s="684">
        <v>0</v>
      </c>
      <c r="BO104" s="684">
        <v>0</v>
      </c>
      <c r="BP104" s="684">
        <v>0</v>
      </c>
      <c r="BQ104" s="684">
        <v>0</v>
      </c>
      <c r="BR104" s="684">
        <v>0</v>
      </c>
      <c r="BS104" s="684">
        <v>0</v>
      </c>
      <c r="BT104" s="685">
        <v>0</v>
      </c>
      <c r="BU104" s="163"/>
    </row>
    <row r="105" spans="2:73" ht="15.5">
      <c r="B105" s="679"/>
      <c r="C105" s="679" t="s">
        <v>119</v>
      </c>
      <c r="D105" s="679"/>
      <c r="E105" s="679" t="s">
        <v>743</v>
      </c>
      <c r="F105" s="679" t="s">
        <v>739</v>
      </c>
      <c r="G105" s="679"/>
      <c r="H105" s="679">
        <v>2017</v>
      </c>
      <c r="I105" s="631" t="s">
        <v>577</v>
      </c>
      <c r="J105" s="631" t="s">
        <v>589</v>
      </c>
      <c r="K105" s="620"/>
      <c r="L105" s="683"/>
      <c r="M105" s="684"/>
      <c r="N105" s="684"/>
      <c r="O105" s="684"/>
      <c r="P105" s="684"/>
      <c r="Q105" s="684"/>
      <c r="R105" s="684">
        <v>26</v>
      </c>
      <c r="S105" s="684">
        <v>26</v>
      </c>
      <c r="T105" s="684">
        <v>26</v>
      </c>
      <c r="U105" s="684">
        <v>26</v>
      </c>
      <c r="V105" s="684">
        <v>26</v>
      </c>
      <c r="W105" s="684">
        <v>22</v>
      </c>
      <c r="X105" s="684">
        <v>18</v>
      </c>
      <c r="Y105" s="684">
        <v>16</v>
      </c>
      <c r="Z105" s="684">
        <v>15</v>
      </c>
      <c r="AA105" s="684">
        <v>13</v>
      </c>
      <c r="AB105" s="684">
        <v>8</v>
      </c>
      <c r="AC105" s="684">
        <v>7</v>
      </c>
      <c r="AD105" s="684">
        <v>3</v>
      </c>
      <c r="AE105" s="684">
        <v>3</v>
      </c>
      <c r="AF105" s="684">
        <v>3</v>
      </c>
      <c r="AG105" s="684">
        <v>3</v>
      </c>
      <c r="AH105" s="684">
        <v>3</v>
      </c>
      <c r="AI105" s="684">
        <v>2</v>
      </c>
      <c r="AJ105" s="684">
        <v>2</v>
      </c>
      <c r="AK105" s="684">
        <v>2</v>
      </c>
      <c r="AL105" s="684">
        <v>1</v>
      </c>
      <c r="AM105" s="684">
        <v>1</v>
      </c>
      <c r="AN105" s="684">
        <v>1</v>
      </c>
      <c r="AO105" s="685"/>
      <c r="AP105" s="620"/>
      <c r="AQ105" s="683"/>
      <c r="AR105" s="684"/>
      <c r="AS105" s="684"/>
      <c r="AT105" s="684"/>
      <c r="AU105" s="684"/>
      <c r="AV105" s="684">
        <v>111011</v>
      </c>
      <c r="AW105" s="684">
        <v>111011</v>
      </c>
      <c r="AX105" s="684">
        <v>105372</v>
      </c>
      <c r="AY105" s="684">
        <v>105372</v>
      </c>
      <c r="AZ105" s="684">
        <v>105372</v>
      </c>
      <c r="BA105" s="684">
        <v>79717</v>
      </c>
      <c r="BB105" s="684">
        <v>61097</v>
      </c>
      <c r="BC105" s="684">
        <v>52883</v>
      </c>
      <c r="BD105" s="684">
        <v>44821</v>
      </c>
      <c r="BE105" s="684">
        <v>38822</v>
      </c>
      <c r="BF105" s="684">
        <v>24285</v>
      </c>
      <c r="BG105" s="684">
        <v>21060</v>
      </c>
      <c r="BH105" s="684">
        <v>7791</v>
      </c>
      <c r="BI105" s="684">
        <v>7791</v>
      </c>
      <c r="BJ105" s="684">
        <v>7791</v>
      </c>
      <c r="BK105" s="684">
        <v>7469</v>
      </c>
      <c r="BL105" s="684">
        <v>6139</v>
      </c>
      <c r="BM105" s="684">
        <v>5485</v>
      </c>
      <c r="BN105" s="684">
        <v>5485</v>
      </c>
      <c r="BO105" s="684">
        <v>5485</v>
      </c>
      <c r="BP105" s="684">
        <v>1146</v>
      </c>
      <c r="BQ105" s="684">
        <v>1146</v>
      </c>
      <c r="BR105" s="684">
        <v>1146</v>
      </c>
      <c r="BS105" s="684">
        <v>0</v>
      </c>
      <c r="BT105" s="685">
        <v>0</v>
      </c>
      <c r="BU105" s="163"/>
    </row>
    <row r="106" spans="2:73" ht="15.5">
      <c r="B106" s="679"/>
      <c r="C106" s="679" t="s">
        <v>127</v>
      </c>
      <c r="D106" s="679"/>
      <c r="E106" s="679" t="s">
        <v>743</v>
      </c>
      <c r="F106" s="679" t="s">
        <v>739</v>
      </c>
      <c r="G106" s="679"/>
      <c r="H106" s="679">
        <v>2017</v>
      </c>
      <c r="I106" s="631" t="s">
        <v>577</v>
      </c>
      <c r="J106" s="631" t="s">
        <v>589</v>
      </c>
      <c r="K106" s="620"/>
      <c r="L106" s="683"/>
      <c r="M106" s="684"/>
      <c r="N106" s="684"/>
      <c r="O106" s="684"/>
      <c r="P106" s="684"/>
      <c r="Q106" s="684"/>
      <c r="R106" s="684">
        <v>427</v>
      </c>
      <c r="S106" s="684">
        <v>427</v>
      </c>
      <c r="T106" s="684">
        <v>427</v>
      </c>
      <c r="U106" s="684">
        <v>427</v>
      </c>
      <c r="V106" s="684">
        <v>0</v>
      </c>
      <c r="W106" s="684">
        <v>0</v>
      </c>
      <c r="X106" s="684">
        <v>0</v>
      </c>
      <c r="Y106" s="684">
        <v>0</v>
      </c>
      <c r="Z106" s="684">
        <v>0</v>
      </c>
      <c r="AA106" s="684">
        <v>0</v>
      </c>
      <c r="AB106" s="684">
        <v>0</v>
      </c>
      <c r="AC106" s="684">
        <v>0</v>
      </c>
      <c r="AD106" s="684">
        <v>0</v>
      </c>
      <c r="AE106" s="684">
        <v>0</v>
      </c>
      <c r="AF106" s="684">
        <v>0</v>
      </c>
      <c r="AG106" s="684">
        <v>0</v>
      </c>
      <c r="AH106" s="684">
        <v>0</v>
      </c>
      <c r="AI106" s="684">
        <v>0</v>
      </c>
      <c r="AJ106" s="684">
        <v>0</v>
      </c>
      <c r="AK106" s="684">
        <v>0</v>
      </c>
      <c r="AL106" s="684">
        <v>0</v>
      </c>
      <c r="AM106" s="684">
        <v>0</v>
      </c>
      <c r="AN106" s="684">
        <v>0</v>
      </c>
      <c r="AO106" s="685"/>
      <c r="AP106" s="620"/>
      <c r="AQ106" s="683"/>
      <c r="AR106" s="684"/>
      <c r="AS106" s="684"/>
      <c r="AT106" s="684"/>
      <c r="AU106" s="684"/>
      <c r="AV106" s="684">
        <v>1328879</v>
      </c>
      <c r="AW106" s="684">
        <v>1328879</v>
      </c>
      <c r="AX106" s="684">
        <v>1328879</v>
      </c>
      <c r="AY106" s="684">
        <v>1328879</v>
      </c>
      <c r="AZ106" s="684">
        <v>0</v>
      </c>
      <c r="BA106" s="684">
        <v>0</v>
      </c>
      <c r="BB106" s="684">
        <v>0</v>
      </c>
      <c r="BC106" s="684">
        <v>0</v>
      </c>
      <c r="BD106" s="684">
        <v>0</v>
      </c>
      <c r="BE106" s="684">
        <v>0</v>
      </c>
      <c r="BF106" s="684">
        <v>0</v>
      </c>
      <c r="BG106" s="684">
        <v>0</v>
      </c>
      <c r="BH106" s="684">
        <v>0</v>
      </c>
      <c r="BI106" s="684">
        <v>0</v>
      </c>
      <c r="BJ106" s="684">
        <v>0</v>
      </c>
      <c r="BK106" s="684">
        <v>0</v>
      </c>
      <c r="BL106" s="684">
        <v>0</v>
      </c>
      <c r="BM106" s="684">
        <v>0</v>
      </c>
      <c r="BN106" s="684">
        <v>0</v>
      </c>
      <c r="BO106" s="684">
        <v>0</v>
      </c>
      <c r="BP106" s="684">
        <v>0</v>
      </c>
      <c r="BQ106" s="684">
        <v>0</v>
      </c>
      <c r="BR106" s="684">
        <v>0</v>
      </c>
      <c r="BS106" s="684">
        <v>0</v>
      </c>
      <c r="BT106" s="685">
        <v>0</v>
      </c>
      <c r="BU106" s="163"/>
    </row>
    <row r="107" spans="2:73" ht="15.5">
      <c r="B107" s="679"/>
      <c r="C107" s="679" t="s">
        <v>746</v>
      </c>
      <c r="D107" s="679"/>
      <c r="E107" s="679" t="s">
        <v>743</v>
      </c>
      <c r="F107" s="679" t="s">
        <v>29</v>
      </c>
      <c r="G107" s="679"/>
      <c r="H107" s="679">
        <v>2017</v>
      </c>
      <c r="I107" s="631" t="s">
        <v>577</v>
      </c>
      <c r="J107" s="631" t="s">
        <v>589</v>
      </c>
      <c r="K107" s="620"/>
      <c r="L107" s="683"/>
      <c r="M107" s="684"/>
      <c r="N107" s="684"/>
      <c r="O107" s="684"/>
      <c r="P107" s="684"/>
      <c r="Q107" s="684"/>
      <c r="R107" s="684"/>
      <c r="S107" s="684"/>
      <c r="T107" s="684"/>
      <c r="U107" s="684"/>
      <c r="V107" s="684"/>
      <c r="W107" s="684"/>
      <c r="X107" s="684"/>
      <c r="Y107" s="684"/>
      <c r="Z107" s="684"/>
      <c r="AA107" s="684"/>
      <c r="AB107" s="684"/>
      <c r="AC107" s="684"/>
      <c r="AD107" s="684"/>
      <c r="AE107" s="684"/>
      <c r="AF107" s="684"/>
      <c r="AG107" s="684"/>
      <c r="AH107" s="684"/>
      <c r="AI107" s="684"/>
      <c r="AJ107" s="684"/>
      <c r="AK107" s="684"/>
      <c r="AL107" s="684"/>
      <c r="AM107" s="684"/>
      <c r="AN107" s="684"/>
      <c r="AO107" s="685"/>
      <c r="AP107" s="620"/>
      <c r="AQ107" s="686"/>
      <c r="AR107" s="687"/>
      <c r="AS107" s="687"/>
      <c r="AT107" s="687"/>
      <c r="AU107" s="687"/>
      <c r="AV107" s="687">
        <v>723</v>
      </c>
      <c r="AW107" s="687">
        <v>723</v>
      </c>
      <c r="AX107" s="687">
        <v>723</v>
      </c>
      <c r="AY107" s="687">
        <v>723</v>
      </c>
      <c r="AZ107" s="687">
        <v>723</v>
      </c>
      <c r="BA107" s="687">
        <v>723</v>
      </c>
      <c r="BB107" s="687">
        <v>723</v>
      </c>
      <c r="BC107" s="687">
        <v>723</v>
      </c>
      <c r="BD107" s="687">
        <v>723</v>
      </c>
      <c r="BE107" s="687">
        <v>723</v>
      </c>
      <c r="BF107" s="687">
        <v>723</v>
      </c>
      <c r="BG107" s="687">
        <v>723</v>
      </c>
      <c r="BH107" s="687">
        <v>723</v>
      </c>
      <c r="BI107" s="687">
        <v>723</v>
      </c>
      <c r="BJ107" s="687">
        <v>723</v>
      </c>
      <c r="BK107" s="687">
        <v>723</v>
      </c>
      <c r="BL107" s="687">
        <v>723</v>
      </c>
      <c r="BM107" s="687">
        <v>723</v>
      </c>
      <c r="BN107" s="687">
        <v>723</v>
      </c>
      <c r="BO107" s="687">
        <v>0</v>
      </c>
      <c r="BP107" s="687">
        <v>0</v>
      </c>
      <c r="BQ107" s="687">
        <v>0</v>
      </c>
      <c r="BR107" s="687">
        <v>0</v>
      </c>
      <c r="BS107" s="687">
        <v>0</v>
      </c>
      <c r="BT107" s="688">
        <v>0</v>
      </c>
      <c r="BU107" s="163"/>
    </row>
    <row r="108" spans="2:73" ht="15.5">
      <c r="B108" s="679"/>
      <c r="C108" s="679"/>
      <c r="D108" s="679"/>
      <c r="E108" s="679"/>
      <c r="F108" s="679"/>
      <c r="G108" s="679"/>
      <c r="H108" s="679"/>
      <c r="I108" s="631"/>
      <c r="J108" s="631"/>
      <c r="K108" s="620"/>
      <c r="L108" s="683"/>
      <c r="M108" s="684"/>
      <c r="N108" s="684"/>
      <c r="O108" s="684"/>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5"/>
      <c r="AP108" s="620"/>
      <c r="AQ108" s="680"/>
      <c r="AR108" s="681"/>
      <c r="AS108" s="681"/>
      <c r="AT108" s="681"/>
      <c r="AU108" s="681"/>
      <c r="AV108" s="681"/>
      <c r="AW108" s="681"/>
      <c r="AX108" s="681"/>
      <c r="AY108" s="681"/>
      <c r="AZ108" s="681"/>
      <c r="BA108" s="681"/>
      <c r="BB108" s="681"/>
      <c r="BC108" s="681"/>
      <c r="BD108" s="681"/>
      <c r="BE108" s="681"/>
      <c r="BF108" s="681"/>
      <c r="BG108" s="681"/>
      <c r="BH108" s="681"/>
      <c r="BI108" s="681"/>
      <c r="BJ108" s="681"/>
      <c r="BK108" s="681"/>
      <c r="BL108" s="681"/>
      <c r="BM108" s="681"/>
      <c r="BN108" s="681"/>
      <c r="BO108" s="681"/>
      <c r="BP108" s="681"/>
      <c r="BQ108" s="681"/>
      <c r="BR108" s="681"/>
      <c r="BS108" s="681"/>
      <c r="BT108" s="682"/>
      <c r="BU108" s="163"/>
    </row>
    <row r="109" spans="2:73" ht="15.5">
      <c r="B109" s="679"/>
      <c r="C109" s="679"/>
      <c r="D109" s="679"/>
      <c r="E109" s="679"/>
      <c r="F109" s="679"/>
      <c r="G109" s="679"/>
      <c r="H109" s="679"/>
      <c r="I109" s="631"/>
      <c r="J109" s="631"/>
      <c r="K109" s="620"/>
      <c r="L109" s="683"/>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684"/>
      <c r="AK109" s="684"/>
      <c r="AL109" s="684"/>
      <c r="AM109" s="684"/>
      <c r="AN109" s="684"/>
      <c r="AO109" s="685"/>
      <c r="AP109" s="620"/>
      <c r="AQ109" s="683"/>
      <c r="AR109" s="684"/>
      <c r="AS109" s="684"/>
      <c r="AT109" s="684"/>
      <c r="AU109" s="684"/>
      <c r="AV109" s="684"/>
      <c r="AW109" s="684"/>
      <c r="AX109" s="684"/>
      <c r="AY109" s="684"/>
      <c r="AZ109" s="684"/>
      <c r="BA109" s="684"/>
      <c r="BB109" s="684"/>
      <c r="BC109" s="684"/>
      <c r="BD109" s="684"/>
      <c r="BE109" s="684"/>
      <c r="BF109" s="684"/>
      <c r="BG109" s="684"/>
      <c r="BH109" s="684"/>
      <c r="BI109" s="684"/>
      <c r="BJ109" s="684"/>
      <c r="BK109" s="684"/>
      <c r="BL109" s="684"/>
      <c r="BM109" s="684"/>
      <c r="BN109" s="684"/>
      <c r="BO109" s="684"/>
      <c r="BP109" s="684"/>
      <c r="BQ109" s="684"/>
      <c r="BR109" s="684"/>
      <c r="BS109" s="684"/>
      <c r="BT109" s="685"/>
      <c r="BU109" s="163"/>
    </row>
    <row r="110" spans="2:73" ht="15.5">
      <c r="B110" s="679"/>
      <c r="C110" s="679"/>
      <c r="D110" s="679"/>
      <c r="E110" s="679"/>
      <c r="F110" s="679"/>
      <c r="G110" s="679"/>
      <c r="H110" s="679"/>
      <c r="I110" s="631"/>
      <c r="J110" s="631"/>
      <c r="K110" s="620"/>
      <c r="L110" s="683"/>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4"/>
      <c r="AK110" s="684"/>
      <c r="AL110" s="684"/>
      <c r="AM110" s="684"/>
      <c r="AN110" s="684"/>
      <c r="AO110" s="685"/>
      <c r="AP110" s="620"/>
      <c r="AQ110" s="683"/>
      <c r="AR110" s="684"/>
      <c r="AS110" s="684"/>
      <c r="AT110" s="684"/>
      <c r="AU110" s="684"/>
      <c r="AV110" s="684"/>
      <c r="AW110" s="684"/>
      <c r="AX110" s="684"/>
      <c r="AY110" s="684"/>
      <c r="AZ110" s="684"/>
      <c r="BA110" s="684"/>
      <c r="BB110" s="684"/>
      <c r="BC110" s="684"/>
      <c r="BD110" s="684"/>
      <c r="BE110" s="684"/>
      <c r="BF110" s="684"/>
      <c r="BG110" s="684"/>
      <c r="BH110" s="684"/>
      <c r="BI110" s="684"/>
      <c r="BJ110" s="684"/>
      <c r="BK110" s="684"/>
      <c r="BL110" s="684"/>
      <c r="BM110" s="684"/>
      <c r="BN110" s="684"/>
      <c r="BO110" s="684"/>
      <c r="BP110" s="684"/>
      <c r="BQ110" s="684"/>
      <c r="BR110" s="684"/>
      <c r="BS110" s="684"/>
      <c r="BT110" s="685"/>
      <c r="BU110" s="163"/>
    </row>
    <row r="111" spans="2:73" ht="15.5">
      <c r="B111" s="679"/>
      <c r="C111" s="679"/>
      <c r="D111" s="679"/>
      <c r="E111" s="679"/>
      <c r="F111" s="679"/>
      <c r="G111" s="679"/>
      <c r="H111" s="679"/>
      <c r="I111" s="631"/>
      <c r="J111" s="631"/>
      <c r="K111" s="620"/>
      <c r="L111" s="683"/>
      <c r="M111" s="684"/>
      <c r="N111" s="684"/>
      <c r="O111" s="684"/>
      <c r="P111" s="684"/>
      <c r="Q111" s="684"/>
      <c r="R111" s="684"/>
      <c r="S111" s="684"/>
      <c r="T111" s="684"/>
      <c r="U111" s="684"/>
      <c r="V111" s="684"/>
      <c r="W111" s="684"/>
      <c r="X111" s="684"/>
      <c r="Y111" s="684"/>
      <c r="Z111" s="684"/>
      <c r="AA111" s="684"/>
      <c r="AB111" s="684"/>
      <c r="AC111" s="684"/>
      <c r="AD111" s="684"/>
      <c r="AE111" s="684"/>
      <c r="AF111" s="684"/>
      <c r="AG111" s="684"/>
      <c r="AH111" s="684"/>
      <c r="AI111" s="684"/>
      <c r="AJ111" s="684"/>
      <c r="AK111" s="684"/>
      <c r="AL111" s="684"/>
      <c r="AM111" s="684"/>
      <c r="AN111" s="684"/>
      <c r="AO111" s="685"/>
      <c r="AP111" s="620"/>
      <c r="AQ111" s="683"/>
      <c r="AR111" s="684"/>
      <c r="AS111" s="684"/>
      <c r="AT111" s="684"/>
      <c r="AU111" s="684"/>
      <c r="AV111" s="684"/>
      <c r="AW111" s="684"/>
      <c r="AX111" s="684"/>
      <c r="AY111" s="684"/>
      <c r="AZ111" s="684"/>
      <c r="BA111" s="684"/>
      <c r="BB111" s="684"/>
      <c r="BC111" s="684"/>
      <c r="BD111" s="684"/>
      <c r="BE111" s="684"/>
      <c r="BF111" s="684"/>
      <c r="BG111" s="684"/>
      <c r="BH111" s="684"/>
      <c r="BI111" s="684"/>
      <c r="BJ111" s="684"/>
      <c r="BK111" s="684"/>
      <c r="BL111" s="684"/>
      <c r="BM111" s="684"/>
      <c r="BN111" s="684"/>
      <c r="BO111" s="684"/>
      <c r="BP111" s="684"/>
      <c r="BQ111" s="684"/>
      <c r="BR111" s="684"/>
      <c r="BS111" s="684"/>
      <c r="BT111" s="685"/>
      <c r="BU111" s="163"/>
    </row>
    <row r="112" spans="2:73">
      <c r="B112" s="679"/>
      <c r="C112" s="679"/>
      <c r="D112" s="679"/>
      <c r="E112" s="679"/>
      <c r="F112" s="679"/>
      <c r="G112" s="679"/>
      <c r="H112" s="679"/>
      <c r="I112" s="631"/>
      <c r="J112" s="631"/>
      <c r="K112" s="620"/>
      <c r="L112" s="683"/>
      <c r="M112" s="684"/>
      <c r="N112" s="684"/>
      <c r="O112" s="684"/>
      <c r="P112" s="684"/>
      <c r="Q112" s="684"/>
      <c r="R112" s="684"/>
      <c r="S112" s="684"/>
      <c r="T112" s="684"/>
      <c r="U112" s="684"/>
      <c r="V112" s="684"/>
      <c r="W112" s="684"/>
      <c r="X112" s="684"/>
      <c r="Y112" s="684"/>
      <c r="Z112" s="684"/>
      <c r="AA112" s="684"/>
      <c r="AB112" s="684"/>
      <c r="AC112" s="684"/>
      <c r="AD112" s="684"/>
      <c r="AE112" s="684"/>
      <c r="AF112" s="684"/>
      <c r="AG112" s="684"/>
      <c r="AH112" s="684"/>
      <c r="AI112" s="684"/>
      <c r="AJ112" s="684"/>
      <c r="AK112" s="684"/>
      <c r="AL112" s="684"/>
      <c r="AM112" s="684"/>
      <c r="AN112" s="684"/>
      <c r="AO112" s="685"/>
      <c r="AP112" s="620"/>
      <c r="AQ112" s="683"/>
      <c r="AR112" s="684"/>
      <c r="AS112" s="684"/>
      <c r="AT112" s="684"/>
      <c r="AU112" s="684"/>
      <c r="AV112" s="684"/>
      <c r="AW112" s="684"/>
      <c r="AX112" s="684"/>
      <c r="AY112" s="684"/>
      <c r="AZ112" s="684"/>
      <c r="BA112" s="684"/>
      <c r="BB112" s="684"/>
      <c r="BC112" s="684"/>
      <c r="BD112" s="684"/>
      <c r="BE112" s="684"/>
      <c r="BF112" s="684"/>
      <c r="BG112" s="684"/>
      <c r="BH112" s="684"/>
      <c r="BI112" s="684"/>
      <c r="BJ112" s="684"/>
      <c r="BK112" s="684"/>
      <c r="BL112" s="684"/>
      <c r="BM112" s="684"/>
      <c r="BN112" s="684"/>
      <c r="BO112" s="684"/>
      <c r="BP112" s="684"/>
      <c r="BQ112" s="684"/>
      <c r="BR112" s="684"/>
      <c r="BS112" s="684"/>
      <c r="BT112" s="685"/>
    </row>
    <row r="113" spans="2:73">
      <c r="B113" s="679"/>
      <c r="C113" s="679"/>
      <c r="D113" s="679"/>
      <c r="E113" s="679"/>
      <c r="F113" s="679"/>
      <c r="G113" s="679"/>
      <c r="H113" s="679"/>
      <c r="I113" s="631"/>
      <c r="J113" s="631"/>
      <c r="K113" s="620"/>
      <c r="L113" s="683"/>
      <c r="M113" s="684"/>
      <c r="N113" s="684"/>
      <c r="O113" s="684"/>
      <c r="P113" s="684"/>
      <c r="Q113" s="684"/>
      <c r="R113" s="684"/>
      <c r="S113" s="684"/>
      <c r="T113" s="684"/>
      <c r="U113" s="684"/>
      <c r="V113" s="684"/>
      <c r="W113" s="684"/>
      <c r="X113" s="684"/>
      <c r="Y113" s="684"/>
      <c r="Z113" s="684"/>
      <c r="AA113" s="684"/>
      <c r="AB113" s="684"/>
      <c r="AC113" s="684"/>
      <c r="AD113" s="684"/>
      <c r="AE113" s="684"/>
      <c r="AF113" s="684"/>
      <c r="AG113" s="684"/>
      <c r="AH113" s="684"/>
      <c r="AI113" s="684"/>
      <c r="AJ113" s="684"/>
      <c r="AK113" s="684"/>
      <c r="AL113" s="684"/>
      <c r="AM113" s="684"/>
      <c r="AN113" s="684"/>
      <c r="AO113" s="685"/>
      <c r="AP113" s="620"/>
      <c r="AQ113" s="683"/>
      <c r="AR113" s="684"/>
      <c r="AS113" s="684"/>
      <c r="AT113" s="684"/>
      <c r="AU113" s="684"/>
      <c r="AV113" s="684"/>
      <c r="AW113" s="684"/>
      <c r="AX113" s="684"/>
      <c r="AY113" s="684"/>
      <c r="AZ113" s="684"/>
      <c r="BA113" s="684"/>
      <c r="BB113" s="684"/>
      <c r="BC113" s="684"/>
      <c r="BD113" s="684"/>
      <c r="BE113" s="684"/>
      <c r="BF113" s="684"/>
      <c r="BG113" s="684"/>
      <c r="BH113" s="684"/>
      <c r="BI113" s="684"/>
      <c r="BJ113" s="684"/>
      <c r="BK113" s="684"/>
      <c r="BL113" s="684"/>
      <c r="BM113" s="684"/>
      <c r="BN113" s="684"/>
      <c r="BO113" s="684"/>
      <c r="BP113" s="684"/>
      <c r="BQ113" s="684"/>
      <c r="BR113" s="684"/>
      <c r="BS113" s="684"/>
      <c r="BT113" s="685"/>
    </row>
    <row r="114" spans="2:73">
      <c r="B114" s="679"/>
      <c r="C114" s="679"/>
      <c r="D114" s="679"/>
      <c r="E114" s="679"/>
      <c r="F114" s="679"/>
      <c r="G114" s="679"/>
      <c r="H114" s="679"/>
      <c r="I114" s="631"/>
      <c r="J114" s="631"/>
      <c r="K114" s="620"/>
      <c r="L114" s="683"/>
      <c r="M114" s="684"/>
      <c r="N114" s="684"/>
      <c r="O114" s="684"/>
      <c r="P114" s="684"/>
      <c r="Q114" s="684"/>
      <c r="R114" s="684"/>
      <c r="S114" s="684"/>
      <c r="T114" s="684"/>
      <c r="U114" s="684"/>
      <c r="V114" s="684"/>
      <c r="W114" s="684"/>
      <c r="X114" s="684"/>
      <c r="Y114" s="684"/>
      <c r="Z114" s="684"/>
      <c r="AA114" s="684"/>
      <c r="AB114" s="684"/>
      <c r="AC114" s="684"/>
      <c r="AD114" s="684"/>
      <c r="AE114" s="684"/>
      <c r="AF114" s="684"/>
      <c r="AG114" s="684"/>
      <c r="AH114" s="684"/>
      <c r="AI114" s="684"/>
      <c r="AJ114" s="684"/>
      <c r="AK114" s="684"/>
      <c r="AL114" s="684"/>
      <c r="AM114" s="684"/>
      <c r="AN114" s="684"/>
      <c r="AO114" s="685"/>
      <c r="AP114" s="620"/>
      <c r="AQ114" s="683"/>
      <c r="AR114" s="684"/>
      <c r="AS114" s="684"/>
      <c r="AT114" s="684"/>
      <c r="AU114" s="684"/>
      <c r="AV114" s="684"/>
      <c r="AW114" s="684"/>
      <c r="AX114" s="684"/>
      <c r="AY114" s="684"/>
      <c r="AZ114" s="684"/>
      <c r="BA114" s="684"/>
      <c r="BB114" s="684"/>
      <c r="BC114" s="684"/>
      <c r="BD114" s="684"/>
      <c r="BE114" s="684"/>
      <c r="BF114" s="684"/>
      <c r="BG114" s="684"/>
      <c r="BH114" s="684"/>
      <c r="BI114" s="684"/>
      <c r="BJ114" s="684"/>
      <c r="BK114" s="684"/>
      <c r="BL114" s="684"/>
      <c r="BM114" s="684"/>
      <c r="BN114" s="684"/>
      <c r="BO114" s="684"/>
      <c r="BP114" s="684"/>
      <c r="BQ114" s="684"/>
      <c r="BR114" s="684"/>
      <c r="BS114" s="684"/>
      <c r="BT114" s="685"/>
    </row>
    <row r="115" spans="2:73" ht="15.5">
      <c r="B115" s="679"/>
      <c r="C115" s="679"/>
      <c r="D115" s="679"/>
      <c r="E115" s="679"/>
      <c r="F115" s="679"/>
      <c r="G115" s="679"/>
      <c r="H115" s="679"/>
      <c r="I115" s="631"/>
      <c r="J115" s="631"/>
      <c r="K115" s="620"/>
      <c r="L115" s="683"/>
      <c r="M115" s="684"/>
      <c r="N115" s="684"/>
      <c r="O115" s="684"/>
      <c r="P115" s="684"/>
      <c r="Q115" s="684"/>
      <c r="R115" s="684"/>
      <c r="S115" s="684"/>
      <c r="T115" s="684"/>
      <c r="U115" s="684"/>
      <c r="V115" s="684"/>
      <c r="W115" s="684"/>
      <c r="X115" s="684"/>
      <c r="Y115" s="684"/>
      <c r="Z115" s="684"/>
      <c r="AA115" s="684"/>
      <c r="AB115" s="684"/>
      <c r="AC115" s="684"/>
      <c r="AD115" s="684"/>
      <c r="AE115" s="684"/>
      <c r="AF115" s="684"/>
      <c r="AG115" s="684"/>
      <c r="AH115" s="684"/>
      <c r="AI115" s="684"/>
      <c r="AJ115" s="684"/>
      <c r="AK115" s="684"/>
      <c r="AL115" s="684"/>
      <c r="AM115" s="684"/>
      <c r="AN115" s="684"/>
      <c r="AO115" s="685"/>
      <c r="AP115" s="620"/>
      <c r="AQ115" s="683"/>
      <c r="AR115" s="684"/>
      <c r="AS115" s="684"/>
      <c r="AT115" s="684"/>
      <c r="AU115" s="684"/>
      <c r="AV115" s="684"/>
      <c r="AW115" s="684"/>
      <c r="AX115" s="684"/>
      <c r="AY115" s="684"/>
      <c r="AZ115" s="684"/>
      <c r="BA115" s="684"/>
      <c r="BB115" s="684"/>
      <c r="BC115" s="684"/>
      <c r="BD115" s="684"/>
      <c r="BE115" s="684"/>
      <c r="BF115" s="684"/>
      <c r="BG115" s="684"/>
      <c r="BH115" s="684"/>
      <c r="BI115" s="684"/>
      <c r="BJ115" s="684"/>
      <c r="BK115" s="684"/>
      <c r="BL115" s="684"/>
      <c r="BM115" s="684"/>
      <c r="BN115" s="684"/>
      <c r="BO115" s="684"/>
      <c r="BP115" s="684"/>
      <c r="BQ115" s="684"/>
      <c r="BR115" s="684"/>
      <c r="BS115" s="684"/>
      <c r="BT115" s="685"/>
      <c r="BU115" s="163"/>
    </row>
    <row r="116" spans="2:73" ht="15.5">
      <c r="B116" s="679"/>
      <c r="C116" s="679"/>
      <c r="D116" s="679"/>
      <c r="E116" s="679"/>
      <c r="F116" s="679"/>
      <c r="G116" s="679"/>
      <c r="H116" s="679"/>
      <c r="I116" s="631"/>
      <c r="J116" s="631"/>
      <c r="K116" s="620"/>
      <c r="L116" s="683"/>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4"/>
      <c r="AL116" s="684"/>
      <c r="AM116" s="684"/>
      <c r="AN116" s="684"/>
      <c r="AO116" s="685"/>
      <c r="AP116" s="620"/>
      <c r="AQ116" s="683"/>
      <c r="AR116" s="684"/>
      <c r="AS116" s="684"/>
      <c r="AT116" s="684"/>
      <c r="AU116" s="684"/>
      <c r="AV116" s="684"/>
      <c r="AW116" s="684"/>
      <c r="AX116" s="684"/>
      <c r="AY116" s="684"/>
      <c r="AZ116" s="684"/>
      <c r="BA116" s="684"/>
      <c r="BB116" s="684"/>
      <c r="BC116" s="684"/>
      <c r="BD116" s="684"/>
      <c r="BE116" s="684"/>
      <c r="BF116" s="684"/>
      <c r="BG116" s="684"/>
      <c r="BH116" s="684"/>
      <c r="BI116" s="684"/>
      <c r="BJ116" s="684"/>
      <c r="BK116" s="684"/>
      <c r="BL116" s="684"/>
      <c r="BM116" s="684"/>
      <c r="BN116" s="684"/>
      <c r="BO116" s="684"/>
      <c r="BP116" s="684"/>
      <c r="BQ116" s="684"/>
      <c r="BR116" s="684"/>
      <c r="BS116" s="684"/>
      <c r="BT116" s="685"/>
      <c r="BU116" s="163"/>
    </row>
    <row r="117" spans="2:73" ht="15.5">
      <c r="B117" s="679"/>
      <c r="C117" s="679"/>
      <c r="D117" s="679"/>
      <c r="E117" s="679"/>
      <c r="F117" s="679"/>
      <c r="G117" s="679"/>
      <c r="H117" s="679"/>
      <c r="I117" s="631"/>
      <c r="J117" s="631"/>
      <c r="K117" s="620"/>
      <c r="L117" s="683"/>
      <c r="M117" s="684"/>
      <c r="N117" s="684"/>
      <c r="O117" s="684"/>
      <c r="P117" s="684"/>
      <c r="Q117" s="684"/>
      <c r="R117" s="684"/>
      <c r="S117" s="684"/>
      <c r="T117" s="684"/>
      <c r="U117" s="684"/>
      <c r="V117" s="684"/>
      <c r="W117" s="684"/>
      <c r="X117" s="684"/>
      <c r="Y117" s="684"/>
      <c r="Z117" s="684"/>
      <c r="AA117" s="684"/>
      <c r="AB117" s="684"/>
      <c r="AC117" s="684"/>
      <c r="AD117" s="684"/>
      <c r="AE117" s="684"/>
      <c r="AF117" s="684"/>
      <c r="AG117" s="684"/>
      <c r="AH117" s="684"/>
      <c r="AI117" s="684"/>
      <c r="AJ117" s="684"/>
      <c r="AK117" s="684"/>
      <c r="AL117" s="684"/>
      <c r="AM117" s="684"/>
      <c r="AN117" s="684"/>
      <c r="AO117" s="685"/>
      <c r="AP117" s="620"/>
      <c r="AQ117" s="683"/>
      <c r="AR117" s="684"/>
      <c r="AS117" s="684"/>
      <c r="AT117" s="684"/>
      <c r="AU117" s="684"/>
      <c r="AV117" s="684"/>
      <c r="AW117" s="684"/>
      <c r="AX117" s="684"/>
      <c r="AY117" s="684"/>
      <c r="AZ117" s="684"/>
      <c r="BA117" s="684"/>
      <c r="BB117" s="684"/>
      <c r="BC117" s="684"/>
      <c r="BD117" s="684"/>
      <c r="BE117" s="684"/>
      <c r="BF117" s="684"/>
      <c r="BG117" s="684"/>
      <c r="BH117" s="684"/>
      <c r="BI117" s="684"/>
      <c r="BJ117" s="684"/>
      <c r="BK117" s="684"/>
      <c r="BL117" s="684"/>
      <c r="BM117" s="684"/>
      <c r="BN117" s="684"/>
      <c r="BO117" s="684"/>
      <c r="BP117" s="684"/>
      <c r="BQ117" s="684"/>
      <c r="BR117" s="684"/>
      <c r="BS117" s="684"/>
      <c r="BT117" s="685"/>
      <c r="BU117" s="163"/>
    </row>
    <row r="118" spans="2:73" ht="15.5">
      <c r="B118" s="679"/>
      <c r="C118" s="679"/>
      <c r="D118" s="679"/>
      <c r="E118" s="679"/>
      <c r="F118" s="679"/>
      <c r="G118" s="679"/>
      <c r="H118" s="679"/>
      <c r="I118" s="631"/>
      <c r="J118" s="631"/>
      <c r="K118" s="620"/>
      <c r="L118" s="683"/>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4"/>
      <c r="AK118" s="684"/>
      <c r="AL118" s="684"/>
      <c r="AM118" s="684"/>
      <c r="AN118" s="684"/>
      <c r="AO118" s="685"/>
      <c r="AP118" s="620"/>
      <c r="AQ118" s="683"/>
      <c r="AR118" s="684"/>
      <c r="AS118" s="684"/>
      <c r="AT118" s="684"/>
      <c r="AU118" s="684"/>
      <c r="AV118" s="684"/>
      <c r="AW118" s="684"/>
      <c r="AX118" s="684"/>
      <c r="AY118" s="684"/>
      <c r="AZ118" s="684"/>
      <c r="BA118" s="684"/>
      <c r="BB118" s="684"/>
      <c r="BC118" s="684"/>
      <c r="BD118" s="684"/>
      <c r="BE118" s="684"/>
      <c r="BF118" s="684"/>
      <c r="BG118" s="684"/>
      <c r="BH118" s="684"/>
      <c r="BI118" s="684"/>
      <c r="BJ118" s="684"/>
      <c r="BK118" s="684"/>
      <c r="BL118" s="684"/>
      <c r="BM118" s="684"/>
      <c r="BN118" s="684"/>
      <c r="BO118" s="684"/>
      <c r="BP118" s="684"/>
      <c r="BQ118" s="684"/>
      <c r="BR118" s="684"/>
      <c r="BS118" s="684"/>
      <c r="BT118" s="685"/>
      <c r="BU118" s="163"/>
    </row>
    <row r="119" spans="2:73" ht="15.5">
      <c r="B119" s="679"/>
      <c r="C119" s="679"/>
      <c r="D119" s="679"/>
      <c r="E119" s="679"/>
      <c r="F119" s="679"/>
      <c r="G119" s="679"/>
      <c r="H119" s="679"/>
      <c r="I119" s="631"/>
      <c r="J119" s="631"/>
      <c r="K119" s="620"/>
      <c r="L119" s="683"/>
      <c r="M119" s="684"/>
      <c r="N119" s="684"/>
      <c r="O119" s="684"/>
      <c r="P119" s="684"/>
      <c r="Q119" s="684"/>
      <c r="R119" s="684"/>
      <c r="S119" s="684"/>
      <c r="T119" s="684"/>
      <c r="U119" s="684"/>
      <c r="V119" s="684"/>
      <c r="W119" s="684"/>
      <c r="X119" s="684"/>
      <c r="Y119" s="684"/>
      <c r="Z119" s="684"/>
      <c r="AA119" s="684"/>
      <c r="AB119" s="684"/>
      <c r="AC119" s="684"/>
      <c r="AD119" s="684"/>
      <c r="AE119" s="684"/>
      <c r="AF119" s="684"/>
      <c r="AG119" s="684"/>
      <c r="AH119" s="684"/>
      <c r="AI119" s="684"/>
      <c r="AJ119" s="684"/>
      <c r="AK119" s="684"/>
      <c r="AL119" s="684"/>
      <c r="AM119" s="684"/>
      <c r="AN119" s="684"/>
      <c r="AO119" s="685"/>
      <c r="AP119" s="620"/>
      <c r="AQ119" s="683"/>
      <c r="AR119" s="684"/>
      <c r="AS119" s="684"/>
      <c r="AT119" s="684"/>
      <c r="AU119" s="684"/>
      <c r="AV119" s="684"/>
      <c r="AW119" s="684"/>
      <c r="AX119" s="684"/>
      <c r="AY119" s="684"/>
      <c r="AZ119" s="684"/>
      <c r="BA119" s="684"/>
      <c r="BB119" s="684"/>
      <c r="BC119" s="684"/>
      <c r="BD119" s="684"/>
      <c r="BE119" s="684"/>
      <c r="BF119" s="684"/>
      <c r="BG119" s="684"/>
      <c r="BH119" s="684"/>
      <c r="BI119" s="684"/>
      <c r="BJ119" s="684"/>
      <c r="BK119" s="684"/>
      <c r="BL119" s="684"/>
      <c r="BM119" s="684"/>
      <c r="BN119" s="684"/>
      <c r="BO119" s="684"/>
      <c r="BP119" s="684"/>
      <c r="BQ119" s="684"/>
      <c r="BR119" s="684"/>
      <c r="BS119" s="684"/>
      <c r="BT119" s="685"/>
      <c r="BU119" s="163"/>
    </row>
    <row r="120" spans="2:73">
      <c r="B120" s="679"/>
      <c r="C120" s="679"/>
      <c r="D120" s="679"/>
      <c r="E120" s="679"/>
      <c r="F120" s="679"/>
      <c r="G120" s="679"/>
      <c r="H120" s="679"/>
      <c r="I120" s="631"/>
      <c r="J120" s="631"/>
      <c r="K120" s="620"/>
      <c r="L120" s="683"/>
      <c r="M120" s="684"/>
      <c r="N120" s="684"/>
      <c r="O120" s="684"/>
      <c r="P120" s="684"/>
      <c r="Q120" s="684"/>
      <c r="R120" s="684"/>
      <c r="S120" s="684"/>
      <c r="T120" s="684"/>
      <c r="U120" s="684"/>
      <c r="V120" s="684"/>
      <c r="W120" s="684"/>
      <c r="X120" s="684"/>
      <c r="Y120" s="684"/>
      <c r="Z120" s="684"/>
      <c r="AA120" s="684"/>
      <c r="AB120" s="684"/>
      <c r="AC120" s="684"/>
      <c r="AD120" s="684"/>
      <c r="AE120" s="684"/>
      <c r="AF120" s="684"/>
      <c r="AG120" s="684"/>
      <c r="AH120" s="684"/>
      <c r="AI120" s="684"/>
      <c r="AJ120" s="684"/>
      <c r="AK120" s="684"/>
      <c r="AL120" s="684"/>
      <c r="AM120" s="684"/>
      <c r="AN120" s="684"/>
      <c r="AO120" s="685"/>
      <c r="AP120" s="620"/>
      <c r="AQ120" s="683"/>
      <c r="AR120" s="684"/>
      <c r="AS120" s="684"/>
      <c r="AT120" s="684"/>
      <c r="AU120" s="684"/>
      <c r="AV120" s="684"/>
      <c r="AW120" s="684"/>
      <c r="AX120" s="684"/>
      <c r="AY120" s="684"/>
      <c r="AZ120" s="684"/>
      <c r="BA120" s="684"/>
      <c r="BB120" s="684"/>
      <c r="BC120" s="684"/>
      <c r="BD120" s="684"/>
      <c r="BE120" s="684"/>
      <c r="BF120" s="684"/>
      <c r="BG120" s="684"/>
      <c r="BH120" s="684"/>
      <c r="BI120" s="684"/>
      <c r="BJ120" s="684"/>
      <c r="BK120" s="684"/>
      <c r="BL120" s="684"/>
      <c r="BM120" s="684"/>
      <c r="BN120" s="684"/>
      <c r="BO120" s="684"/>
      <c r="BP120" s="684"/>
      <c r="BQ120" s="684"/>
      <c r="BR120" s="684"/>
      <c r="BS120" s="684"/>
      <c r="BT120" s="685"/>
    </row>
    <row r="121" spans="2:73" ht="15.5">
      <c r="B121" s="679"/>
      <c r="C121" s="679"/>
      <c r="D121" s="679"/>
      <c r="E121" s="679"/>
      <c r="F121" s="679"/>
      <c r="G121" s="679"/>
      <c r="H121" s="679"/>
      <c r="I121" s="631"/>
      <c r="J121" s="631"/>
      <c r="K121" s="620"/>
      <c r="L121" s="683"/>
      <c r="M121" s="684"/>
      <c r="N121" s="684"/>
      <c r="O121" s="684"/>
      <c r="P121" s="684"/>
      <c r="Q121" s="684"/>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5"/>
      <c r="AP121" s="620"/>
      <c r="AQ121" s="683"/>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5"/>
      <c r="BU121" s="163"/>
    </row>
    <row r="122" spans="2:73" ht="15.5">
      <c r="B122" s="679"/>
      <c r="C122" s="679"/>
      <c r="D122" s="679"/>
      <c r="E122" s="679"/>
      <c r="F122" s="679"/>
      <c r="G122" s="679"/>
      <c r="H122" s="679"/>
      <c r="I122" s="631"/>
      <c r="J122" s="631"/>
      <c r="K122" s="620"/>
      <c r="L122" s="686"/>
      <c r="M122" s="687"/>
      <c r="N122" s="687"/>
      <c r="O122" s="687"/>
      <c r="P122" s="687"/>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8"/>
      <c r="AP122" s="620"/>
      <c r="AQ122" s="686"/>
      <c r="AR122" s="687"/>
      <c r="AS122" s="687"/>
      <c r="AT122" s="687"/>
      <c r="AU122" s="687"/>
      <c r="AV122" s="687"/>
      <c r="AW122" s="687"/>
      <c r="AX122" s="687"/>
      <c r="AY122" s="687"/>
      <c r="AZ122" s="687"/>
      <c r="BA122" s="687"/>
      <c r="BB122" s="687"/>
      <c r="BC122" s="687"/>
      <c r="BD122" s="687"/>
      <c r="BE122" s="687"/>
      <c r="BF122" s="687"/>
      <c r="BG122" s="687"/>
      <c r="BH122" s="687"/>
      <c r="BI122" s="687"/>
      <c r="BJ122" s="687"/>
      <c r="BK122" s="687"/>
      <c r="BL122" s="687"/>
      <c r="BM122" s="687"/>
      <c r="BN122" s="687"/>
      <c r="BO122" s="687"/>
      <c r="BP122" s="687"/>
      <c r="BQ122" s="687"/>
      <c r="BR122" s="687"/>
      <c r="BS122" s="687"/>
      <c r="BT122" s="688"/>
      <c r="BU122" s="163"/>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52" fitToWidth="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DropDownList!$H$2:$H$3</xm:f>
          </x14:formula1>
          <xm:sqref>J28:J1048576</xm:sqref>
        </x14:dataValidation>
        <x14:dataValidation type="list" allowBlank="1" showInputMessage="1" showErrorMessage="1">
          <x14:formula1>
            <xm:f>DropDownList!$H$2:$H$3</xm:f>
          </x14:formula1>
          <xm:sqref>J27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I56" sqref="I56"/>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75"/>
      <c r="B13" s="575" t="s">
        <v>171</v>
      </c>
      <c r="D13" s="126" t="s">
        <v>175</v>
      </c>
      <c r="E13" s="731"/>
      <c r="F13" s="177"/>
      <c r="G13" s="178"/>
      <c r="H13" s="179"/>
      <c r="K13" s="179"/>
      <c r="L13" s="177"/>
      <c r="M13" s="177"/>
      <c r="N13" s="177"/>
      <c r="O13" s="177"/>
      <c r="P13" s="177"/>
      <c r="Q13" s="180"/>
    </row>
    <row r="14" spans="1:17" s="9" customFormat="1" ht="15.65" customHeight="1">
      <c r="B14" s="539"/>
      <c r="D14" s="17"/>
      <c r="E14" s="17"/>
      <c r="F14" s="177"/>
      <c r="G14" s="178"/>
      <c r="H14" s="179"/>
      <c r="K14" s="179"/>
      <c r="L14" s="177"/>
      <c r="M14" s="177"/>
      <c r="N14" s="177"/>
      <c r="O14" s="177"/>
      <c r="P14" s="177"/>
      <c r="Q14" s="180"/>
    </row>
    <row r="15" spans="1:17" ht="15.5">
      <c r="B15" s="575" t="s">
        <v>505</v>
      </c>
    </row>
    <row r="16" spans="1:17" ht="15.5">
      <c r="B16" s="575"/>
    </row>
    <row r="17" spans="2:21" s="655" customFormat="1" ht="20.5" customHeight="1">
      <c r="B17" s="653" t="s">
        <v>664</v>
      </c>
      <c r="C17" s="654"/>
      <c r="D17" s="654"/>
      <c r="E17" s="654"/>
      <c r="F17" s="654"/>
      <c r="G17" s="654"/>
      <c r="H17" s="654"/>
      <c r="I17" s="654"/>
      <c r="J17" s="654"/>
      <c r="K17" s="654"/>
      <c r="L17" s="654"/>
      <c r="M17" s="654"/>
      <c r="N17" s="654"/>
      <c r="O17" s="654"/>
      <c r="P17" s="654"/>
      <c r="Q17" s="654"/>
      <c r="R17" s="654"/>
      <c r="S17" s="654"/>
      <c r="T17" s="654"/>
      <c r="U17" s="654"/>
    </row>
    <row r="18" spans="2:21" ht="60" customHeight="1">
      <c r="B18" s="852" t="s">
        <v>718</v>
      </c>
      <c r="C18" s="852"/>
      <c r="D18" s="852"/>
      <c r="E18" s="852"/>
      <c r="F18" s="852"/>
      <c r="G18" s="852"/>
      <c r="H18" s="852"/>
      <c r="I18" s="852"/>
      <c r="J18" s="852"/>
      <c r="K18" s="852"/>
      <c r="L18" s="852"/>
      <c r="M18" s="852"/>
      <c r="N18" s="852"/>
      <c r="O18" s="852"/>
      <c r="P18" s="852"/>
      <c r="Q18" s="852"/>
      <c r="R18" s="852"/>
      <c r="S18" s="852"/>
      <c r="T18" s="852"/>
      <c r="U18" s="852"/>
    </row>
    <row r="21" spans="2:21" ht="21">
      <c r="B21" s="729" t="s">
        <v>702</v>
      </c>
    </row>
    <row r="23" spans="2:21" ht="21">
      <c r="B23" s="729" t="s">
        <v>703</v>
      </c>
      <c r="C23" s="730"/>
      <c r="E23" s="730"/>
      <c r="F23" s="730"/>
      <c r="H23" s="729" t="s">
        <v>704</v>
      </c>
    </row>
    <row r="24" spans="2:21" ht="18.649999999999999" customHeight="1">
      <c r="B24" s="851" t="s">
        <v>680</v>
      </c>
      <c r="C24" s="851"/>
      <c r="D24" s="851"/>
      <c r="E24" s="851"/>
      <c r="F24" s="851"/>
      <c r="H24" s="12" t="s">
        <v>688</v>
      </c>
      <c r="M24" s="12" t="s">
        <v>689</v>
      </c>
    </row>
    <row r="25" spans="2:21" ht="43.5">
      <c r="B25" s="726" t="s">
        <v>62</v>
      </c>
      <c r="C25" s="726" t="s">
        <v>681</v>
      </c>
      <c r="D25" s="726" t="s">
        <v>682</v>
      </c>
      <c r="E25" s="726" t="s">
        <v>684</v>
      </c>
      <c r="F25" s="726" t="s">
        <v>683</v>
      </c>
      <c r="H25" s="726" t="s">
        <v>685</v>
      </c>
      <c r="I25" s="726" t="s">
        <v>686</v>
      </c>
      <c r="J25" s="726" t="s">
        <v>687</v>
      </c>
      <c r="K25" s="726" t="s">
        <v>681</v>
      </c>
      <c r="M25" s="726" t="s">
        <v>685</v>
      </c>
      <c r="N25" s="726" t="s">
        <v>686</v>
      </c>
      <c r="O25" s="726" t="s">
        <v>687</v>
      </c>
      <c r="P25" s="726" t="s">
        <v>681</v>
      </c>
    </row>
    <row r="26" spans="2:21" ht="16.5">
      <c r="B26" s="733"/>
      <c r="C26" s="733" t="s">
        <v>692</v>
      </c>
      <c r="D26" s="733" t="s">
        <v>693</v>
      </c>
      <c r="E26" s="733" t="s">
        <v>694</v>
      </c>
      <c r="F26" s="733" t="s">
        <v>695</v>
      </c>
      <c r="H26" s="733"/>
      <c r="I26" s="733" t="s">
        <v>696</v>
      </c>
      <c r="J26" s="733" t="s">
        <v>697</v>
      </c>
      <c r="K26" s="733" t="s">
        <v>698</v>
      </c>
      <c r="M26" s="733"/>
      <c r="N26" s="733" t="s">
        <v>699</v>
      </c>
      <c r="O26" s="733" t="s">
        <v>700</v>
      </c>
      <c r="P26" s="733" t="s">
        <v>701</v>
      </c>
    </row>
    <row r="27" spans="2:21" ht="15.65" customHeight="1">
      <c r="B27" s="728" t="s">
        <v>706</v>
      </c>
      <c r="C27" s="736">
        <f>K49</f>
        <v>0</v>
      </c>
      <c r="D27" s="734"/>
      <c r="E27" s="727"/>
      <c r="F27" s="727"/>
      <c r="H27" s="727"/>
      <c r="I27" s="727"/>
      <c r="J27" s="727"/>
      <c r="K27" s="727">
        <f>I27*J27</f>
        <v>0</v>
      </c>
      <c r="M27" s="727"/>
      <c r="N27" s="727"/>
      <c r="O27" s="727"/>
      <c r="P27" s="727">
        <f>N27*O27</f>
        <v>0</v>
      </c>
    </row>
    <row r="28" spans="2:21" ht="15.65" customHeight="1">
      <c r="B28" s="728" t="s">
        <v>707</v>
      </c>
      <c r="C28" s="737">
        <f>P49</f>
        <v>0</v>
      </c>
      <c r="D28" s="738">
        <f>C28-C27</f>
        <v>0</v>
      </c>
      <c r="E28" s="727"/>
      <c r="F28" s="735">
        <f>D28*E28</f>
        <v>0</v>
      </c>
      <c r="H28" s="727"/>
      <c r="I28" s="727"/>
      <c r="J28" s="727"/>
      <c r="K28" s="727"/>
      <c r="M28" s="727"/>
      <c r="N28" s="727"/>
      <c r="O28" s="727"/>
      <c r="P28" s="727"/>
    </row>
    <row r="29" spans="2:21" ht="15.65" customHeight="1">
      <c r="B29" s="728" t="s">
        <v>708</v>
      </c>
      <c r="C29" s="727"/>
      <c r="D29" s="727"/>
      <c r="E29" s="727"/>
      <c r="F29" s="727"/>
      <c r="H29" s="727"/>
      <c r="I29" s="727"/>
      <c r="J29" s="727"/>
      <c r="K29" s="727"/>
      <c r="M29" s="727"/>
      <c r="N29" s="727"/>
      <c r="O29" s="727"/>
      <c r="P29" s="727"/>
    </row>
    <row r="30" spans="2:21" ht="15.65" customHeight="1">
      <c r="B30" s="728" t="s">
        <v>709</v>
      </c>
      <c r="C30" s="727"/>
      <c r="D30" s="727"/>
      <c r="E30" s="727"/>
      <c r="F30" s="727"/>
      <c r="H30" s="727"/>
      <c r="I30" s="727"/>
      <c r="J30" s="727"/>
      <c r="K30" s="727"/>
      <c r="M30" s="727"/>
      <c r="N30" s="727"/>
      <c r="O30" s="727"/>
      <c r="P30" s="727"/>
    </row>
    <row r="31" spans="2:21" ht="15.65" customHeight="1">
      <c r="B31" s="728" t="s">
        <v>710</v>
      </c>
      <c r="C31" s="727"/>
      <c r="D31" s="727"/>
      <c r="E31" s="727"/>
      <c r="F31" s="727"/>
      <c r="H31" s="727"/>
      <c r="I31" s="727"/>
      <c r="J31" s="727"/>
      <c r="K31" s="727"/>
      <c r="M31" s="727"/>
      <c r="N31" s="727"/>
      <c r="O31" s="727"/>
      <c r="P31" s="727"/>
    </row>
    <row r="32" spans="2:21" ht="15.65" customHeight="1">
      <c r="B32" s="728" t="s">
        <v>711</v>
      </c>
      <c r="C32" s="727"/>
      <c r="D32" s="727"/>
      <c r="E32" s="727"/>
      <c r="F32" s="727"/>
      <c r="H32" s="727"/>
      <c r="I32" s="727"/>
      <c r="J32" s="727"/>
      <c r="K32" s="727"/>
      <c r="M32" s="727"/>
      <c r="N32" s="727"/>
      <c r="O32" s="727"/>
      <c r="P32" s="727"/>
    </row>
    <row r="33" spans="2:16" ht="15.65" customHeight="1">
      <c r="B33" s="728" t="s">
        <v>712</v>
      </c>
      <c r="C33" s="727"/>
      <c r="D33" s="727"/>
      <c r="E33" s="727"/>
      <c r="F33" s="727"/>
      <c r="H33" s="727"/>
      <c r="I33" s="727"/>
      <c r="J33" s="727"/>
      <c r="K33" s="727"/>
      <c r="M33" s="727"/>
      <c r="N33" s="727"/>
      <c r="O33" s="727"/>
      <c r="P33" s="727"/>
    </row>
    <row r="34" spans="2:16" ht="15.65" customHeight="1">
      <c r="B34" s="728" t="s">
        <v>713</v>
      </c>
      <c r="C34" s="727"/>
      <c r="D34" s="727"/>
      <c r="E34" s="727"/>
      <c r="F34" s="727"/>
      <c r="H34" s="727"/>
      <c r="I34" s="727"/>
      <c r="J34" s="727"/>
      <c r="K34" s="727"/>
      <c r="M34" s="727"/>
      <c r="N34" s="727"/>
      <c r="O34" s="727"/>
      <c r="P34" s="727"/>
    </row>
    <row r="35" spans="2:16" ht="15.65" customHeight="1">
      <c r="B35" s="728" t="s">
        <v>714</v>
      </c>
      <c r="C35" s="727"/>
      <c r="D35" s="727"/>
      <c r="E35" s="727"/>
      <c r="F35" s="727"/>
      <c r="H35" s="727"/>
      <c r="I35" s="727"/>
      <c r="J35" s="727"/>
      <c r="K35" s="727"/>
      <c r="M35" s="727"/>
      <c r="N35" s="727"/>
      <c r="O35" s="727"/>
      <c r="P35" s="727"/>
    </row>
    <row r="36" spans="2:16" ht="15.65" customHeight="1">
      <c r="B36" s="728" t="s">
        <v>715</v>
      </c>
      <c r="C36" s="727"/>
      <c r="D36" s="727"/>
      <c r="E36" s="727"/>
      <c r="F36" s="727"/>
      <c r="H36" s="727"/>
      <c r="I36" s="727"/>
      <c r="J36" s="727"/>
      <c r="K36" s="727"/>
      <c r="M36" s="727"/>
      <c r="N36" s="727"/>
      <c r="O36" s="727"/>
      <c r="P36" s="727"/>
    </row>
    <row r="37" spans="2:16" ht="15.65" customHeight="1">
      <c r="B37" s="728" t="s">
        <v>716</v>
      </c>
      <c r="C37" s="727"/>
      <c r="D37" s="727"/>
      <c r="E37" s="727"/>
      <c r="F37" s="727"/>
      <c r="H37" s="727"/>
      <c r="I37" s="727"/>
      <c r="J37" s="727"/>
      <c r="K37" s="727"/>
      <c r="M37" s="727"/>
      <c r="N37" s="727"/>
      <c r="O37" s="727"/>
      <c r="P37" s="727"/>
    </row>
    <row r="38" spans="2:16" ht="15.65" customHeight="1">
      <c r="B38" s="728" t="s">
        <v>717</v>
      </c>
      <c r="C38" s="727"/>
      <c r="D38" s="727"/>
      <c r="E38" s="727"/>
      <c r="F38" s="727"/>
      <c r="H38" s="727"/>
      <c r="I38" s="727"/>
      <c r="J38" s="727"/>
      <c r="K38" s="727"/>
      <c r="M38" s="727"/>
      <c r="N38" s="727"/>
      <c r="O38" s="727"/>
      <c r="P38" s="727"/>
    </row>
    <row r="39" spans="2:16" ht="16.149999999999999" customHeight="1">
      <c r="B39" s="739" t="s">
        <v>26</v>
      </c>
      <c r="C39" s="740"/>
      <c r="D39" s="740"/>
      <c r="E39" s="740"/>
      <c r="F39" s="741">
        <f>SUM(F28:F38)</f>
        <v>0</v>
      </c>
      <c r="H39" s="727"/>
      <c r="I39" s="727"/>
      <c r="J39" s="727"/>
      <c r="K39" s="727"/>
      <c r="M39" s="727"/>
      <c r="N39" s="727"/>
      <c r="O39" s="727"/>
      <c r="P39" s="727"/>
    </row>
    <row r="40" spans="2:16">
      <c r="B40" s="728" t="s">
        <v>705</v>
      </c>
      <c r="C40" s="727"/>
      <c r="D40" s="727"/>
      <c r="E40" s="727"/>
      <c r="F40" s="727"/>
      <c r="H40" s="727"/>
      <c r="I40" s="727"/>
      <c r="J40" s="727"/>
      <c r="K40" s="727"/>
      <c r="M40" s="727"/>
      <c r="N40" s="727"/>
      <c r="O40" s="727"/>
      <c r="P40" s="727"/>
    </row>
    <row r="41" spans="2:16">
      <c r="B41" s="728" t="s">
        <v>705</v>
      </c>
      <c r="C41" s="727"/>
      <c r="D41" s="727"/>
      <c r="E41" s="727"/>
      <c r="F41" s="727"/>
      <c r="H41" s="727"/>
      <c r="I41" s="727"/>
      <c r="J41" s="727"/>
      <c r="K41" s="727"/>
      <c r="M41" s="727"/>
      <c r="N41" s="727"/>
      <c r="O41" s="727"/>
      <c r="P41" s="727"/>
    </row>
    <row r="42" spans="2:16">
      <c r="B42" s="728" t="s">
        <v>705</v>
      </c>
      <c r="C42" s="727"/>
      <c r="D42" s="727"/>
      <c r="E42" s="727"/>
      <c r="F42" s="727"/>
      <c r="H42" s="727"/>
      <c r="I42" s="727"/>
      <c r="J42" s="727"/>
      <c r="K42" s="727"/>
      <c r="M42" s="727"/>
      <c r="N42" s="727"/>
      <c r="O42" s="727"/>
      <c r="P42" s="727"/>
    </row>
    <row r="43" spans="2:16">
      <c r="B43" s="728" t="s">
        <v>705</v>
      </c>
      <c r="C43" s="727"/>
      <c r="D43" s="727"/>
      <c r="E43" s="727"/>
      <c r="F43" s="727"/>
      <c r="H43" s="727"/>
      <c r="I43" s="727"/>
      <c r="J43" s="727"/>
      <c r="K43" s="727"/>
      <c r="M43" s="727"/>
      <c r="N43" s="727"/>
      <c r="O43" s="727"/>
      <c r="P43" s="727"/>
    </row>
    <row r="44" spans="2:16">
      <c r="H44" s="727"/>
      <c r="I44" s="727"/>
      <c r="J44" s="727"/>
      <c r="K44" s="727"/>
      <c r="M44" s="727"/>
      <c r="N44" s="727"/>
      <c r="O44" s="727"/>
      <c r="P44" s="727"/>
    </row>
    <row r="45" spans="2:16">
      <c r="H45" s="727"/>
      <c r="I45" s="727"/>
      <c r="J45" s="727"/>
      <c r="K45" s="727"/>
      <c r="M45" s="727"/>
      <c r="N45" s="727"/>
      <c r="O45" s="727"/>
      <c r="P45" s="727"/>
    </row>
    <row r="46" spans="2:16">
      <c r="H46" s="727"/>
      <c r="I46" s="727"/>
      <c r="J46" s="727"/>
      <c r="K46" s="727"/>
      <c r="M46" s="727"/>
      <c r="N46" s="727"/>
      <c r="O46" s="727"/>
      <c r="P46" s="727"/>
    </row>
    <row r="47" spans="2:16">
      <c r="H47" s="727"/>
      <c r="I47" s="727"/>
      <c r="J47" s="727"/>
      <c r="K47" s="727"/>
      <c r="M47" s="727"/>
      <c r="N47" s="727"/>
      <c r="O47" s="727"/>
      <c r="P47" s="727"/>
    </row>
    <row r="48" spans="2:16">
      <c r="H48" s="727"/>
      <c r="I48" s="727"/>
      <c r="J48" s="727"/>
      <c r="K48" s="727"/>
      <c r="M48" s="727"/>
      <c r="N48" s="727"/>
      <c r="O48" s="727"/>
      <c r="P48" s="727"/>
    </row>
    <row r="49" spans="8:16">
      <c r="H49" s="739" t="s">
        <v>26</v>
      </c>
      <c r="I49" s="740"/>
      <c r="J49" s="740"/>
      <c r="K49" s="736">
        <f>SUM(K27:K48)</f>
        <v>0</v>
      </c>
      <c r="M49" s="739" t="s">
        <v>26</v>
      </c>
      <c r="N49" s="740"/>
      <c r="O49" s="740"/>
      <c r="P49" s="737">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R19" sqref="R19"/>
    </sheetView>
  </sheetViews>
  <sheetFormatPr defaultColWidth="9.1796875" defaultRowHeight="14.5"/>
  <cols>
    <col min="1" max="1" width="9.1796875" style="12"/>
    <col min="2" max="2" width="36.81640625" style="691" customWidth="1"/>
    <col min="3" max="3" width="9.1796875" style="10"/>
    <col min="4" max="16384" width="9.1796875" style="12"/>
  </cols>
  <sheetData>
    <row r="16" spans="2:21" ht="26.25" customHeight="1">
      <c r="B16" s="692" t="s">
        <v>561</v>
      </c>
      <c r="C16" s="788" t="s">
        <v>505</v>
      </c>
      <c r="D16" s="789"/>
      <c r="E16" s="789"/>
      <c r="F16" s="789"/>
      <c r="G16" s="789"/>
      <c r="H16" s="789"/>
      <c r="I16" s="789"/>
      <c r="J16" s="789"/>
      <c r="K16" s="789"/>
      <c r="L16" s="789"/>
      <c r="M16" s="789"/>
      <c r="N16" s="789"/>
      <c r="O16" s="789"/>
      <c r="P16" s="789"/>
      <c r="Q16" s="789"/>
      <c r="R16" s="789"/>
      <c r="S16" s="789"/>
      <c r="T16" s="789"/>
      <c r="U16" s="789"/>
    </row>
    <row r="17" spans="2:21" ht="55.5" customHeight="1">
      <c r="B17" s="693" t="s">
        <v>634</v>
      </c>
      <c r="C17" s="790" t="s">
        <v>719</v>
      </c>
      <c r="D17" s="790"/>
      <c r="E17" s="790"/>
      <c r="F17" s="790"/>
      <c r="G17" s="790"/>
      <c r="H17" s="790"/>
      <c r="I17" s="790"/>
      <c r="J17" s="790"/>
      <c r="K17" s="790"/>
      <c r="L17" s="790"/>
      <c r="M17" s="790"/>
      <c r="N17" s="790"/>
      <c r="O17" s="790"/>
      <c r="P17" s="790"/>
      <c r="Q17" s="790"/>
      <c r="R17" s="790"/>
      <c r="S17" s="790"/>
      <c r="T17" s="790"/>
      <c r="U17" s="791"/>
    </row>
    <row r="18" spans="2:21" ht="15.5">
      <c r="B18" s="694"/>
      <c r="C18" s="695"/>
      <c r="D18" s="696"/>
      <c r="E18" s="696"/>
      <c r="F18" s="696"/>
      <c r="G18" s="696"/>
      <c r="H18" s="696"/>
      <c r="I18" s="696"/>
      <c r="J18" s="696"/>
      <c r="K18" s="696"/>
      <c r="L18" s="696"/>
      <c r="M18" s="696"/>
      <c r="N18" s="696"/>
      <c r="O18" s="696"/>
      <c r="P18" s="696"/>
      <c r="Q18" s="696"/>
      <c r="R18" s="696"/>
      <c r="S18" s="696"/>
      <c r="T18" s="696"/>
      <c r="U18" s="697"/>
    </row>
    <row r="19" spans="2:21" ht="15.5">
      <c r="B19" s="694"/>
      <c r="C19" s="695" t="s">
        <v>638</v>
      </c>
      <c r="D19" s="696"/>
      <c r="E19" s="696"/>
      <c r="F19" s="696"/>
      <c r="G19" s="696"/>
      <c r="H19" s="696"/>
      <c r="I19" s="696"/>
      <c r="J19" s="696"/>
      <c r="K19" s="696"/>
      <c r="L19" s="696"/>
      <c r="M19" s="696"/>
      <c r="N19" s="696"/>
      <c r="O19" s="696"/>
      <c r="P19" s="696"/>
      <c r="Q19" s="696"/>
      <c r="R19" s="696"/>
      <c r="S19" s="696"/>
      <c r="T19" s="696"/>
      <c r="U19" s="697"/>
    </row>
    <row r="20" spans="2:21" ht="15.5">
      <c r="B20" s="694"/>
      <c r="C20" s="695"/>
      <c r="D20" s="696"/>
      <c r="E20" s="696"/>
      <c r="F20" s="696"/>
      <c r="G20" s="696"/>
      <c r="H20" s="696"/>
      <c r="I20" s="696"/>
      <c r="J20" s="696"/>
      <c r="K20" s="696"/>
      <c r="L20" s="696"/>
      <c r="M20" s="696"/>
      <c r="N20" s="696"/>
      <c r="O20" s="696"/>
      <c r="P20" s="696"/>
      <c r="Q20" s="696"/>
      <c r="R20" s="696"/>
      <c r="S20" s="696"/>
      <c r="T20" s="696"/>
      <c r="U20" s="697"/>
    </row>
    <row r="21" spans="2:21" ht="15.5">
      <c r="B21" s="694"/>
      <c r="C21" s="695" t="s">
        <v>635</v>
      </c>
      <c r="D21" s="696"/>
      <c r="E21" s="696"/>
      <c r="F21" s="696"/>
      <c r="G21" s="696"/>
      <c r="H21" s="696"/>
      <c r="I21" s="696"/>
      <c r="J21" s="696"/>
      <c r="K21" s="696"/>
      <c r="L21" s="696"/>
      <c r="M21" s="696"/>
      <c r="N21" s="696"/>
      <c r="O21" s="696"/>
      <c r="P21" s="696"/>
      <c r="Q21" s="696"/>
      <c r="R21" s="696"/>
      <c r="S21" s="696"/>
      <c r="T21" s="696"/>
      <c r="U21" s="697"/>
    </row>
    <row r="22" spans="2:21" ht="15.5">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84" t="s">
        <v>636</v>
      </c>
      <c r="D23" s="784"/>
      <c r="E23" s="784"/>
      <c r="F23" s="784"/>
      <c r="G23" s="784"/>
      <c r="H23" s="784"/>
      <c r="I23" s="784"/>
      <c r="J23" s="784"/>
      <c r="K23" s="784"/>
      <c r="L23" s="784"/>
      <c r="M23" s="784"/>
      <c r="N23" s="784"/>
      <c r="O23" s="784"/>
      <c r="P23" s="784"/>
      <c r="Q23" s="784"/>
      <c r="R23" s="784"/>
      <c r="S23" s="784"/>
      <c r="T23" s="696"/>
      <c r="U23" s="697"/>
    </row>
    <row r="24" spans="2:21" ht="15.5">
      <c r="B24" s="694"/>
      <c r="C24" s="695"/>
      <c r="D24" s="696"/>
      <c r="E24" s="696"/>
      <c r="F24" s="696"/>
      <c r="G24" s="696"/>
      <c r="H24" s="696"/>
      <c r="I24" s="696"/>
      <c r="J24" s="696"/>
      <c r="K24" s="696"/>
      <c r="L24" s="696"/>
      <c r="M24" s="696"/>
      <c r="N24" s="696"/>
      <c r="O24" s="696"/>
      <c r="P24" s="696"/>
      <c r="Q24" s="696"/>
      <c r="R24" s="696"/>
      <c r="S24" s="696"/>
      <c r="T24" s="696"/>
      <c r="U24" s="697"/>
    </row>
    <row r="25" spans="2:21" ht="15.5">
      <c r="B25" s="694"/>
      <c r="C25" s="695" t="s">
        <v>639</v>
      </c>
      <c r="D25" s="696"/>
      <c r="E25" s="696"/>
      <c r="F25" s="696"/>
      <c r="G25" s="696"/>
      <c r="H25" s="696"/>
      <c r="I25" s="696"/>
      <c r="J25" s="696"/>
      <c r="K25" s="696"/>
      <c r="L25" s="696"/>
      <c r="M25" s="696"/>
      <c r="N25" s="696"/>
      <c r="O25" s="696"/>
      <c r="P25" s="696"/>
      <c r="Q25" s="696"/>
      <c r="R25" s="696"/>
      <c r="S25" s="696"/>
      <c r="T25" s="696"/>
      <c r="U25" s="697"/>
    </row>
    <row r="26" spans="2:21" ht="15.5">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84" t="s">
        <v>637</v>
      </c>
      <c r="D27" s="784"/>
      <c r="E27" s="784"/>
      <c r="F27" s="784"/>
      <c r="G27" s="784"/>
      <c r="H27" s="784"/>
      <c r="I27" s="784"/>
      <c r="J27" s="784"/>
      <c r="K27" s="784"/>
      <c r="L27" s="784"/>
      <c r="M27" s="784"/>
      <c r="N27" s="784"/>
      <c r="O27" s="784"/>
      <c r="P27" s="784"/>
      <c r="Q27" s="784"/>
      <c r="R27" s="784"/>
      <c r="S27" s="784"/>
      <c r="T27" s="784"/>
      <c r="U27" s="785"/>
    </row>
    <row r="28" spans="2:21" ht="15.5">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84" t="s">
        <v>640</v>
      </c>
      <c r="D29" s="784"/>
      <c r="E29" s="784"/>
      <c r="F29" s="784"/>
      <c r="G29" s="784"/>
      <c r="H29" s="784"/>
      <c r="I29" s="784"/>
      <c r="J29" s="784"/>
      <c r="K29" s="784"/>
      <c r="L29" s="784"/>
      <c r="M29" s="784"/>
      <c r="N29" s="784"/>
      <c r="O29" s="784"/>
      <c r="P29" s="784"/>
      <c r="Q29" s="784"/>
      <c r="R29" s="784"/>
      <c r="S29" s="784"/>
      <c r="T29" s="784"/>
      <c r="U29" s="785"/>
    </row>
    <row r="30" spans="2:21" ht="15.5">
      <c r="B30" s="694"/>
      <c r="C30" s="695"/>
      <c r="D30" s="696"/>
      <c r="E30" s="696"/>
      <c r="F30" s="696"/>
      <c r="G30" s="696"/>
      <c r="H30" s="696"/>
      <c r="I30" s="696"/>
      <c r="J30" s="696"/>
      <c r="K30" s="696"/>
      <c r="L30" s="696"/>
      <c r="M30" s="696"/>
      <c r="N30" s="696"/>
      <c r="O30" s="696"/>
      <c r="P30" s="696"/>
      <c r="Q30" s="696"/>
      <c r="R30" s="696"/>
      <c r="S30" s="696"/>
      <c r="T30" s="696"/>
      <c r="U30" s="697"/>
    </row>
    <row r="31" spans="2:21" ht="15.5">
      <c r="B31" s="694"/>
      <c r="C31" s="695" t="s">
        <v>641</v>
      </c>
      <c r="D31" s="696"/>
      <c r="E31" s="696"/>
      <c r="F31" s="696"/>
      <c r="G31" s="696"/>
      <c r="H31" s="696"/>
      <c r="I31" s="696"/>
      <c r="J31" s="696"/>
      <c r="K31" s="696"/>
      <c r="L31" s="696"/>
      <c r="M31" s="696"/>
      <c r="N31" s="696"/>
      <c r="O31" s="696"/>
      <c r="P31" s="696"/>
      <c r="Q31" s="696"/>
      <c r="R31" s="696"/>
      <c r="S31" s="696"/>
      <c r="T31" s="696"/>
      <c r="U31" s="697"/>
    </row>
    <row r="32" spans="2:21" ht="15.5">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642</v>
      </c>
      <c r="C33" s="792" t="s">
        <v>643</v>
      </c>
      <c r="D33" s="792"/>
      <c r="E33" s="792"/>
      <c r="F33" s="792"/>
      <c r="G33" s="792"/>
      <c r="H33" s="792"/>
      <c r="I33" s="792"/>
      <c r="J33" s="792"/>
      <c r="K33" s="792"/>
      <c r="L33" s="792"/>
      <c r="M33" s="792"/>
      <c r="N33" s="792"/>
      <c r="O33" s="792"/>
      <c r="P33" s="792"/>
      <c r="Q33" s="792"/>
      <c r="R33" s="792"/>
      <c r="S33" s="792"/>
      <c r="T33" s="792"/>
      <c r="U33" s="793"/>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5">
      <c r="B35" s="706" t="s">
        <v>644</v>
      </c>
      <c r="C35" s="707" t="s">
        <v>645</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646</v>
      </c>
      <c r="C37" s="786" t="s">
        <v>647</v>
      </c>
      <c r="D37" s="786"/>
      <c r="E37" s="786"/>
      <c r="F37" s="786"/>
      <c r="G37" s="786"/>
      <c r="H37" s="786"/>
      <c r="I37" s="786"/>
      <c r="J37" s="786"/>
      <c r="K37" s="786"/>
      <c r="L37" s="786"/>
      <c r="M37" s="786"/>
      <c r="N37" s="786"/>
      <c r="O37" s="786"/>
      <c r="P37" s="786"/>
      <c r="Q37" s="786"/>
      <c r="R37" s="786"/>
      <c r="S37" s="786"/>
      <c r="T37" s="786"/>
      <c r="U37" s="787"/>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5">
      <c r="B39" s="693" t="s">
        <v>648</v>
      </c>
      <c r="C39" s="709" t="s">
        <v>649</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ht="38.25" customHeight="1">
      <c r="B41" s="702" t="s">
        <v>650</v>
      </c>
      <c r="C41" s="794" t="s">
        <v>651</v>
      </c>
      <c r="D41" s="794"/>
      <c r="E41" s="794"/>
      <c r="F41" s="794"/>
      <c r="G41" s="794"/>
      <c r="H41" s="794"/>
      <c r="I41" s="794"/>
      <c r="J41" s="794"/>
      <c r="K41" s="794"/>
      <c r="L41" s="794"/>
      <c r="M41" s="794"/>
      <c r="N41" s="794"/>
      <c r="O41" s="794"/>
      <c r="P41" s="794"/>
      <c r="Q41" s="794"/>
      <c r="R41" s="794"/>
      <c r="S41" s="794"/>
      <c r="T41" s="794"/>
      <c r="U41" s="795"/>
    </row>
    <row r="42" spans="2:21">
      <c r="B42" s="710"/>
      <c r="C42" s="704"/>
      <c r="D42" s="704"/>
      <c r="E42" s="704"/>
      <c r="F42" s="704"/>
      <c r="G42" s="704"/>
      <c r="H42" s="704"/>
      <c r="I42" s="704"/>
      <c r="J42" s="704"/>
      <c r="K42" s="704"/>
      <c r="L42" s="704"/>
      <c r="M42" s="704"/>
      <c r="N42" s="704"/>
      <c r="O42" s="704"/>
      <c r="P42" s="704"/>
      <c r="Q42" s="704"/>
      <c r="R42" s="704"/>
      <c r="S42" s="704"/>
      <c r="T42" s="704"/>
      <c r="U42" s="705"/>
    </row>
    <row r="43" spans="2:21" ht="15.5">
      <c r="B43" s="706" t="s">
        <v>652</v>
      </c>
      <c r="C43" s="707" t="s">
        <v>653</v>
      </c>
      <c r="D43" s="696"/>
      <c r="E43" s="696"/>
      <c r="F43" s="696"/>
      <c r="G43" s="696"/>
      <c r="H43" s="696"/>
      <c r="I43" s="696"/>
      <c r="J43" s="696"/>
      <c r="K43" s="696"/>
      <c r="L43" s="696"/>
      <c r="M43" s="696"/>
      <c r="N43" s="696"/>
      <c r="O43" s="696"/>
      <c r="P43" s="696"/>
      <c r="Q43" s="696"/>
      <c r="R43" s="696"/>
      <c r="S43" s="696"/>
      <c r="T43" s="696"/>
      <c r="U43" s="697"/>
    </row>
    <row r="44" spans="2:21">
      <c r="B44" s="711"/>
      <c r="C44" s="696"/>
      <c r="D44" s="696"/>
      <c r="E44" s="696"/>
      <c r="F44" s="696"/>
      <c r="G44" s="696"/>
      <c r="H44" s="696"/>
      <c r="I44" s="696"/>
      <c r="J44" s="696"/>
      <c r="K44" s="696"/>
      <c r="L44" s="696"/>
      <c r="M44" s="696"/>
      <c r="N44" s="696"/>
      <c r="O44" s="696"/>
      <c r="P44" s="696"/>
      <c r="Q44" s="696"/>
      <c r="R44" s="696"/>
      <c r="S44" s="696"/>
      <c r="T44" s="696"/>
      <c r="U44" s="697"/>
    </row>
    <row r="45" spans="2:21" ht="36" customHeight="1">
      <c r="B45" s="711"/>
      <c r="C45" s="782" t="s">
        <v>669</v>
      </c>
      <c r="D45" s="782"/>
      <c r="E45" s="782"/>
      <c r="F45" s="782"/>
      <c r="G45" s="782"/>
      <c r="H45" s="782"/>
      <c r="I45" s="782"/>
      <c r="J45" s="782"/>
      <c r="K45" s="782"/>
      <c r="L45" s="782"/>
      <c r="M45" s="782"/>
      <c r="N45" s="782"/>
      <c r="O45" s="782"/>
      <c r="P45" s="782"/>
      <c r="Q45" s="782"/>
      <c r="R45" s="782"/>
      <c r="S45" s="782"/>
      <c r="T45" s="782"/>
      <c r="U45" s="783"/>
    </row>
    <row r="46" spans="2:21">
      <c r="B46" s="711"/>
      <c r="C46" s="712"/>
      <c r="D46" s="696"/>
      <c r="E46" s="696"/>
      <c r="F46" s="696"/>
      <c r="G46" s="696"/>
      <c r="H46" s="696"/>
      <c r="I46" s="696"/>
      <c r="J46" s="696"/>
      <c r="K46" s="696"/>
      <c r="L46" s="696"/>
      <c r="M46" s="696"/>
      <c r="N46" s="696"/>
      <c r="O46" s="696"/>
      <c r="P46" s="696"/>
      <c r="Q46" s="696"/>
      <c r="R46" s="696"/>
      <c r="S46" s="696"/>
      <c r="T46" s="696"/>
      <c r="U46" s="697"/>
    </row>
    <row r="47" spans="2:21" ht="35.25" customHeight="1">
      <c r="B47" s="711"/>
      <c r="C47" s="782" t="s">
        <v>654</v>
      </c>
      <c r="D47" s="782"/>
      <c r="E47" s="782"/>
      <c r="F47" s="782"/>
      <c r="G47" s="782"/>
      <c r="H47" s="782"/>
      <c r="I47" s="782"/>
      <c r="J47" s="782"/>
      <c r="K47" s="782"/>
      <c r="L47" s="782"/>
      <c r="M47" s="782"/>
      <c r="N47" s="782"/>
      <c r="O47" s="782"/>
      <c r="P47" s="782"/>
      <c r="Q47" s="782"/>
      <c r="R47" s="782"/>
      <c r="S47" s="782"/>
      <c r="T47" s="782"/>
      <c r="U47" s="783"/>
    </row>
    <row r="48" spans="2:21">
      <c r="B48" s="711"/>
      <c r="C48" s="712"/>
      <c r="D48" s="696"/>
      <c r="E48" s="696"/>
      <c r="F48" s="696"/>
      <c r="G48" s="696"/>
      <c r="H48" s="696"/>
      <c r="I48" s="696"/>
      <c r="J48" s="696"/>
      <c r="K48" s="696"/>
      <c r="L48" s="696"/>
      <c r="M48" s="696"/>
      <c r="N48" s="696"/>
      <c r="O48" s="696"/>
      <c r="P48" s="696"/>
      <c r="Q48" s="696"/>
      <c r="R48" s="696"/>
      <c r="S48" s="696"/>
      <c r="T48" s="696"/>
      <c r="U48" s="697"/>
    </row>
    <row r="49" spans="2:21" ht="40.5" customHeight="1">
      <c r="B49" s="711"/>
      <c r="C49" s="782" t="s">
        <v>655</v>
      </c>
      <c r="D49" s="782"/>
      <c r="E49" s="782"/>
      <c r="F49" s="782"/>
      <c r="G49" s="782"/>
      <c r="H49" s="782"/>
      <c r="I49" s="782"/>
      <c r="J49" s="782"/>
      <c r="K49" s="782"/>
      <c r="L49" s="782"/>
      <c r="M49" s="782"/>
      <c r="N49" s="782"/>
      <c r="O49" s="782"/>
      <c r="P49" s="782"/>
      <c r="Q49" s="782"/>
      <c r="R49" s="782"/>
      <c r="S49" s="782"/>
      <c r="T49" s="782"/>
      <c r="U49" s="783"/>
    </row>
    <row r="50" spans="2:21">
      <c r="B50" s="711"/>
      <c r="C50" s="712"/>
      <c r="D50" s="696"/>
      <c r="E50" s="696"/>
      <c r="F50" s="696"/>
      <c r="G50" s="696"/>
      <c r="H50" s="696"/>
      <c r="I50" s="696"/>
      <c r="J50" s="696"/>
      <c r="K50" s="696"/>
      <c r="L50" s="696"/>
      <c r="M50" s="696"/>
      <c r="N50" s="696"/>
      <c r="O50" s="696"/>
      <c r="P50" s="696"/>
      <c r="Q50" s="696"/>
      <c r="R50" s="696"/>
      <c r="S50" s="696"/>
      <c r="T50" s="696"/>
      <c r="U50" s="697"/>
    </row>
    <row r="51" spans="2:21" ht="30" customHeight="1">
      <c r="B51" s="711"/>
      <c r="C51" s="782" t="s">
        <v>656</v>
      </c>
      <c r="D51" s="782"/>
      <c r="E51" s="782"/>
      <c r="F51" s="782"/>
      <c r="G51" s="782"/>
      <c r="H51" s="782"/>
      <c r="I51" s="782"/>
      <c r="J51" s="782"/>
      <c r="K51" s="782"/>
      <c r="L51" s="782"/>
      <c r="M51" s="782"/>
      <c r="N51" s="782"/>
      <c r="O51" s="782"/>
      <c r="P51" s="782"/>
      <c r="Q51" s="782"/>
      <c r="R51" s="782"/>
      <c r="S51" s="782"/>
      <c r="T51" s="782"/>
      <c r="U51" s="783"/>
    </row>
    <row r="52" spans="2:21" ht="15.5">
      <c r="B52" s="711"/>
      <c r="C52" s="695"/>
      <c r="D52" s="696"/>
      <c r="E52" s="696"/>
      <c r="F52" s="696"/>
      <c r="G52" s="696"/>
      <c r="H52" s="696"/>
      <c r="I52" s="696"/>
      <c r="J52" s="696"/>
      <c r="K52" s="696"/>
      <c r="L52" s="696"/>
      <c r="M52" s="696"/>
      <c r="N52" s="696"/>
      <c r="O52" s="696"/>
      <c r="P52" s="696"/>
      <c r="Q52" s="696"/>
      <c r="R52" s="696"/>
      <c r="S52" s="696"/>
      <c r="T52" s="696"/>
      <c r="U52" s="697"/>
    </row>
    <row r="53" spans="2:21" ht="31.5" customHeight="1">
      <c r="B53" s="711"/>
      <c r="C53" s="784" t="s">
        <v>668</v>
      </c>
      <c r="D53" s="784"/>
      <c r="E53" s="784"/>
      <c r="F53" s="784"/>
      <c r="G53" s="784"/>
      <c r="H53" s="784"/>
      <c r="I53" s="784"/>
      <c r="J53" s="784"/>
      <c r="K53" s="784"/>
      <c r="L53" s="784"/>
      <c r="M53" s="784"/>
      <c r="N53" s="784"/>
      <c r="O53" s="784"/>
      <c r="P53" s="784"/>
      <c r="Q53" s="784"/>
      <c r="R53" s="784"/>
      <c r="S53" s="784"/>
      <c r="T53" s="784"/>
      <c r="U53" s="785"/>
    </row>
    <row r="54" spans="2:21">
      <c r="B54" s="708"/>
      <c r="C54" s="700"/>
      <c r="D54" s="700"/>
      <c r="E54" s="700"/>
      <c r="F54" s="700"/>
      <c r="G54" s="700"/>
      <c r="H54" s="700"/>
      <c r="I54" s="700"/>
      <c r="J54" s="700"/>
      <c r="K54" s="700"/>
      <c r="L54" s="700"/>
      <c r="M54" s="700"/>
      <c r="N54" s="700"/>
      <c r="O54" s="700"/>
      <c r="P54" s="700"/>
      <c r="Q54" s="700"/>
      <c r="R54" s="700"/>
      <c r="S54" s="700"/>
      <c r="T54" s="700"/>
      <c r="U54" s="701"/>
    </row>
    <row r="55" spans="2:21" ht="48" customHeight="1">
      <c r="B55" s="693" t="s">
        <v>657</v>
      </c>
      <c r="C55" s="786" t="s">
        <v>658</v>
      </c>
      <c r="D55" s="786"/>
      <c r="E55" s="786"/>
      <c r="F55" s="786"/>
      <c r="G55" s="786"/>
      <c r="H55" s="786"/>
      <c r="I55" s="786"/>
      <c r="J55" s="786"/>
      <c r="K55" s="786"/>
      <c r="L55" s="786"/>
      <c r="M55" s="786"/>
      <c r="N55" s="786"/>
      <c r="O55" s="786"/>
      <c r="P55" s="786"/>
      <c r="Q55" s="786"/>
      <c r="R55" s="786"/>
      <c r="S55" s="786"/>
      <c r="T55" s="786"/>
      <c r="U55" s="787"/>
    </row>
    <row r="56" spans="2:21">
      <c r="B56" s="708"/>
      <c r="C56" s="700"/>
      <c r="D56" s="700"/>
      <c r="E56" s="700"/>
      <c r="F56" s="700"/>
      <c r="G56" s="700"/>
      <c r="H56" s="700"/>
      <c r="I56" s="700"/>
      <c r="J56" s="700"/>
      <c r="K56" s="700"/>
      <c r="L56" s="700"/>
      <c r="M56" s="700"/>
      <c r="N56" s="700"/>
      <c r="O56" s="700"/>
      <c r="P56" s="700"/>
      <c r="Q56" s="700"/>
      <c r="R56" s="700"/>
      <c r="S56" s="700"/>
      <c r="T56" s="700"/>
      <c r="U56" s="701"/>
    </row>
    <row r="57" spans="2:21" ht="34.5" customHeight="1">
      <c r="B57" s="693" t="s">
        <v>659</v>
      </c>
      <c r="C57" s="786" t="s">
        <v>660</v>
      </c>
      <c r="D57" s="786"/>
      <c r="E57" s="786"/>
      <c r="F57" s="786"/>
      <c r="G57" s="786"/>
      <c r="H57" s="786"/>
      <c r="I57" s="786"/>
      <c r="J57" s="786"/>
      <c r="K57" s="786"/>
      <c r="L57" s="786"/>
      <c r="M57" s="786"/>
      <c r="N57" s="786"/>
      <c r="O57" s="786"/>
      <c r="P57" s="786"/>
      <c r="Q57" s="786"/>
      <c r="R57" s="786"/>
      <c r="S57" s="786"/>
      <c r="T57" s="786"/>
      <c r="U57" s="787"/>
    </row>
    <row r="58" spans="2:21">
      <c r="B58" s="713"/>
      <c r="C58" s="700"/>
      <c r="D58" s="700"/>
      <c r="E58" s="700"/>
      <c r="F58" s="700"/>
      <c r="G58" s="700"/>
      <c r="H58" s="700"/>
      <c r="I58" s="700"/>
      <c r="J58" s="700"/>
      <c r="K58" s="700"/>
      <c r="L58" s="700"/>
      <c r="M58" s="700"/>
      <c r="N58" s="700"/>
      <c r="O58" s="700"/>
      <c r="P58" s="700"/>
      <c r="Q58" s="700"/>
      <c r="R58" s="700"/>
      <c r="S58" s="700"/>
      <c r="T58" s="700"/>
      <c r="U58" s="701"/>
    </row>
    <row r="59" spans="2:21" ht="30.75" customHeight="1">
      <c r="B59" s="702" t="s">
        <v>661</v>
      </c>
      <c r="C59" s="714" t="s">
        <v>662</v>
      </c>
      <c r="D59" s="715"/>
      <c r="E59" s="715"/>
      <c r="F59" s="715"/>
      <c r="G59" s="715"/>
      <c r="H59" s="715"/>
      <c r="I59" s="715"/>
      <c r="J59" s="715"/>
      <c r="K59" s="715"/>
      <c r="L59" s="715"/>
      <c r="M59" s="715"/>
      <c r="N59" s="715"/>
      <c r="O59" s="715"/>
      <c r="P59" s="715"/>
      <c r="Q59" s="715"/>
      <c r="R59" s="715"/>
      <c r="S59" s="715"/>
      <c r="T59" s="715"/>
      <c r="U59" s="716"/>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3" sqref="B13"/>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97" t="s">
        <v>691</v>
      </c>
      <c r="C3" s="798"/>
      <c r="D3" s="798"/>
      <c r="E3" s="798"/>
      <c r="F3" s="799"/>
      <c r="G3" s="122"/>
    </row>
    <row r="4" spans="2:20" ht="16.5" customHeight="1">
      <c r="B4" s="800"/>
      <c r="C4" s="801"/>
      <c r="D4" s="801"/>
      <c r="E4" s="801"/>
      <c r="F4" s="802"/>
      <c r="G4" s="122"/>
    </row>
    <row r="5" spans="2:20" ht="71.25" customHeight="1">
      <c r="B5" s="800"/>
      <c r="C5" s="801"/>
      <c r="D5" s="801"/>
      <c r="E5" s="801"/>
      <c r="F5" s="802"/>
      <c r="G5" s="122"/>
    </row>
    <row r="6" spans="2:20" ht="21.75" customHeight="1">
      <c r="B6" s="803"/>
      <c r="C6" s="804"/>
      <c r="D6" s="804"/>
      <c r="E6" s="804"/>
      <c r="F6" s="805"/>
      <c r="G6" s="122"/>
    </row>
    <row r="8" spans="2:20" ht="20">
      <c r="B8" s="796" t="s">
        <v>481</v>
      </c>
      <c r="C8" s="796"/>
      <c r="D8" s="796"/>
      <c r="E8" s="796"/>
      <c r="F8" s="796"/>
      <c r="G8" s="79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34" t="s">
        <v>543</v>
      </c>
      <c r="C22" s="640" t="s">
        <v>437</v>
      </c>
      <c r="D22" s="643" t="s">
        <v>443</v>
      </c>
      <c r="E22" s="647" t="s">
        <v>587</v>
      </c>
      <c r="F22" s="643" t="s">
        <v>448</v>
      </c>
      <c r="G22" s="174"/>
      <c r="M22" s="632"/>
      <c r="T22" s="632"/>
    </row>
    <row r="23" spans="2:20" s="103" customFormat="1" ht="35.25" customHeight="1">
      <c r="B23" s="635" t="s">
        <v>458</v>
      </c>
      <c r="C23" s="641" t="s">
        <v>438</v>
      </c>
      <c r="D23" s="644" t="s">
        <v>444</v>
      </c>
      <c r="E23" s="648" t="s">
        <v>587</v>
      </c>
      <c r="F23" s="644" t="s">
        <v>448</v>
      </c>
      <c r="G23" s="174"/>
      <c r="M23" s="632"/>
      <c r="T23" s="632"/>
    </row>
    <row r="24" spans="2:20" s="103" customFormat="1" ht="34.5" customHeight="1">
      <c r="B24" s="635" t="s">
        <v>455</v>
      </c>
      <c r="C24" s="641" t="s">
        <v>438</v>
      </c>
      <c r="D24" s="644" t="s">
        <v>445</v>
      </c>
      <c r="E24" s="648" t="s">
        <v>587</v>
      </c>
      <c r="F24" s="644" t="s">
        <v>448</v>
      </c>
      <c r="G24" s="174"/>
      <c r="M24" s="632"/>
      <c r="T24" s="632"/>
    </row>
    <row r="25" spans="2:20" s="103" customFormat="1" ht="32.25" customHeight="1">
      <c r="B25" s="636" t="s">
        <v>456</v>
      </c>
      <c r="C25" s="641" t="s">
        <v>437</v>
      </c>
      <c r="D25" s="644" t="s">
        <v>446</v>
      </c>
      <c r="E25" s="649" t="s">
        <v>606</v>
      </c>
      <c r="F25" s="652"/>
      <c r="G25" s="174"/>
      <c r="M25" s="632"/>
      <c r="T25" s="632"/>
    </row>
    <row r="26" spans="2:20" s="103" customFormat="1" ht="30.75" customHeight="1">
      <c r="B26" s="637" t="s">
        <v>541</v>
      </c>
      <c r="C26" s="641" t="s">
        <v>437</v>
      </c>
      <c r="D26" s="644"/>
      <c r="E26" s="649"/>
      <c r="F26" s="652"/>
      <c r="G26" s="174"/>
      <c r="M26" s="632"/>
      <c r="T26" s="632"/>
    </row>
    <row r="27" spans="2:20" s="103" customFormat="1" ht="32.25" customHeight="1">
      <c r="B27" s="638" t="s">
        <v>542</v>
      </c>
      <c r="C27" s="641" t="s">
        <v>437</v>
      </c>
      <c r="D27" s="645" t="s">
        <v>538</v>
      </c>
      <c r="E27" s="649"/>
      <c r="F27" s="652"/>
      <c r="G27" s="174"/>
      <c r="M27" s="632"/>
      <c r="T27" s="632"/>
    </row>
    <row r="28" spans="2:20" s="103" customFormat="1" ht="27" customHeight="1">
      <c r="B28" s="636" t="s">
        <v>457</v>
      </c>
      <c r="C28" s="641" t="s">
        <v>440</v>
      </c>
      <c r="D28" s="644" t="s">
        <v>482</v>
      </c>
      <c r="E28" s="649" t="s">
        <v>459</v>
      </c>
      <c r="F28" s="652"/>
      <c r="G28" s="174"/>
      <c r="M28" s="632"/>
      <c r="T28" s="632"/>
    </row>
    <row r="29" spans="2:20" s="103" customFormat="1" ht="27" customHeight="1">
      <c r="B29" s="638" t="s">
        <v>452</v>
      </c>
      <c r="C29" s="641" t="s">
        <v>437</v>
      </c>
      <c r="D29" s="644"/>
      <c r="E29" s="649"/>
      <c r="F29" s="644" t="s">
        <v>407</v>
      </c>
      <c r="G29" s="174"/>
      <c r="M29" s="632"/>
      <c r="T29" s="632"/>
    </row>
    <row r="30" spans="2:20" s="103" customFormat="1" ht="32.25" customHeight="1">
      <c r="B30" s="636" t="s">
        <v>207</v>
      </c>
      <c r="C30" s="641" t="s">
        <v>442</v>
      </c>
      <c r="D30" s="644" t="s">
        <v>555</v>
      </c>
      <c r="E30" s="650"/>
      <c r="F30" s="644" t="s">
        <v>554</v>
      </c>
      <c r="G30" s="633"/>
      <c r="M30" s="632"/>
    </row>
    <row r="31" spans="2:20" s="103" customFormat="1" ht="27.75" customHeight="1">
      <c r="B31" s="639" t="s">
        <v>539</v>
      </c>
      <c r="C31" s="642" t="s">
        <v>441</v>
      </c>
      <c r="D31" s="646"/>
      <c r="E31" s="651"/>
      <c r="F31" s="646"/>
      <c r="G31" s="633"/>
      <c r="M31" s="632"/>
    </row>
    <row r="32" spans="2:20" s="103" customFormat="1" ht="23.25" customHeight="1">
      <c r="C32" s="175"/>
      <c r="D32" s="175"/>
      <c r="E32" s="175"/>
      <c r="G32" s="633"/>
      <c r="M32" s="63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G20" sqref="G20"/>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B1" zoomScale="70" zoomScaleNormal="70" workbookViewId="0">
      <selection activeCell="D113" sqref="D113"/>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hidden="1" customWidth="1"/>
    <col min="14" max="14" width="24.1796875" style="9" hidden="1" customWidth="1"/>
    <col min="15" max="15" width="21.453125" style="9" hidden="1" customWidth="1"/>
    <col min="16" max="16" width="22.1796875" style="9" hidden="1" customWidth="1"/>
    <col min="17" max="17" width="16.453125" style="9" hidden="1" customWidth="1"/>
    <col min="18" max="18" width="19" style="9" bestFit="1"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6" t="s">
        <v>551</v>
      </c>
      <c r="D6" s="17"/>
      <c r="E6" s="9"/>
      <c r="T6" s="9"/>
      <c r="V6" s="8"/>
    </row>
    <row r="7" spans="2:22" ht="21" customHeight="1">
      <c r="B7" s="527"/>
      <c r="C7" s="17"/>
      <c r="D7" s="17"/>
      <c r="E7" s="9"/>
      <c r="T7" s="9"/>
      <c r="V7" s="8"/>
    </row>
    <row r="8" spans="2:22" ht="24.75" customHeight="1">
      <c r="B8" s="117" t="s">
        <v>239</v>
      </c>
      <c r="C8" s="189" t="s">
        <v>747</v>
      </c>
      <c r="D8" s="588"/>
      <c r="E8" s="9"/>
      <c r="T8" s="9"/>
      <c r="V8" s="8"/>
    </row>
    <row r="9" spans="2:22" ht="41.25" customHeight="1">
      <c r="B9" s="539" t="s">
        <v>520</v>
      </c>
      <c r="C9" s="535"/>
      <c r="D9" s="533"/>
      <c r="E9" s="533"/>
      <c r="F9" s="533"/>
      <c r="G9" s="533"/>
      <c r="H9" s="533"/>
      <c r="I9" s="533"/>
      <c r="J9" s="534"/>
      <c r="K9" s="534"/>
      <c r="L9" s="534"/>
      <c r="M9" s="18"/>
      <c r="T9" s="9"/>
      <c r="V9" s="8"/>
    </row>
    <row r="10" spans="2:22" ht="10.5" customHeight="1">
      <c r="B10" s="539"/>
      <c r="C10" s="535"/>
      <c r="D10" s="533"/>
      <c r="E10" s="533"/>
      <c r="F10" s="533"/>
      <c r="G10" s="533"/>
      <c r="H10" s="533"/>
      <c r="I10" s="533"/>
      <c r="J10" s="534"/>
      <c r="K10" s="534"/>
      <c r="L10" s="534"/>
      <c r="M10" s="18"/>
      <c r="T10" s="9"/>
      <c r="V10" s="8"/>
    </row>
    <row r="11" spans="2:22" s="537" customFormat="1" ht="26.25" customHeight="1">
      <c r="B11" s="555" t="s">
        <v>556</v>
      </c>
      <c r="C11" s="554"/>
      <c r="D11" s="554"/>
      <c r="E11" s="554"/>
      <c r="F11" s="554"/>
      <c r="G11" s="554"/>
      <c r="H11" s="554"/>
      <c r="T11" s="538"/>
      <c r="U11" s="538"/>
    </row>
    <row r="12" spans="2:22" s="32" customFormat="1" ht="18.75" customHeight="1">
      <c r="B12" s="53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3" t="s">
        <v>720</v>
      </c>
      <c r="E14" s="130"/>
      <c r="F14" s="124" t="s">
        <v>548</v>
      </c>
      <c r="H14" s="743" t="s">
        <v>722</v>
      </c>
      <c r="J14" s="124" t="s">
        <v>515</v>
      </c>
      <c r="L14" s="132">
        <v>297188.02280997753</v>
      </c>
      <c r="N14" s="103"/>
      <c r="Q14" s="99"/>
      <c r="R14" s="96"/>
    </row>
    <row r="15" spans="2:22" ht="26.25" customHeight="1" thickBot="1">
      <c r="B15" s="124" t="s">
        <v>424</v>
      </c>
      <c r="C15" s="106"/>
      <c r="D15" s="743" t="s">
        <v>721</v>
      </c>
      <c r="F15" s="124" t="s">
        <v>414</v>
      </c>
      <c r="G15" s="127"/>
      <c r="H15" s="743" t="s">
        <v>721</v>
      </c>
      <c r="I15" s="17"/>
      <c r="J15" s="124" t="s">
        <v>516</v>
      </c>
      <c r="L15" s="132">
        <f>H22</f>
        <v>289165.81239304657</v>
      </c>
      <c r="M15" s="103"/>
      <c r="Q15" s="108"/>
      <c r="R15" s="96"/>
    </row>
    <row r="16" spans="2:22" ht="28.5" customHeight="1" thickBot="1">
      <c r="B16" s="124" t="s">
        <v>454</v>
      </c>
      <c r="C16" s="106"/>
      <c r="D16" s="747">
        <v>2016</v>
      </c>
      <c r="E16" s="103"/>
      <c r="F16" s="124" t="s">
        <v>434</v>
      </c>
      <c r="G16" s="125"/>
      <c r="H16" s="747" t="s">
        <v>723</v>
      </c>
      <c r="I16" s="103"/>
      <c r="K16" s="195"/>
      <c r="L16" s="195"/>
      <c r="M16" s="195"/>
      <c r="N16" s="195"/>
      <c r="Q16" s="115"/>
      <c r="R16" s="96"/>
    </row>
    <row r="17" spans="1:21" ht="29.25" customHeight="1">
      <c r="B17" s="124" t="s">
        <v>421</v>
      </c>
      <c r="C17" s="106"/>
      <c r="D17" s="748">
        <v>63672.865867329725</v>
      </c>
      <c r="E17" s="121"/>
      <c r="F17" s="725" t="s">
        <v>672</v>
      </c>
      <c r="G17" s="195"/>
      <c r="H17" s="749">
        <v>2</v>
      </c>
      <c r="I17" s="17"/>
      <c r="M17" s="195"/>
      <c r="N17" s="195"/>
      <c r="P17" s="99"/>
      <c r="Q17" s="99"/>
      <c r="R17" s="96"/>
    </row>
    <row r="18" spans="1:21" s="28" customFormat="1" ht="29.25" customHeight="1">
      <c r="B18" s="124"/>
      <c r="C18" s="720"/>
      <c r="D18" s="719"/>
      <c r="E18" s="721"/>
      <c r="F18" s="718"/>
      <c r="G18" s="722"/>
      <c r="H18" s="723"/>
      <c r="I18" s="163"/>
      <c r="M18" s="722"/>
      <c r="N18" s="722"/>
      <c r="P18" s="722"/>
      <c r="Q18" s="722"/>
      <c r="R18" s="724"/>
      <c r="T18" s="37"/>
      <c r="U18" s="37"/>
    </row>
    <row r="19" spans="1:21" ht="27.75" customHeight="1" thickBot="1">
      <c r="E19" s="9"/>
      <c r="F19" s="124" t="s">
        <v>435</v>
      </c>
      <c r="G19" s="590" t="s">
        <v>363</v>
      </c>
      <c r="H19" s="242">
        <f>SUM(R54,R57,R60,R63,R66,R69,R72,R75)</f>
        <v>393519.65113825788</v>
      </c>
      <c r="I19" s="17"/>
      <c r="J19" s="115"/>
      <c r="K19" s="115"/>
      <c r="L19" s="115"/>
      <c r="M19" s="115"/>
      <c r="N19" s="115"/>
      <c r="P19" s="115"/>
      <c r="Q19" s="115"/>
      <c r="R19" s="96"/>
    </row>
    <row r="20" spans="1:21" ht="27.75" customHeight="1" thickBot="1">
      <c r="E20" s="9"/>
      <c r="F20" s="124" t="s">
        <v>436</v>
      </c>
      <c r="G20" s="590" t="s">
        <v>364</v>
      </c>
      <c r="H20" s="131">
        <f>-SUM(R55,R58,R61,R64,R67,R70,R73,R76)</f>
        <v>117337.3069</v>
      </c>
      <c r="I20" s="17"/>
      <c r="J20" s="115"/>
      <c r="P20" s="115"/>
      <c r="Q20" s="115"/>
      <c r="R20" s="96"/>
    </row>
    <row r="21" spans="1:21" ht="27.75" customHeight="1" thickBot="1">
      <c r="C21" s="32"/>
      <c r="D21" s="32"/>
      <c r="E21" s="32"/>
      <c r="F21" s="124" t="s">
        <v>408</v>
      </c>
      <c r="G21" s="590" t="s">
        <v>365</v>
      </c>
      <c r="H21" s="188">
        <f>R84</f>
        <v>12983.468154788698</v>
      </c>
      <c r="I21" s="103"/>
      <c r="P21" s="115"/>
      <c r="Q21" s="115"/>
      <c r="R21" s="96"/>
    </row>
    <row r="22" spans="1:21" ht="27.75" customHeight="1">
      <c r="C22" s="32"/>
      <c r="D22" s="32"/>
      <c r="E22" s="32"/>
      <c r="F22" s="124" t="s">
        <v>510</v>
      </c>
      <c r="G22" s="590" t="s">
        <v>449</v>
      </c>
      <c r="H22" s="188">
        <f>H19-H20+H21</f>
        <v>289165.81239304657</v>
      </c>
      <c r="I22" s="775"/>
      <c r="J22" s="772"/>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hidden="1" customHeight="1">
      <c r="A26" s="28"/>
      <c r="B26" s="808" t="s">
        <v>679</v>
      </c>
      <c r="C26" s="808"/>
      <c r="D26" s="808"/>
      <c r="E26" s="808"/>
      <c r="F26" s="808"/>
      <c r="G26" s="808"/>
    </row>
    <row r="27" spans="1:21" ht="14.25" customHeight="1">
      <c r="A27" s="28"/>
      <c r="B27" s="536"/>
      <c r="C27" s="536"/>
      <c r="D27" s="528"/>
      <c r="E27" s="528"/>
      <c r="F27" s="528"/>
      <c r="G27" s="536"/>
      <c r="S27" s="779"/>
    </row>
    <row r="28" spans="1:21" s="17" customFormat="1" ht="27" customHeight="1">
      <c r="B28" s="811" t="s">
        <v>507</v>
      </c>
      <c r="C28" s="812"/>
      <c r="D28" s="133" t="s">
        <v>41</v>
      </c>
      <c r="E28" s="134" t="s">
        <v>670</v>
      </c>
      <c r="F28" s="134" t="s">
        <v>408</v>
      </c>
      <c r="G28" s="135" t="s">
        <v>409</v>
      </c>
      <c r="T28" s="136"/>
      <c r="U28" s="136"/>
    </row>
    <row r="29" spans="1:21" ht="20.25" customHeight="1">
      <c r="B29" s="806" t="s">
        <v>29</v>
      </c>
      <c r="C29" s="807"/>
      <c r="D29" s="625" t="s">
        <v>27</v>
      </c>
      <c r="E29" s="776">
        <f>SUM(D54:D77)</f>
        <v>114833.56592296879</v>
      </c>
      <c r="F29" s="139">
        <f>D84</f>
        <v>5573.8235443698159</v>
      </c>
      <c r="G29" s="138">
        <f>E29+F29</f>
        <v>120407.38946733861</v>
      </c>
    </row>
    <row r="30" spans="1:21" ht="20.25" customHeight="1">
      <c r="B30" s="806" t="s">
        <v>371</v>
      </c>
      <c r="C30" s="807"/>
      <c r="D30" s="625" t="s">
        <v>27</v>
      </c>
      <c r="E30" s="777">
        <f>SUM(E54:E77)</f>
        <v>76939.763130374151</v>
      </c>
      <c r="F30" s="141">
        <f>E84</f>
        <v>3556.289077404092</v>
      </c>
      <c r="G30" s="140">
        <f>E30+F30</f>
        <v>80496.052207778237</v>
      </c>
    </row>
    <row r="31" spans="1:21" ht="20.25" customHeight="1">
      <c r="B31" s="806" t="s">
        <v>372</v>
      </c>
      <c r="C31" s="807"/>
      <c r="D31" s="625" t="s">
        <v>28</v>
      </c>
      <c r="E31" s="777">
        <f>SUM(F54:F77)</f>
        <v>10819.164271862755</v>
      </c>
      <c r="F31" s="141">
        <f>F84</f>
        <v>439.59727146347495</v>
      </c>
      <c r="G31" s="140">
        <f t="shared" ref="G31:G32" si="0">E31+F31</f>
        <v>11258.761543326231</v>
      </c>
    </row>
    <row r="32" spans="1:21" ht="20.25" customHeight="1">
      <c r="B32" s="806" t="s">
        <v>724</v>
      </c>
      <c r="C32" s="807"/>
      <c r="D32" s="625" t="s">
        <v>28</v>
      </c>
      <c r="E32" s="777">
        <f>SUM(G54:G77)</f>
        <v>73703.203713052222</v>
      </c>
      <c r="F32" s="141">
        <f>G84</f>
        <v>3419.0303670263143</v>
      </c>
      <c r="G32" s="140">
        <f t="shared" si="0"/>
        <v>77122.234080078531</v>
      </c>
    </row>
    <row r="33" spans="2:22" ht="20.25" customHeight="1">
      <c r="B33" s="806" t="s">
        <v>32</v>
      </c>
      <c r="C33" s="807"/>
      <c r="D33" s="767" t="s">
        <v>725</v>
      </c>
      <c r="E33" s="778">
        <f>SUM(H54:H83)</f>
        <v>-113.3528</v>
      </c>
      <c r="F33" s="143">
        <f>H84</f>
        <v>-5.2721054750000009</v>
      </c>
      <c r="G33" s="142">
        <f>E33+F33</f>
        <v>-118.62490547500001</v>
      </c>
      <c r="R33" s="779"/>
    </row>
    <row r="34" spans="2:22" ht="20.25" hidden="1" customHeight="1">
      <c r="B34" s="813"/>
      <c r="C34" s="814"/>
      <c r="D34" s="766"/>
      <c r="E34" s="140"/>
      <c r="F34" s="141"/>
      <c r="G34" s="140"/>
    </row>
    <row r="35" spans="2:22" ht="20.25" hidden="1" customHeight="1">
      <c r="B35" s="806"/>
      <c r="C35" s="807"/>
      <c r="D35" s="625"/>
      <c r="E35" s="140"/>
      <c r="F35" s="141"/>
      <c r="G35" s="140"/>
    </row>
    <row r="36" spans="2:22" ht="20.25" hidden="1" customHeight="1">
      <c r="B36" s="806"/>
      <c r="C36" s="807"/>
      <c r="D36" s="625"/>
      <c r="E36" s="140"/>
      <c r="F36" s="141"/>
      <c r="G36" s="140"/>
    </row>
    <row r="37" spans="2:22" ht="20.25" hidden="1" customHeight="1">
      <c r="B37" s="806"/>
      <c r="C37" s="807"/>
      <c r="D37" s="625"/>
      <c r="E37" s="140"/>
      <c r="F37" s="141"/>
      <c r="G37" s="140"/>
    </row>
    <row r="38" spans="2:22" ht="20.25" hidden="1" customHeight="1">
      <c r="B38" s="806"/>
      <c r="C38" s="807"/>
      <c r="D38" s="625"/>
      <c r="E38" s="140"/>
      <c r="F38" s="141"/>
      <c r="G38" s="140"/>
    </row>
    <row r="39" spans="2:22" ht="20.25" hidden="1" customHeight="1">
      <c r="B39" s="806"/>
      <c r="C39" s="807"/>
      <c r="D39" s="625"/>
      <c r="E39" s="140"/>
      <c r="F39" s="141"/>
      <c r="G39" s="140"/>
    </row>
    <row r="40" spans="2:22" ht="20.25" hidden="1" customHeight="1">
      <c r="B40" s="806"/>
      <c r="C40" s="807"/>
      <c r="D40" s="625"/>
      <c r="E40" s="140"/>
      <c r="F40" s="141"/>
      <c r="G40" s="140"/>
    </row>
    <row r="41" spans="2:22" ht="20.25" hidden="1" customHeight="1">
      <c r="B41" s="806"/>
      <c r="C41" s="807"/>
      <c r="D41" s="625"/>
      <c r="E41" s="140"/>
      <c r="F41" s="141"/>
      <c r="G41" s="140"/>
    </row>
    <row r="42" spans="2:22" ht="20.25" hidden="1" customHeight="1">
      <c r="B42" s="806"/>
      <c r="C42" s="807"/>
      <c r="D42" s="626"/>
      <c r="E42" s="142"/>
      <c r="F42" s="143"/>
      <c r="G42" s="142"/>
    </row>
    <row r="43" spans="2:22" s="8" customFormat="1" ht="21" customHeight="1">
      <c r="B43" s="809" t="s">
        <v>26</v>
      </c>
      <c r="C43" s="810"/>
      <c r="D43" s="137"/>
      <c r="E43" s="144">
        <f>SUM(E29:E42)</f>
        <v>276182.34423825791</v>
      </c>
      <c r="F43" s="144">
        <f>SUM(F29:F42)</f>
        <v>12983.468154788698</v>
      </c>
      <c r="G43" s="144">
        <f>SUM(G29:G42)</f>
        <v>289165.81239304657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hidden="1" customHeight="1">
      <c r="B48" s="808" t="s">
        <v>609</v>
      </c>
      <c r="C48" s="808"/>
      <c r="D48" s="808"/>
      <c r="E48" s="808"/>
      <c r="F48" s="808"/>
      <c r="G48" s="808"/>
      <c r="H48" s="808"/>
      <c r="I48" s="808"/>
      <c r="J48" s="808"/>
      <c r="K48" s="808"/>
      <c r="L48" s="808"/>
      <c r="M48" s="604"/>
      <c r="N48" s="105"/>
      <c r="O48" s="105"/>
      <c r="P48" s="105"/>
      <c r="Q48" s="105"/>
      <c r="R48" s="105"/>
      <c r="T48" s="37"/>
      <c r="U48" s="19"/>
      <c r="V48" s="38"/>
    </row>
    <row r="49" spans="2:22" s="28" customFormat="1" ht="40.9" hidden="1" customHeight="1">
      <c r="B49" s="808" t="s">
        <v>564</v>
      </c>
      <c r="C49" s="808"/>
      <c r="D49" s="808"/>
      <c r="E49" s="808"/>
      <c r="F49" s="808"/>
      <c r="G49" s="808"/>
      <c r="H49" s="808"/>
      <c r="I49" s="808"/>
      <c r="J49" s="808"/>
      <c r="K49" s="808"/>
      <c r="L49" s="808"/>
      <c r="M49" s="604"/>
      <c r="N49" s="105"/>
      <c r="O49" s="105"/>
      <c r="P49" s="105"/>
      <c r="Q49" s="105"/>
      <c r="R49" s="105"/>
      <c r="T49" s="37"/>
      <c r="U49" s="19"/>
      <c r="V49" s="38"/>
    </row>
    <row r="50" spans="2:22" s="28" customFormat="1" ht="18" hidden="1" customHeight="1">
      <c r="B50" s="808" t="s">
        <v>678</v>
      </c>
      <c r="C50" s="808"/>
      <c r="D50" s="808"/>
      <c r="E50" s="808"/>
      <c r="F50" s="808"/>
      <c r="G50" s="808"/>
      <c r="H50" s="808"/>
      <c r="I50" s="808"/>
      <c r="J50" s="808"/>
      <c r="K50" s="808"/>
      <c r="L50" s="808"/>
      <c r="M50" s="604"/>
      <c r="N50" s="105"/>
      <c r="O50" s="105"/>
      <c r="P50" s="105"/>
      <c r="Q50" s="105"/>
      <c r="R50" s="105"/>
      <c r="T50" s="37"/>
      <c r="U50" s="19"/>
      <c r="V50" s="38"/>
    </row>
    <row r="51" spans="2:22" ht="15" customHeight="1">
      <c r="B51" s="60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2"/>
      <c r="C53" s="563"/>
      <c r="D53" s="563" t="str">
        <f>D29</f>
        <v>kWh</v>
      </c>
      <c r="E53" s="563" t="str">
        <f>D30</f>
        <v>kWh</v>
      </c>
      <c r="F53" s="563" t="str">
        <f>D31</f>
        <v>kW</v>
      </c>
      <c r="G53" s="563" t="str">
        <f>D32</f>
        <v>kW</v>
      </c>
      <c r="H53" s="563" t="str">
        <f>D33</f>
        <v>KWh</v>
      </c>
      <c r="I53" s="563"/>
      <c r="J53" s="563"/>
      <c r="K53" s="563"/>
      <c r="L53" s="563"/>
      <c r="M53" s="563"/>
      <c r="N53" s="563"/>
      <c r="O53" s="563"/>
      <c r="P53" s="563"/>
      <c r="Q53" s="563"/>
      <c r="R53" s="564"/>
      <c r="U53" s="147"/>
    </row>
    <row r="54" spans="2:22" s="17" customFormat="1" hidden="1">
      <c r="B54" s="148" t="s">
        <v>142</v>
      </c>
      <c r="C54" s="149"/>
      <c r="D54" s="150">
        <v>0</v>
      </c>
      <c r="E54" s="150">
        <v>0</v>
      </c>
      <c r="F54" s="150">
        <v>0</v>
      </c>
      <c r="G54" s="150">
        <v>0</v>
      </c>
      <c r="H54" s="150">
        <v>0</v>
      </c>
      <c r="I54" s="150"/>
      <c r="J54" s="150"/>
      <c r="K54" s="150"/>
      <c r="L54" s="150"/>
      <c r="M54" s="150"/>
      <c r="N54" s="150"/>
      <c r="O54" s="150"/>
      <c r="P54" s="150"/>
      <c r="Q54" s="150"/>
      <c r="R54" s="151">
        <f>SUM(D54:Q54)</f>
        <v>0</v>
      </c>
      <c r="U54" s="152"/>
      <c r="V54" s="153"/>
    </row>
    <row r="55" spans="2:22" s="17" customFormat="1" hidden="1">
      <c r="B55" s="154" t="s">
        <v>35</v>
      </c>
      <c r="C55" s="155"/>
      <c r="D55" s="156">
        <v>0</v>
      </c>
      <c r="E55" s="156">
        <v>0</v>
      </c>
      <c r="F55" s="156">
        <v>0</v>
      </c>
      <c r="G55" s="156">
        <v>0</v>
      </c>
      <c r="H55" s="156">
        <v>0</v>
      </c>
      <c r="I55" s="156"/>
      <c r="J55" s="156"/>
      <c r="K55" s="156"/>
      <c r="L55" s="156"/>
      <c r="M55" s="156"/>
      <c r="N55" s="156"/>
      <c r="O55" s="156"/>
      <c r="P55" s="156"/>
      <c r="Q55" s="156"/>
      <c r="R55" s="157">
        <f>SUM(D55:Q55)</f>
        <v>0</v>
      </c>
      <c r="S55" s="158"/>
      <c r="T55" s="136"/>
      <c r="U55" s="159"/>
      <c r="V55" s="153"/>
    </row>
    <row r="56" spans="2:22" s="136" customFormat="1" hidden="1">
      <c r="B56" s="612" t="s">
        <v>67</v>
      </c>
      <c r="C56" s="608"/>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0">
        <v>0</v>
      </c>
      <c r="E57" s="150">
        <v>0</v>
      </c>
      <c r="F57" s="150">
        <v>0</v>
      </c>
      <c r="G57" s="150">
        <v>0</v>
      </c>
      <c r="H57" s="150">
        <v>0</v>
      </c>
      <c r="I57" s="156"/>
      <c r="J57" s="156"/>
      <c r="K57" s="156"/>
      <c r="L57" s="156"/>
      <c r="M57" s="156"/>
      <c r="N57" s="156"/>
      <c r="O57" s="156"/>
      <c r="P57" s="156"/>
      <c r="Q57" s="156"/>
      <c r="R57" s="157">
        <f>SUM(D57:Q57)</f>
        <v>0</v>
      </c>
      <c r="U57" s="152"/>
      <c r="V57" s="153"/>
    </row>
    <row r="58" spans="2:22" s="17" customFormat="1" hidden="1">
      <c r="B58" s="154" t="s">
        <v>36</v>
      </c>
      <c r="C58" s="155"/>
      <c r="D58" s="156">
        <v>0</v>
      </c>
      <c r="E58" s="156">
        <v>0</v>
      </c>
      <c r="F58" s="156">
        <v>0</v>
      </c>
      <c r="G58" s="156">
        <v>0</v>
      </c>
      <c r="H58" s="156">
        <v>0</v>
      </c>
      <c r="I58" s="156"/>
      <c r="J58" s="156"/>
      <c r="K58" s="156"/>
      <c r="L58" s="156"/>
      <c r="M58" s="156"/>
      <c r="N58" s="156"/>
      <c r="O58" s="156"/>
      <c r="P58" s="156"/>
      <c r="Q58" s="156"/>
      <c r="R58" s="157">
        <f>SUM(D58:Q58)</f>
        <v>0</v>
      </c>
      <c r="S58" s="158"/>
      <c r="U58" s="152"/>
      <c r="V58" s="153"/>
    </row>
    <row r="59" spans="2:22" s="136" customFormat="1" hidden="1">
      <c r="B59" s="612" t="s">
        <v>67</v>
      </c>
      <c r="C59" s="608"/>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0">
        <v>0</v>
      </c>
      <c r="E60" s="150">
        <v>0</v>
      </c>
      <c r="F60" s="150">
        <v>0</v>
      </c>
      <c r="G60" s="150">
        <v>0</v>
      </c>
      <c r="H60" s="150">
        <v>0</v>
      </c>
      <c r="I60" s="156"/>
      <c r="J60" s="156"/>
      <c r="K60" s="156"/>
      <c r="L60" s="156"/>
      <c r="M60" s="156"/>
      <c r="N60" s="156"/>
      <c r="O60" s="156"/>
      <c r="P60" s="156"/>
      <c r="Q60" s="156"/>
      <c r="R60" s="157">
        <f>SUM(D60:Q60)</f>
        <v>0</v>
      </c>
      <c r="U60" s="152"/>
      <c r="V60" s="153"/>
    </row>
    <row r="61" spans="2:22" s="163" customFormat="1" hidden="1">
      <c r="B61" s="154" t="s">
        <v>37</v>
      </c>
      <c r="C61" s="155"/>
      <c r="D61" s="156">
        <v>0</v>
      </c>
      <c r="E61" s="156">
        <v>0</v>
      </c>
      <c r="F61" s="156">
        <v>0</v>
      </c>
      <c r="G61" s="156">
        <v>0</v>
      </c>
      <c r="H61" s="156">
        <v>0</v>
      </c>
      <c r="I61" s="156"/>
      <c r="J61" s="156"/>
      <c r="K61" s="156"/>
      <c r="L61" s="156"/>
      <c r="M61" s="156"/>
      <c r="N61" s="156"/>
      <c r="O61" s="156"/>
      <c r="P61" s="156"/>
      <c r="Q61" s="156"/>
      <c r="R61" s="157">
        <f>SUM(D61:Q61)</f>
        <v>0</v>
      </c>
      <c r="S61" s="158"/>
      <c r="U61" s="152"/>
      <c r="V61" s="153"/>
    </row>
    <row r="62" spans="2:22" s="136" customFormat="1" hidden="1">
      <c r="B62" s="612" t="s">
        <v>67</v>
      </c>
      <c r="C62" s="608"/>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0">
        <v>0</v>
      </c>
      <c r="E63" s="150">
        <v>0</v>
      </c>
      <c r="F63" s="150">
        <v>0</v>
      </c>
      <c r="G63" s="150">
        <v>0</v>
      </c>
      <c r="H63" s="150">
        <v>0</v>
      </c>
      <c r="I63" s="156"/>
      <c r="J63" s="156"/>
      <c r="K63" s="156"/>
      <c r="L63" s="156"/>
      <c r="M63" s="156"/>
      <c r="N63" s="156"/>
      <c r="O63" s="156"/>
      <c r="P63" s="156"/>
      <c r="Q63" s="156"/>
      <c r="R63" s="157">
        <f>SUM(D63:Q63)</f>
        <v>0</v>
      </c>
      <c r="U63" s="152"/>
      <c r="V63" s="153"/>
    </row>
    <row r="64" spans="2:22" s="163" customFormat="1" hidden="1">
      <c r="B64" s="154" t="s">
        <v>39</v>
      </c>
      <c r="C64" s="155"/>
      <c r="D64" s="156">
        <v>0</v>
      </c>
      <c r="E64" s="156">
        <v>0</v>
      </c>
      <c r="F64" s="156">
        <v>0</v>
      </c>
      <c r="G64" s="156">
        <v>0</v>
      </c>
      <c r="H64" s="156">
        <v>0</v>
      </c>
      <c r="I64" s="156"/>
      <c r="J64" s="156"/>
      <c r="K64" s="156"/>
      <c r="L64" s="156"/>
      <c r="M64" s="156"/>
      <c r="N64" s="156"/>
      <c r="O64" s="156"/>
      <c r="P64" s="156"/>
      <c r="Q64" s="156"/>
      <c r="R64" s="157">
        <f>SUM(D64:Q64)</f>
        <v>0</v>
      </c>
      <c r="S64" s="158"/>
      <c r="U64" s="152"/>
      <c r="V64" s="153"/>
    </row>
    <row r="65" spans="2:22" s="136" customFormat="1" hidden="1">
      <c r="B65" s="612" t="s">
        <v>67</v>
      </c>
      <c r="C65" s="608"/>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25"/>
      <c r="D66" s="150">
        <v>0</v>
      </c>
      <c r="E66" s="150">
        <v>0</v>
      </c>
      <c r="F66" s="150">
        <v>0</v>
      </c>
      <c r="G66" s="150">
        <v>0</v>
      </c>
      <c r="H66" s="150">
        <v>0</v>
      </c>
      <c r="I66" s="164"/>
      <c r="J66" s="164"/>
      <c r="K66" s="164"/>
      <c r="L66" s="164"/>
      <c r="M66" s="164"/>
      <c r="N66" s="164"/>
      <c r="O66" s="164"/>
      <c r="P66" s="164"/>
      <c r="Q66" s="164"/>
      <c r="R66" s="157">
        <f>SUM(D66:Q66)</f>
        <v>0</v>
      </c>
      <c r="U66" s="152"/>
      <c r="V66" s="153"/>
    </row>
    <row r="67" spans="2:22" s="163" customFormat="1" hidden="1">
      <c r="B67" s="154" t="s">
        <v>93</v>
      </c>
      <c r="C67" s="155"/>
      <c r="D67" s="156">
        <v>0</v>
      </c>
      <c r="E67" s="156">
        <v>0</v>
      </c>
      <c r="F67" s="156">
        <v>0</v>
      </c>
      <c r="G67" s="156">
        <v>0</v>
      </c>
      <c r="H67" s="156">
        <v>0</v>
      </c>
      <c r="I67" s="164"/>
      <c r="J67" s="164"/>
      <c r="K67" s="164"/>
      <c r="L67" s="164"/>
      <c r="M67" s="164"/>
      <c r="N67" s="164"/>
      <c r="O67" s="164"/>
      <c r="P67" s="164"/>
      <c r="Q67" s="164"/>
      <c r="R67" s="157">
        <f>SUM(D67:Q67)</f>
        <v>0</v>
      </c>
      <c r="S67" s="158"/>
      <c r="U67" s="152"/>
      <c r="V67" s="153"/>
    </row>
    <row r="68" spans="2:22" s="136" customFormat="1" hidden="1">
      <c r="B68" s="612" t="s">
        <v>67</v>
      </c>
      <c r="C68" s="608"/>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25"/>
      <c r="D69" s="150">
        <v>0</v>
      </c>
      <c r="E69" s="150">
        <v>0</v>
      </c>
      <c r="F69" s="150">
        <v>0</v>
      </c>
      <c r="G69" s="150">
        <v>0</v>
      </c>
      <c r="H69" s="150">
        <v>0</v>
      </c>
      <c r="I69" s="156"/>
      <c r="J69" s="156"/>
      <c r="K69" s="156"/>
      <c r="L69" s="156"/>
      <c r="M69" s="156"/>
      <c r="N69" s="156"/>
      <c r="O69" s="156"/>
      <c r="P69" s="156"/>
      <c r="Q69" s="156"/>
      <c r="R69" s="157">
        <f>SUM(D69:Q69)</f>
        <v>0</v>
      </c>
      <c r="U69" s="152"/>
      <c r="V69" s="153"/>
    </row>
    <row r="70" spans="2:22" s="163" customFormat="1" hidden="1">
      <c r="B70" s="154" t="s">
        <v>224</v>
      </c>
      <c r="C70" s="155"/>
      <c r="D70" s="156">
        <v>0</v>
      </c>
      <c r="E70" s="156">
        <v>0</v>
      </c>
      <c r="F70" s="156">
        <v>0</v>
      </c>
      <c r="G70" s="156">
        <v>0</v>
      </c>
      <c r="H70" s="156">
        <v>0</v>
      </c>
      <c r="I70" s="156"/>
      <c r="J70" s="156"/>
      <c r="K70" s="156"/>
      <c r="L70" s="156"/>
      <c r="M70" s="156"/>
      <c r="N70" s="156"/>
      <c r="O70" s="156"/>
      <c r="P70" s="156"/>
      <c r="Q70" s="156"/>
      <c r="R70" s="157">
        <f>SUM(D70:Q70)</f>
        <v>0</v>
      </c>
      <c r="S70" s="158"/>
      <c r="U70" s="152"/>
      <c r="V70" s="153"/>
    </row>
    <row r="71" spans="2:22" s="136" customFormat="1" hidden="1">
      <c r="B71" s="612" t="s">
        <v>67</v>
      </c>
      <c r="C71" s="608"/>
      <c r="D71" s="160">
        <f>D69+D70</f>
        <v>0</v>
      </c>
      <c r="E71" s="160">
        <f t="shared" ref="E71" si="1">E69+E70</f>
        <v>0</v>
      </c>
      <c r="F71" s="160">
        <f t="shared" ref="F71" si="2">F69+F70</f>
        <v>0</v>
      </c>
      <c r="G71" s="160">
        <f t="shared" ref="G71" si="3">G69+G70</f>
        <v>0</v>
      </c>
      <c r="H71" s="160">
        <f t="shared" ref="H71" si="4">H69+H70</f>
        <v>0</v>
      </c>
      <c r="I71" s="160"/>
      <c r="J71" s="160"/>
      <c r="K71" s="161"/>
      <c r="L71" s="161"/>
      <c r="M71" s="161"/>
      <c r="N71" s="161"/>
      <c r="O71" s="161"/>
      <c r="P71" s="161"/>
      <c r="Q71" s="161"/>
      <c r="R71" s="162"/>
      <c r="U71" s="159"/>
      <c r="V71" s="153"/>
    </row>
    <row r="72" spans="2:22" s="163" customFormat="1">
      <c r="B72" s="154" t="s">
        <v>227</v>
      </c>
      <c r="C72" s="525"/>
      <c r="D72" s="156">
        <f>'5.  2015-2020 LRAM'!Y572</f>
        <v>88131.39600241388</v>
      </c>
      <c r="E72" s="156">
        <f>'5.  2015-2020 LRAM'!Z572</f>
        <v>44251.595899433109</v>
      </c>
      <c r="F72" s="156">
        <f>'5.  2015-2020 LRAM'!AA572</f>
        <v>36258.492362889694</v>
      </c>
      <c r="G72" s="156">
        <f>'5.  2015-2020 LRAM'!AB572</f>
        <v>38982.085584483088</v>
      </c>
      <c r="H72" s="156">
        <f>'5.  2015-2020 LRAM'!AC572</f>
        <v>0</v>
      </c>
      <c r="I72" s="156"/>
      <c r="J72" s="156"/>
      <c r="K72" s="156"/>
      <c r="L72" s="156"/>
      <c r="M72" s="156"/>
      <c r="N72" s="156"/>
      <c r="O72" s="156"/>
      <c r="P72" s="156"/>
      <c r="Q72" s="156"/>
      <c r="R72" s="157">
        <f>SUM(D72:Q72)</f>
        <v>207623.56984921976</v>
      </c>
      <c r="U72" s="152"/>
      <c r="V72" s="153"/>
    </row>
    <row r="73" spans="2:22" s="163" customFormat="1">
      <c r="B73" s="154" t="s">
        <v>226</v>
      </c>
      <c r="C73" s="155"/>
      <c r="D73" s="156">
        <f>-'5.  2015-2020 LRAM'!Y573</f>
        <v>-16005.5357</v>
      </c>
      <c r="E73" s="156">
        <f>-'5.  2015-2020 LRAM'!Z573</f>
        <v>-7548.8814999999995</v>
      </c>
      <c r="F73" s="156">
        <f>-'5.  2015-2020 LRAM'!AA573</f>
        <v>-35041.429799999998</v>
      </c>
      <c r="G73" s="156">
        <f>-'5.  2015-2020 LRAM'!AB573</f>
        <v>-3018.596</v>
      </c>
      <c r="H73" s="156">
        <f>-'5.  2015-2020 LRAM'!AC573</f>
        <v>-56.207999999999998</v>
      </c>
      <c r="I73" s="156"/>
      <c r="J73" s="156"/>
      <c r="K73" s="156"/>
      <c r="L73" s="156"/>
      <c r="M73" s="156"/>
      <c r="N73" s="156"/>
      <c r="O73" s="156"/>
      <c r="P73" s="156"/>
      <c r="Q73" s="156"/>
      <c r="R73" s="157">
        <f>SUM(D73:Q73)</f>
        <v>-61670.650999999991</v>
      </c>
      <c r="S73" s="158"/>
      <c r="U73" s="152"/>
      <c r="V73" s="153"/>
    </row>
    <row r="74" spans="2:22" s="136" customFormat="1">
      <c r="B74" s="612" t="s">
        <v>67</v>
      </c>
      <c r="C74" s="608"/>
      <c r="D74" s="160"/>
      <c r="E74" s="160"/>
      <c r="F74" s="160"/>
      <c r="G74" s="160"/>
      <c r="H74" s="160"/>
      <c r="I74" s="160"/>
      <c r="J74" s="160"/>
      <c r="K74" s="161"/>
      <c r="L74" s="161"/>
      <c r="M74" s="161"/>
      <c r="N74" s="161"/>
      <c r="O74" s="161"/>
      <c r="P74" s="161"/>
      <c r="Q74" s="161"/>
      <c r="R74" s="162"/>
      <c r="U74" s="159"/>
      <c r="V74" s="153"/>
    </row>
    <row r="75" spans="2:22" s="163" customFormat="1">
      <c r="B75" s="154" t="s">
        <v>229</v>
      </c>
      <c r="C75" s="525"/>
      <c r="D75" s="156">
        <f>'5.  2015-2020 LRAM'!Y756</f>
        <v>52122.726620554909</v>
      </c>
      <c r="E75" s="156">
        <f>'5.  2015-2020 LRAM'!Z756</f>
        <v>47894.547230941032</v>
      </c>
      <c r="F75" s="156">
        <f>'5.  2015-2020 LRAM'!AA756</f>
        <v>45081.042508973063</v>
      </c>
      <c r="G75" s="156">
        <f>'5.  2015-2020 LRAM'!AB756</f>
        <v>40797.76492856913</v>
      </c>
      <c r="H75" s="156">
        <f>'5.  2015-2020 LRAM'!AC756</f>
        <v>0</v>
      </c>
      <c r="I75" s="156"/>
      <c r="J75" s="156"/>
      <c r="K75" s="156"/>
      <c r="L75" s="156"/>
      <c r="M75" s="156"/>
      <c r="N75" s="156"/>
      <c r="O75" s="156"/>
      <c r="P75" s="156"/>
      <c r="Q75" s="156"/>
      <c r="R75" s="157">
        <f>SUM(D75:Q75)</f>
        <v>185896.08128903812</v>
      </c>
      <c r="U75" s="152"/>
      <c r="V75" s="153"/>
    </row>
    <row r="76" spans="2:22" s="163" customFormat="1" ht="16.5" customHeight="1">
      <c r="B76" s="154" t="s">
        <v>228</v>
      </c>
      <c r="C76" s="155"/>
      <c r="D76" s="156">
        <f>-'5.  2015-2020 LRAM'!Y757</f>
        <v>-9415.0210000000006</v>
      </c>
      <c r="E76" s="156">
        <f>-'5.  2015-2020 LRAM'!Z757</f>
        <v>-7657.4984999999997</v>
      </c>
      <c r="F76" s="156">
        <f>-'5.  2015-2020 LRAM'!AA757</f>
        <v>-35478.940800000004</v>
      </c>
      <c r="G76" s="156">
        <f>-'5.  2015-2020 LRAM'!AB757</f>
        <v>-3058.0508</v>
      </c>
      <c r="H76" s="156">
        <f>-'5.  2015-2020 LRAM'!AC757</f>
        <v>-57.144800000000004</v>
      </c>
      <c r="I76" s="156"/>
      <c r="J76" s="156"/>
      <c r="K76" s="156"/>
      <c r="L76" s="156"/>
      <c r="M76" s="156"/>
      <c r="N76" s="156"/>
      <c r="O76" s="156"/>
      <c r="P76" s="156"/>
      <c r="Q76" s="156"/>
      <c r="R76" s="157">
        <f>SUM(D76:Q76)</f>
        <v>-55666.655900000005</v>
      </c>
      <c r="S76" s="158"/>
      <c r="U76" s="152"/>
      <c r="V76" s="153"/>
    </row>
    <row r="77" spans="2:22" s="136" customFormat="1">
      <c r="B77" s="612" t="s">
        <v>67</v>
      </c>
      <c r="C77" s="60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v>0</v>
      </c>
      <c r="E78" s="156">
        <v>0</v>
      </c>
      <c r="F78" s="156">
        <v>0</v>
      </c>
      <c r="G78" s="156">
        <v>0</v>
      </c>
      <c r="H78" s="156">
        <f>'5.  2015-2020 LRAM'!AC940</f>
        <v>0</v>
      </c>
      <c r="I78" s="156"/>
      <c r="J78" s="156"/>
      <c r="K78" s="156"/>
      <c r="L78" s="156"/>
      <c r="M78" s="156"/>
      <c r="N78" s="156"/>
      <c r="O78" s="156"/>
      <c r="P78" s="156"/>
      <c r="Q78" s="156"/>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c r="J79" s="156"/>
      <c r="K79" s="156"/>
      <c r="L79" s="156"/>
      <c r="M79" s="156"/>
      <c r="N79" s="156"/>
      <c r="O79" s="156"/>
      <c r="P79" s="156"/>
      <c r="Q79" s="156"/>
      <c r="R79" s="157">
        <f>SUM(D79:Q79)</f>
        <v>0</v>
      </c>
      <c r="S79" s="158"/>
      <c r="U79" s="152"/>
      <c r="V79" s="153"/>
    </row>
    <row r="80" spans="2:22" s="136" customFormat="1" hidden="1">
      <c r="B80" s="612" t="s">
        <v>67</v>
      </c>
      <c r="C80" s="60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5"/>
      <c r="D81" s="156">
        <f>'5.  2015-2020 LRAM'!Y1124</f>
        <v>0</v>
      </c>
      <c r="E81" s="156">
        <f>'5.  2015-2020 LRAM'!Z1124</f>
        <v>0</v>
      </c>
      <c r="F81" s="156">
        <f>'5.  2015-2020 LRAM'!AA1124</f>
        <v>0</v>
      </c>
      <c r="G81" s="156">
        <f>'5.  2015-2020 LRAM'!AB1124</f>
        <v>0</v>
      </c>
      <c r="H81" s="156">
        <f>'5.  2015-2020 LRAM'!AC1124</f>
        <v>0</v>
      </c>
      <c r="I81" s="156"/>
      <c r="J81" s="156"/>
      <c r="K81" s="156"/>
      <c r="L81" s="156"/>
      <c r="M81" s="156"/>
      <c r="N81" s="156"/>
      <c r="O81" s="156"/>
      <c r="P81" s="156"/>
      <c r="Q81" s="156"/>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c r="J82" s="156"/>
      <c r="K82" s="156"/>
      <c r="L82" s="156"/>
      <c r="M82" s="156"/>
      <c r="N82" s="156"/>
      <c r="O82" s="156"/>
      <c r="P82" s="156"/>
      <c r="Q82" s="156"/>
      <c r="R82" s="157">
        <f>SUM(D82:Q82)</f>
        <v>0</v>
      </c>
      <c r="S82" s="158"/>
      <c r="U82" s="152"/>
      <c r="V82" s="153"/>
    </row>
    <row r="83" spans="2:22" s="136" customFormat="1">
      <c r="B83" s="612" t="s">
        <v>67</v>
      </c>
      <c r="C83" s="608"/>
      <c r="D83" s="160"/>
      <c r="E83" s="160"/>
      <c r="F83" s="160"/>
      <c r="G83" s="160"/>
      <c r="H83" s="160"/>
      <c r="I83" s="160"/>
      <c r="J83" s="160"/>
      <c r="K83" s="161"/>
      <c r="L83" s="161"/>
      <c r="M83" s="161"/>
      <c r="N83" s="161"/>
      <c r="O83" s="161"/>
      <c r="P83" s="161"/>
      <c r="Q83" s="161"/>
      <c r="R83" s="162"/>
      <c r="U83" s="159"/>
      <c r="V83" s="153"/>
    </row>
    <row r="84" spans="2:22" s="17" customFormat="1" ht="20.25" customHeight="1">
      <c r="B84" s="609" t="s">
        <v>43</v>
      </c>
      <c r="C84" s="608"/>
      <c r="D84" s="666">
        <f>'6.  Carrying Charges'!I162</f>
        <v>5573.8235443698159</v>
      </c>
      <c r="E84" s="666">
        <f>'6.  Carrying Charges'!J162</f>
        <v>3556.289077404092</v>
      </c>
      <c r="F84" s="666">
        <f>'6.  Carrying Charges'!K162</f>
        <v>439.59727146347495</v>
      </c>
      <c r="G84" s="666">
        <f>'6.  Carrying Charges'!L162</f>
        <v>3419.0303670263143</v>
      </c>
      <c r="H84" s="666">
        <f>'6.  Carrying Charges'!M162</f>
        <v>-5.2721054750000009</v>
      </c>
      <c r="I84" s="666"/>
      <c r="J84" s="666"/>
      <c r="K84" s="666"/>
      <c r="L84" s="666"/>
      <c r="M84" s="666"/>
      <c r="N84" s="666"/>
      <c r="O84" s="666"/>
      <c r="P84" s="666"/>
      <c r="Q84" s="666"/>
      <c r="R84" s="667">
        <f>SUM(D84:Q84)</f>
        <v>12983.468154788698</v>
      </c>
      <c r="U84" s="152"/>
      <c r="V84" s="153"/>
    </row>
    <row r="85" spans="2:22" s="163" customFormat="1" ht="21.75" customHeight="1">
      <c r="B85" s="610" t="s">
        <v>240</v>
      </c>
      <c r="C85" s="611"/>
      <c r="D85" s="610">
        <f>SUM(D54:D77)+D84</f>
        <v>120407.38946733861</v>
      </c>
      <c r="E85" s="610">
        <f>SUM(E54:E77)+E84</f>
        <v>80496.052207778237</v>
      </c>
      <c r="F85" s="610">
        <f>SUM(F54:F77)+F84</f>
        <v>11258.761543326231</v>
      </c>
      <c r="G85" s="610">
        <f>SUM(G54:G77)+G84</f>
        <v>77122.234080078531</v>
      </c>
      <c r="H85" s="610">
        <f>SUM(H54:H77)+H84</f>
        <v>-118.62490547500001</v>
      </c>
      <c r="I85" s="610"/>
      <c r="J85" s="610"/>
      <c r="K85" s="610"/>
      <c r="L85" s="610"/>
      <c r="M85" s="610"/>
      <c r="N85" s="610"/>
      <c r="O85" s="610"/>
      <c r="P85" s="610"/>
      <c r="Q85" s="610"/>
      <c r="R85" s="610">
        <f>SUM(R54:R77)+R84</f>
        <v>289165.81239304657</v>
      </c>
      <c r="U85" s="152"/>
      <c r="V85" s="153"/>
    </row>
    <row r="86" spans="2:22" ht="20.25" customHeight="1">
      <c r="B86" s="445" t="s">
        <v>536</v>
      </c>
      <c r="C86" s="589"/>
      <c r="D86" s="588"/>
      <c r="E86" s="588"/>
      <c r="F86" s="588"/>
      <c r="G86" s="588"/>
      <c r="H86" s="588"/>
      <c r="I86" s="588"/>
      <c r="J86" s="588"/>
      <c r="K86" s="588"/>
      <c r="L86" s="588"/>
      <c r="M86" s="588"/>
      <c r="N86" s="588"/>
      <c r="O86" s="588"/>
      <c r="P86" s="588"/>
      <c r="Q86" s="588"/>
      <c r="R86" s="588"/>
      <c r="V86" s="13"/>
    </row>
    <row r="87" spans="2:22" ht="20.25" customHeight="1">
      <c r="B87" s="607"/>
      <c r="C87" s="66"/>
      <c r="E87" s="9"/>
      <c r="V87" s="13"/>
    </row>
    <row r="88" spans="2:22" ht="14.5">
      <c r="D88" s="780">
        <f t="shared" ref="D88:F88" si="5">D85/$R$85</f>
        <v>0.41639566057579352</v>
      </c>
      <c r="E88" s="780">
        <f t="shared" si="5"/>
        <v>0.27837333722689372</v>
      </c>
      <c r="F88" s="780">
        <f t="shared" si="5"/>
        <v>3.8935313445777747E-2</v>
      </c>
      <c r="G88" s="780">
        <f>G85/$R$85</f>
        <v>0.26670592018412842</v>
      </c>
      <c r="H88" s="780">
        <f>H85/$R$85</f>
        <v>-4.1023143259328302E-4</v>
      </c>
    </row>
    <row r="89" spans="2:22" ht="21" hidden="1" customHeight="1">
      <c r="B89" s="118" t="s">
        <v>537</v>
      </c>
      <c r="F89" s="576"/>
    </row>
    <row r="90" spans="2:22" s="537" customFormat="1" ht="27.75" hidden="1" customHeight="1">
      <c r="B90" s="557" t="s">
        <v>557</v>
      </c>
      <c r="C90" s="553"/>
      <c r="D90" s="553"/>
      <c r="E90" s="560"/>
      <c r="F90" s="553"/>
      <c r="G90" s="553"/>
      <c r="H90" s="553"/>
      <c r="I90" s="553"/>
      <c r="J90" s="553"/>
      <c r="T90" s="538"/>
      <c r="U90" s="538"/>
    </row>
    <row r="91" spans="2:22" ht="11.25" hidden="1" customHeight="1">
      <c r="B91" s="110"/>
    </row>
    <row r="92" spans="2:22" s="550" customFormat="1" ht="25.5" hidden="1" customHeight="1">
      <c r="B92" s="552"/>
      <c r="C92" s="548">
        <v>2011</v>
      </c>
      <c r="D92" s="548">
        <v>2012</v>
      </c>
      <c r="E92" s="548">
        <v>2013</v>
      </c>
      <c r="F92" s="548">
        <v>2014</v>
      </c>
      <c r="G92" s="548">
        <v>2015</v>
      </c>
      <c r="H92" s="548">
        <v>2016</v>
      </c>
      <c r="I92" s="548">
        <v>2017</v>
      </c>
      <c r="J92" s="548">
        <v>2018</v>
      </c>
      <c r="K92" s="548">
        <v>2019</v>
      </c>
      <c r="L92" s="548">
        <v>2020</v>
      </c>
      <c r="M92" s="549" t="s">
        <v>26</v>
      </c>
      <c r="T92" s="551"/>
      <c r="U92" s="551"/>
    </row>
    <row r="93" spans="2:22" s="90" customFormat="1" ht="23.25" hidden="1" customHeight="1">
      <c r="B93" s="198">
        <v>2011</v>
      </c>
      <c r="C93" s="543">
        <f>'4.  2011-2014 LRAM'!AM131</f>
        <v>8899.7235271301306</v>
      </c>
      <c r="D93" s="544">
        <f>SUM('4.  2011-2014 LRAM'!Y259:AL259)</f>
        <v>8915.4322850353929</v>
      </c>
      <c r="E93" s="544">
        <f>SUM('4.  2011-2014 LRAM'!Y388:AL388)</f>
        <v>9329.1357150110944</v>
      </c>
      <c r="F93" s="545">
        <f>SUM('4.  2011-2014 LRAM'!Y517:AL517)</f>
        <v>9442.6628846552812</v>
      </c>
      <c r="G93" s="545">
        <f>SUM('5.  2015-2020 LRAM'!Y199:AL199)</f>
        <v>8983.2390737423721</v>
      </c>
      <c r="H93" s="544">
        <f>SUM('5.  2015-2020 LRAM'!Y382:AL382)</f>
        <v>7491.824479010369</v>
      </c>
      <c r="I93" s="545">
        <f>SUM('5.  2015-2020 LRAM'!Y565:AL565)</f>
        <v>5463.5204590805461</v>
      </c>
      <c r="J93" s="544">
        <f>SUM('5.  2015-2020 LRAM'!Y748:AL748)</f>
        <v>4769.4624451615819</v>
      </c>
      <c r="K93" s="544">
        <f>SUM('5.  2015-2020 LRAM'!Y931:AL931)</f>
        <v>4066.6734485919219</v>
      </c>
      <c r="L93" s="544">
        <f>SUM('5.  2015-2020 LRAM'!Y1114:AL1114)</f>
        <v>0</v>
      </c>
      <c r="M93" s="544">
        <f>SUM(C93:L93)</f>
        <v>67361.674317418685</v>
      </c>
      <c r="T93" s="197"/>
      <c r="U93" s="197"/>
    </row>
    <row r="94" spans="2:22" s="90" customFormat="1" ht="23.25" hidden="1" customHeight="1">
      <c r="B94" s="198">
        <v>2012</v>
      </c>
      <c r="C94" s="546"/>
      <c r="D94" s="545">
        <f>SUM('4.  2011-2014 LRAM'!Y260:AL260)</f>
        <v>15746.921392355112</v>
      </c>
      <c r="E94" s="544">
        <f>SUM('4.  2011-2014 LRAM'!Y389:AL389)</f>
        <v>16222.122788672481</v>
      </c>
      <c r="F94" s="545">
        <f>SUM('4.  2011-2014 LRAM'!Y518:AL518)</f>
        <v>18388.085676501156</v>
      </c>
      <c r="G94" s="545">
        <f>SUM('5.  2015-2020 LRAM'!Y200:AL200)</f>
        <v>17067.752181244145</v>
      </c>
      <c r="H94" s="544">
        <f>SUM('5.  2015-2020 LRAM'!Y383:AL383)</f>
        <v>16471.141112235531</v>
      </c>
      <c r="I94" s="545">
        <f>SUM('5.  2015-2020 LRAM'!Y566:AL566)</f>
        <v>14072.108612533953</v>
      </c>
      <c r="J94" s="544">
        <f>SUM('5.  2015-2020 LRAM'!Y749:AL749)</f>
        <v>13271.000542356296</v>
      </c>
      <c r="K94" s="544">
        <f>SUM('5.  2015-2020 LRAM'!Y932:AL932)</f>
        <v>12865.68285791482</v>
      </c>
      <c r="L94" s="544">
        <f>SUM('5.  2015-2020 LRAM'!Y1115:AL1115)</f>
        <v>0</v>
      </c>
      <c r="M94" s="544">
        <f>SUM(D94:L94)</f>
        <v>124104.8151638135</v>
      </c>
      <c r="T94" s="197"/>
      <c r="U94" s="197"/>
    </row>
    <row r="95" spans="2:22" s="90" customFormat="1" ht="23.25" hidden="1" customHeight="1">
      <c r="B95" s="198">
        <v>2013</v>
      </c>
      <c r="C95" s="547"/>
      <c r="D95" s="547"/>
      <c r="E95" s="545">
        <f>SUM('4.  2011-2014 LRAM'!Y390:AL390)</f>
        <v>16372.852304412754</v>
      </c>
      <c r="F95" s="545">
        <f>SUM('4.  2011-2014 LRAM'!Y519:AL519)</f>
        <v>18482.572927227171</v>
      </c>
      <c r="G95" s="545">
        <f>SUM('5.  2015-2020 LRAM'!Y201:AL201)</f>
        <v>18321.878272039939</v>
      </c>
      <c r="H95" s="544">
        <f>SUM('5.  2015-2020 LRAM'!Y384:AL384)</f>
        <v>16645.496799646891</v>
      </c>
      <c r="I95" s="545">
        <f>SUM('5.  2015-2020 LRAM'!Y567:AL567)</f>
        <v>14453.779722013714</v>
      </c>
      <c r="J95" s="544">
        <f>SUM('5.  2015-2020 LRAM'!Y750:AL750)</f>
        <v>13563.46093365518</v>
      </c>
      <c r="K95" s="544">
        <f>SUM('5.  2015-2020 LRAM'!Y933:AL933)</f>
        <v>12939.669085956135</v>
      </c>
      <c r="L95" s="544">
        <f>SUM('5.  2015-2020 LRAM'!Y1116:AL1116)</f>
        <v>0</v>
      </c>
      <c r="M95" s="544">
        <f>SUM(C95:L95)</f>
        <v>110779.71004495177</v>
      </c>
      <c r="T95" s="197"/>
      <c r="U95" s="197"/>
    </row>
    <row r="96" spans="2:22" s="90" customFormat="1" ht="23.25" hidden="1" customHeight="1">
      <c r="B96" s="198">
        <v>2014</v>
      </c>
      <c r="C96" s="547"/>
      <c r="D96" s="547"/>
      <c r="E96" s="547"/>
      <c r="F96" s="545">
        <f>SUM('4.  2011-2014 LRAM'!Y520:AL520)</f>
        <v>32072.525161462636</v>
      </c>
      <c r="G96" s="545">
        <f>SUM('5.  2015-2020 LRAM'!Y202:AL202)</f>
        <v>31079.987401956419</v>
      </c>
      <c r="H96" s="544">
        <f>SUM('5.  2015-2020 LRAM'!Y385:AL385)</f>
        <v>24800.666030610675</v>
      </c>
      <c r="I96" s="545">
        <f>SUM('5.  2015-2020 LRAM'!Y568:AL568)</f>
        <v>21385.628013482277</v>
      </c>
      <c r="J96" s="544">
        <f>SUM('5.  2015-2020 LRAM'!Y751:AL751)</f>
        <v>17197.403855236182</v>
      </c>
      <c r="K96" s="544">
        <f>SUM('5.  2015-2020 LRAM'!Y934:AL934)</f>
        <v>14528.063944241558</v>
      </c>
      <c r="L96" s="544">
        <f>SUM('5.  2015-2020 LRAM'!Y1117:AL1117)</f>
        <v>0</v>
      </c>
      <c r="M96" s="544">
        <f>SUM(F96:L96)</f>
        <v>141064.27440698975</v>
      </c>
      <c r="T96" s="197"/>
      <c r="U96" s="197"/>
    </row>
    <row r="97" spans="2:21" s="90" customFormat="1" ht="23.25" hidden="1" customHeight="1">
      <c r="B97" s="198">
        <v>2015</v>
      </c>
      <c r="C97" s="547"/>
      <c r="D97" s="547"/>
      <c r="E97" s="547"/>
      <c r="F97" s="547"/>
      <c r="G97" s="545">
        <f>SUM('5.  2015-2020 LRAM'!Y203:AL203)</f>
        <v>23051.896572001639</v>
      </c>
      <c r="H97" s="544">
        <f>SUM('5.  2015-2020 LRAM'!Y386:AL386)</f>
        <v>21931.360885101691</v>
      </c>
      <c r="I97" s="545">
        <f>SUM('5.  2015-2020 LRAM'!Y569:AL569)</f>
        <v>19274.663916625454</v>
      </c>
      <c r="J97" s="544">
        <f>SUM('5.  2015-2020 LRAM'!Y752:AL752)</f>
        <v>16866.665846192707</v>
      </c>
      <c r="K97" s="544">
        <f>SUM('5.  2015-2020 LRAM'!Y935:AL935)</f>
        <v>13969.814421469779</v>
      </c>
      <c r="L97" s="544">
        <f>SUM('5.  2015-2020 LRAM'!Y1118:AL1118)</f>
        <v>0</v>
      </c>
      <c r="M97" s="544">
        <f>SUM(G97:L97)</f>
        <v>95094.401641391276</v>
      </c>
      <c r="T97" s="197"/>
      <c r="U97" s="197"/>
    </row>
    <row r="98" spans="2:21" s="90" customFormat="1" ht="23.25" hidden="1" customHeight="1">
      <c r="B98" s="198">
        <v>2016</v>
      </c>
      <c r="C98" s="547"/>
      <c r="D98" s="547"/>
      <c r="E98" s="547"/>
      <c r="F98" s="547"/>
      <c r="G98" s="547"/>
      <c r="H98" s="544">
        <f>SUM('5.  2015-2020 LRAM'!Y387:AL387)</f>
        <v>40912.972439416677</v>
      </c>
      <c r="I98" s="545">
        <f>SUM('5.  2015-2020 LRAM'!Y570:AL570)</f>
        <v>28256.238148024284</v>
      </c>
      <c r="J98" s="544">
        <f>SUM('5.  2015-2020 LRAM'!Y753:AL753)</f>
        <v>20912.20983818017</v>
      </c>
      <c r="K98" s="544">
        <f>SUM('5.  2015-2020 LRAM'!Y936:AL936)</f>
        <v>12758.977262153183</v>
      </c>
      <c r="L98" s="544">
        <f>SUM('5.  2015-2020 LRAM'!Y1119:AL1119)</f>
        <v>0</v>
      </c>
      <c r="M98" s="544">
        <f>SUM(H98:L98)</f>
        <v>102840.39768777431</v>
      </c>
      <c r="T98" s="197"/>
      <c r="U98" s="197"/>
    </row>
    <row r="99" spans="2:21" s="90" customFormat="1" ht="23.25" hidden="1" customHeight="1">
      <c r="B99" s="198">
        <v>2017</v>
      </c>
      <c r="C99" s="547"/>
      <c r="D99" s="547"/>
      <c r="E99" s="547"/>
      <c r="F99" s="547"/>
      <c r="G99" s="547"/>
      <c r="H99" s="547"/>
      <c r="I99" s="544">
        <f>SUM('5.  2015-2020 LRAM'!Y571:AL571)</f>
        <v>104717.63097745954</v>
      </c>
      <c r="J99" s="544">
        <f>SUM('5.  2015-2020 LRAM'!Y754:AL754)</f>
        <v>81071.860357677448</v>
      </c>
      <c r="K99" s="544">
        <f>SUM('5.  2015-2020 LRAM'!Y937:AL937)</f>
        <v>62983.525136830867</v>
      </c>
      <c r="L99" s="544">
        <f>SUM('5.  2015-2020 LRAM'!Y1120:AL1120)</f>
        <v>0</v>
      </c>
      <c r="M99" s="544">
        <f>SUM(I99:L99)</f>
        <v>248773.01647196786</v>
      </c>
      <c r="T99" s="197"/>
      <c r="U99" s="197"/>
    </row>
    <row r="100" spans="2:21" s="90" customFormat="1" ht="23.25" hidden="1" customHeight="1">
      <c r="B100" s="198">
        <v>2018</v>
      </c>
      <c r="C100" s="547"/>
      <c r="D100" s="547"/>
      <c r="E100" s="547"/>
      <c r="F100" s="547"/>
      <c r="G100" s="547"/>
      <c r="H100" s="547"/>
      <c r="I100" s="547"/>
      <c r="J100" s="544">
        <f>SUM('5.  2015-2020 LRAM'!Y755:AL755)</f>
        <v>18244.017470578568</v>
      </c>
      <c r="K100" s="544">
        <f>SUM('5.  2015-2020 LRAM'!Y938:AL938)</f>
        <v>14193.069895970459</v>
      </c>
      <c r="L100" s="544">
        <f>SUM('5.  2015-2020 LRAM'!Y1121:AL1121)</f>
        <v>0</v>
      </c>
      <c r="M100" s="544">
        <f>SUM(J100:L100)</f>
        <v>32437.087366549029</v>
      </c>
      <c r="T100" s="197"/>
      <c r="U100" s="197"/>
    </row>
    <row r="101" spans="2:21" s="90" customFormat="1" ht="23.25" hidden="1" customHeight="1">
      <c r="B101" s="198">
        <v>2019</v>
      </c>
      <c r="C101" s="547"/>
      <c r="D101" s="547"/>
      <c r="E101" s="547"/>
      <c r="F101" s="547"/>
      <c r="G101" s="547"/>
      <c r="H101" s="547"/>
      <c r="I101" s="547"/>
      <c r="J101" s="547"/>
      <c r="K101" s="544">
        <f>SUM('5.  2015-2020 LRAM'!Y939:AL939)</f>
        <v>0</v>
      </c>
      <c r="L101" s="544">
        <f>SUM('5.  2015-2020 LRAM'!Y1122:AL1122)</f>
        <v>0</v>
      </c>
      <c r="M101" s="544">
        <f>SUM(K101:L101)</f>
        <v>0</v>
      </c>
      <c r="T101" s="197"/>
      <c r="U101" s="197"/>
    </row>
    <row r="102" spans="2:21" s="90" customFormat="1" ht="23.25" hidden="1" customHeight="1">
      <c r="B102" s="198">
        <v>2020</v>
      </c>
      <c r="C102" s="547"/>
      <c r="D102" s="547"/>
      <c r="E102" s="547"/>
      <c r="F102" s="547"/>
      <c r="G102" s="547"/>
      <c r="H102" s="547"/>
      <c r="I102" s="547"/>
      <c r="J102" s="547"/>
      <c r="K102" s="547"/>
      <c r="L102" s="546">
        <f>SUM('5.  2015-2020 LRAM'!Y1123:AL1123)</f>
        <v>0</v>
      </c>
      <c r="M102" s="546">
        <f>L102</f>
        <v>0</v>
      </c>
      <c r="T102" s="197"/>
      <c r="U102" s="197"/>
    </row>
    <row r="103" spans="2:21" s="196" customFormat="1" ht="24" hidden="1" customHeight="1">
      <c r="B103" s="558" t="s">
        <v>519</v>
      </c>
      <c r="C103" s="543">
        <f>C93</f>
        <v>8899.7235271301306</v>
      </c>
      <c r="D103" s="544">
        <f>D93+D94</f>
        <v>24662.353677390507</v>
      </c>
      <c r="E103" s="544">
        <f>E93+E94+E95</f>
        <v>41924.110808096331</v>
      </c>
      <c r="F103" s="544">
        <f>F93+F94+F95+F96</f>
        <v>78385.846649846237</v>
      </c>
      <c r="G103" s="544">
        <f>G93+G94+G95+G96+G97</f>
        <v>98504.753500984516</v>
      </c>
      <c r="H103" s="544">
        <f>H93+H94+H95+H96+H97+H98</f>
        <v>128253.46174602184</v>
      </c>
      <c r="I103" s="544">
        <f>I93+I94+I95+I96+I97+I98+I99</f>
        <v>207623.56984921976</v>
      </c>
      <c r="J103" s="544">
        <f>J93+J94+J95+J96+J97+J98+J99+J100</f>
        <v>185896.08128903815</v>
      </c>
      <c r="K103" s="544">
        <f>K93+K94+K95+K96+K97+K98+K99+K100+K101</f>
        <v>148305.47605312872</v>
      </c>
      <c r="L103" s="544">
        <f>SUM(L93:L102)</f>
        <v>0</v>
      </c>
      <c r="M103" s="544">
        <f>SUM(M93:M102)</f>
        <v>922455.37710085628</v>
      </c>
      <c r="T103" s="199"/>
      <c r="U103" s="199"/>
    </row>
    <row r="104" spans="2:21" s="27" customFormat="1" ht="24.75" hidden="1" customHeight="1">
      <c r="B104" s="559" t="s">
        <v>518</v>
      </c>
      <c r="C104" s="542">
        <f>'4.  2011-2014 LRAM'!AM132</f>
        <v>0</v>
      </c>
      <c r="D104" s="542">
        <f>'4.  2011-2014 LRAM'!AM262</f>
        <v>0</v>
      </c>
      <c r="E104" s="542">
        <f>'4.  2011-2014 LRAM'!AM392</f>
        <v>61929.956399999995</v>
      </c>
      <c r="F104" s="542">
        <f>'4.  2011-2014 LRAM'!AM522</f>
        <v>69920.1446</v>
      </c>
      <c r="G104" s="542">
        <f>'5.  2015-2020 LRAM'!AM205</f>
        <v>70517.137900000002</v>
      </c>
      <c r="H104" s="542">
        <f>'5.  2015-2020 LRAM'!AM389</f>
        <v>67413.622300000017</v>
      </c>
      <c r="I104" s="542">
        <f>'5.  2015-2020 LRAM'!AM573</f>
        <v>61670.650999999991</v>
      </c>
      <c r="J104" s="542">
        <f>'5.  2015-2020 LRAM'!AM757</f>
        <v>55666.655900000005</v>
      </c>
      <c r="K104" s="542">
        <f>'5.  2015-2020 LRAM'!AM941</f>
        <v>0</v>
      </c>
      <c r="L104" s="542">
        <f>'5.  2015-2020 LRAM'!AM1125</f>
        <v>0</v>
      </c>
      <c r="M104" s="544">
        <f>SUM(C104:L104)</f>
        <v>387118.16810000007</v>
      </c>
      <c r="T104" s="89"/>
      <c r="U104" s="89"/>
    </row>
    <row r="105" spans="2:21" ht="24.75" hidden="1" customHeight="1">
      <c r="B105" s="559" t="s">
        <v>43</v>
      </c>
      <c r="C105" s="542">
        <f>'6.  Carrying Charges'!W27</f>
        <v>0</v>
      </c>
      <c r="D105" s="542">
        <f>'6.  Carrying Charges'!W42</f>
        <v>0</v>
      </c>
      <c r="E105" s="542">
        <f>'6.  Carrying Charges'!W57</f>
        <v>0</v>
      </c>
      <c r="F105" s="542">
        <f>'6.  Carrying Charges'!W72</f>
        <v>0</v>
      </c>
      <c r="G105" s="542">
        <f>'6.  Carrying Charges'!W87</f>
        <v>0</v>
      </c>
      <c r="H105" s="542">
        <f>'6.  Carrying Charges'!W102</f>
        <v>0</v>
      </c>
      <c r="I105" s="542">
        <f>'6.  Carrying Charges'!W117</f>
        <v>857.47339823916616</v>
      </c>
      <c r="J105" s="542">
        <f>'6.  Carrying Charges'!W132</f>
        <v>4769.3449332358405</v>
      </c>
      <c r="K105" s="542">
        <f>'6.  Carrying Charges'!W147</f>
        <v>10976.543119990685</v>
      </c>
      <c r="L105" s="542">
        <f>'6.  Carrying Charges'!W162</f>
        <v>12983.46815478869</v>
      </c>
      <c r="M105" s="544">
        <f>SUM(C105:L105)</f>
        <v>29586.829606254381</v>
      </c>
    </row>
    <row r="106" spans="2:21" ht="23.25" hidden="1" customHeight="1">
      <c r="B106" s="558" t="s">
        <v>26</v>
      </c>
      <c r="C106" s="542">
        <f>C103-C104+C105</f>
        <v>8899.7235271301306</v>
      </c>
      <c r="D106" s="542">
        <f t="shared" ref="D106:J106" si="6">D103-D104+D105</f>
        <v>24662.353677390507</v>
      </c>
      <c r="E106" s="542">
        <f t="shared" si="6"/>
        <v>-20005.845591903664</v>
      </c>
      <c r="F106" s="542">
        <f t="shared" si="6"/>
        <v>8465.7020498462371</v>
      </c>
      <c r="G106" s="542">
        <f t="shared" si="6"/>
        <v>27987.615600984514</v>
      </c>
      <c r="H106" s="542">
        <f t="shared" si="6"/>
        <v>60839.839446021826</v>
      </c>
      <c r="I106" s="542">
        <f t="shared" si="6"/>
        <v>146810.39224745895</v>
      </c>
      <c r="J106" s="542">
        <f t="shared" si="6"/>
        <v>134998.77032227398</v>
      </c>
      <c r="K106" s="542">
        <f>K103-K104+K105</f>
        <v>159282.01917311939</v>
      </c>
      <c r="L106" s="542">
        <f>L103-L104+L105</f>
        <v>12983.46815478869</v>
      </c>
      <c r="M106" s="542">
        <f>M103-M104+M105</f>
        <v>564924.0386071105</v>
      </c>
    </row>
    <row r="107" spans="2:21" hidden="1"/>
    <row r="108" spans="2:21">
      <c r="B108" s="576"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72</xdr:row>
                    <xdr:rowOff>146050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72</xdr:row>
                    <xdr:rowOff>146050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72</xdr:row>
                    <xdr:rowOff>146050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72</xdr:row>
                    <xdr:rowOff>146050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72</xdr:row>
                    <xdr:rowOff>146050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72</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6" zoomScale="80" zoomScaleNormal="80" workbookViewId="0">
      <selection activeCell="E51" sqref="E51"/>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27" t="s">
        <v>171</v>
      </c>
      <c r="C14" s="126" t="s">
        <v>175</v>
      </c>
    </row>
    <row r="15" spans="2:3" ht="26.25" customHeight="1" thickBot="1">
      <c r="C15" s="128" t="s">
        <v>406</v>
      </c>
    </row>
    <row r="16" spans="2:3" ht="27" customHeight="1" thickBot="1">
      <c r="C16" s="556" t="s">
        <v>551</v>
      </c>
    </row>
    <row r="19" spans="2:8" ht="15.5">
      <c r="B19" s="527" t="s">
        <v>614</v>
      </c>
    </row>
    <row r="20" spans="2:8" ht="13.5" customHeight="1"/>
    <row r="21" spans="2:8" ht="40.9" customHeight="1">
      <c r="B21" s="808" t="s">
        <v>677</v>
      </c>
      <c r="C21" s="808"/>
      <c r="D21" s="808"/>
      <c r="E21" s="808"/>
      <c r="F21" s="808"/>
      <c r="G21" s="808"/>
      <c r="H21" s="808"/>
    </row>
    <row r="23" spans="2:8" s="596" customFormat="1" ht="15.5">
      <c r="B23" s="606" t="s">
        <v>546</v>
      </c>
      <c r="C23" s="606" t="s">
        <v>561</v>
      </c>
      <c r="D23" s="606" t="s">
        <v>545</v>
      </c>
      <c r="E23" s="819" t="s">
        <v>34</v>
      </c>
      <c r="F23" s="820"/>
      <c r="G23" s="819" t="s">
        <v>544</v>
      </c>
      <c r="H23" s="820"/>
    </row>
    <row r="24" spans="2:8">
      <c r="B24" s="595">
        <v>1</v>
      </c>
      <c r="C24" s="631"/>
      <c r="D24" s="771"/>
      <c r="E24" s="815"/>
      <c r="F24" s="816"/>
      <c r="G24" s="817"/>
      <c r="H24" s="818"/>
    </row>
    <row r="25" spans="2:8">
      <c r="B25" s="595">
        <v>2</v>
      </c>
      <c r="C25" s="631"/>
      <c r="D25" s="594"/>
      <c r="E25" s="815"/>
      <c r="F25" s="816"/>
      <c r="G25" s="817"/>
      <c r="H25" s="818"/>
    </row>
    <row r="26" spans="2:8">
      <c r="B26" s="595">
        <v>3</v>
      </c>
      <c r="C26" s="631"/>
      <c r="D26" s="594"/>
      <c r="E26" s="815"/>
      <c r="F26" s="816"/>
      <c r="G26" s="817"/>
      <c r="H26" s="818"/>
    </row>
    <row r="27" spans="2:8">
      <c r="B27" s="595">
        <v>4</v>
      </c>
      <c r="C27" s="631"/>
      <c r="D27" s="594"/>
      <c r="E27" s="815"/>
      <c r="F27" s="816"/>
      <c r="G27" s="817"/>
      <c r="H27" s="818"/>
    </row>
    <row r="28" spans="2:8">
      <c r="B28" s="595">
        <v>5</v>
      </c>
      <c r="C28" s="631"/>
      <c r="D28" s="594"/>
      <c r="E28" s="815"/>
      <c r="F28" s="816"/>
      <c r="G28" s="817"/>
      <c r="H28" s="818"/>
    </row>
    <row r="29" spans="2:8">
      <c r="B29" s="595">
        <v>6</v>
      </c>
      <c r="C29" s="631"/>
      <c r="D29" s="594"/>
      <c r="E29" s="815"/>
      <c r="F29" s="816"/>
      <c r="G29" s="817"/>
      <c r="H29" s="818"/>
    </row>
    <row r="30" spans="2:8">
      <c r="B30" s="595">
        <v>7</v>
      </c>
      <c r="C30" s="631"/>
      <c r="D30" s="594"/>
      <c r="E30" s="815"/>
      <c r="F30" s="816"/>
      <c r="G30" s="817"/>
      <c r="H30" s="818"/>
    </row>
    <row r="31" spans="2:8">
      <c r="B31" s="595">
        <v>8</v>
      </c>
      <c r="C31" s="631"/>
      <c r="D31" s="594"/>
      <c r="E31" s="815"/>
      <c r="F31" s="816"/>
      <c r="G31" s="817"/>
      <c r="H31" s="818"/>
    </row>
    <row r="32" spans="2:8">
      <c r="B32" s="595">
        <v>9</v>
      </c>
      <c r="C32" s="631"/>
      <c r="D32" s="594"/>
      <c r="E32" s="815"/>
      <c r="F32" s="816"/>
      <c r="G32" s="817"/>
      <c r="H32" s="818"/>
    </row>
    <row r="33" spans="2:8">
      <c r="B33" s="595">
        <v>10</v>
      </c>
      <c r="C33" s="631"/>
      <c r="D33" s="594"/>
      <c r="E33" s="815"/>
      <c r="F33" s="816"/>
      <c r="G33" s="817"/>
      <c r="H33" s="818"/>
    </row>
    <row r="34" spans="2:8">
      <c r="B34" s="595" t="s">
        <v>480</v>
      </c>
      <c r="C34" s="631"/>
      <c r="D34" s="594"/>
      <c r="E34" s="815"/>
      <c r="F34" s="816"/>
      <c r="G34" s="817"/>
      <c r="H34" s="818"/>
    </row>
    <row r="36" spans="2:8" ht="30.75" customHeight="1">
      <c r="B36" s="527" t="s">
        <v>610</v>
      </c>
    </row>
    <row r="37" spans="2:8" ht="23.25" customHeight="1">
      <c r="B37" s="555" t="s">
        <v>615</v>
      </c>
      <c r="C37" s="592"/>
      <c r="D37" s="592"/>
      <c r="E37" s="592"/>
      <c r="F37" s="592"/>
      <c r="G37" s="592"/>
      <c r="H37" s="592"/>
    </row>
    <row r="39" spans="2:8" s="90" customFormat="1" ht="15.5">
      <c r="B39" s="606" t="s">
        <v>546</v>
      </c>
      <c r="C39" s="606" t="s">
        <v>561</v>
      </c>
      <c r="D39" s="606" t="s">
        <v>545</v>
      </c>
      <c r="E39" s="819" t="s">
        <v>34</v>
      </c>
      <c r="F39" s="820"/>
      <c r="G39" s="819" t="s">
        <v>544</v>
      </c>
      <c r="H39" s="820"/>
    </row>
    <row r="40" spans="2:8">
      <c r="B40" s="595">
        <v>1</v>
      </c>
      <c r="C40" s="631" t="s">
        <v>169</v>
      </c>
      <c r="D40" s="771" t="s">
        <v>748</v>
      </c>
      <c r="E40" s="815" t="s">
        <v>750</v>
      </c>
      <c r="F40" s="816"/>
      <c r="G40" s="817" t="s">
        <v>749</v>
      </c>
      <c r="H40" s="818"/>
    </row>
    <row r="41" spans="2:8">
      <c r="B41" s="595">
        <v>2</v>
      </c>
      <c r="C41" s="631" t="s">
        <v>170</v>
      </c>
      <c r="D41" s="771" t="s">
        <v>751</v>
      </c>
      <c r="E41" s="815" t="s">
        <v>752</v>
      </c>
      <c r="F41" s="816"/>
      <c r="G41" s="817" t="s">
        <v>753</v>
      </c>
      <c r="H41" s="818"/>
    </row>
    <row r="42" spans="2:8">
      <c r="B42" s="595">
        <v>3</v>
      </c>
      <c r="C42" s="631" t="s">
        <v>369</v>
      </c>
      <c r="D42" s="771" t="s">
        <v>754</v>
      </c>
      <c r="E42" s="815" t="s">
        <v>756</v>
      </c>
      <c r="F42" s="816"/>
      <c r="G42" s="817" t="s">
        <v>755</v>
      </c>
      <c r="H42" s="818"/>
    </row>
    <row r="43" spans="2:8">
      <c r="B43" s="595">
        <v>4</v>
      </c>
      <c r="C43" s="631"/>
      <c r="D43" s="594"/>
      <c r="E43" s="815"/>
      <c r="F43" s="816"/>
      <c r="G43" s="817"/>
      <c r="H43" s="818"/>
    </row>
    <row r="44" spans="2:8">
      <c r="B44" s="595">
        <v>5</v>
      </c>
      <c r="C44" s="631"/>
      <c r="D44" s="594"/>
      <c r="E44" s="815"/>
      <c r="F44" s="816"/>
      <c r="G44" s="817"/>
      <c r="H44" s="818"/>
    </row>
    <row r="45" spans="2:8">
      <c r="B45" s="595">
        <v>6</v>
      </c>
      <c r="C45" s="631"/>
      <c r="D45" s="594"/>
      <c r="E45" s="815"/>
      <c r="F45" s="816"/>
      <c r="G45" s="817"/>
      <c r="H45" s="818"/>
    </row>
    <row r="46" spans="2:8">
      <c r="B46" s="595">
        <v>7</v>
      </c>
      <c r="C46" s="631"/>
      <c r="D46" s="594"/>
      <c r="E46" s="815"/>
      <c r="F46" s="816"/>
      <c r="G46" s="817"/>
      <c r="H46" s="818"/>
    </row>
    <row r="47" spans="2:8">
      <c r="B47" s="595">
        <v>8</v>
      </c>
      <c r="C47" s="631"/>
      <c r="D47" s="594"/>
      <c r="E47" s="815"/>
      <c r="F47" s="816"/>
      <c r="G47" s="817"/>
      <c r="H47" s="818"/>
    </row>
    <row r="48" spans="2:8">
      <c r="B48" s="595">
        <v>9</v>
      </c>
      <c r="C48" s="631"/>
      <c r="D48" s="594"/>
      <c r="E48" s="815"/>
      <c r="F48" s="816"/>
      <c r="G48" s="817"/>
      <c r="H48" s="818"/>
    </row>
    <row r="49" spans="2:8">
      <c r="B49" s="595">
        <v>10</v>
      </c>
      <c r="C49" s="631"/>
      <c r="D49" s="594"/>
      <c r="E49" s="815"/>
      <c r="F49" s="816"/>
      <c r="G49" s="817"/>
      <c r="H49" s="818"/>
    </row>
    <row r="50" spans="2:8">
      <c r="B50" s="595" t="s">
        <v>480</v>
      </c>
      <c r="C50" s="631"/>
      <c r="D50" s="594"/>
      <c r="E50" s="815"/>
      <c r="F50" s="816"/>
      <c r="G50" s="817"/>
      <c r="H50" s="81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S20" sqref="S20"/>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hidden="1" customWidth="1"/>
    <col min="14" max="14" width="26" style="12" hidden="1" customWidth="1"/>
    <col min="15" max="16" width="22.1796875" style="12" hidden="1" customWidth="1"/>
    <col min="17" max="17" width="16.26953125" style="12" hidden="1"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48"/>
      <c r="D4" s="257" t="s">
        <v>175</v>
      </c>
      <c r="E4" s="430"/>
      <c r="F4" s="430"/>
      <c r="G4" s="430"/>
      <c r="H4" s="430"/>
      <c r="I4" s="430"/>
      <c r="J4" s="430"/>
      <c r="K4" s="430"/>
      <c r="L4" s="430"/>
      <c r="M4" s="430"/>
      <c r="N4" s="430"/>
      <c r="O4" s="430"/>
      <c r="P4" s="430"/>
      <c r="Q4" s="449"/>
    </row>
    <row r="5" spans="2:17" s="2" customFormat="1" ht="24" customHeight="1" thickBot="1">
      <c r="B5" s="450"/>
      <c r="C5" s="448"/>
      <c r="D5" s="451" t="s">
        <v>406</v>
      </c>
      <c r="F5" s="430"/>
      <c r="G5" s="430"/>
      <c r="H5" s="430"/>
      <c r="I5" s="430"/>
      <c r="J5" s="430"/>
      <c r="K5" s="430"/>
      <c r="L5" s="430"/>
      <c r="M5" s="430"/>
      <c r="N5" s="430"/>
      <c r="O5" s="430"/>
      <c r="P5" s="430"/>
      <c r="Q5" s="449"/>
    </row>
    <row r="6" spans="2:17" s="2" customFormat="1" ht="28.5" customHeight="1" thickBot="1">
      <c r="B6" s="450"/>
      <c r="C6" s="448"/>
      <c r="D6" s="261" t="s">
        <v>172</v>
      </c>
      <c r="E6" s="430"/>
      <c r="F6" s="430"/>
      <c r="G6" s="430"/>
      <c r="H6" s="430"/>
      <c r="I6" s="430"/>
      <c r="J6" s="430"/>
      <c r="K6" s="430"/>
      <c r="L6" s="430"/>
      <c r="M6" s="430"/>
      <c r="N6" s="430"/>
      <c r="O6" s="430"/>
      <c r="P6" s="430"/>
      <c r="Q6" s="449"/>
    </row>
    <row r="7" spans="2:17" s="104" customFormat="1" ht="29.25" customHeight="1" thickBot="1">
      <c r="D7" s="556" t="s">
        <v>551</v>
      </c>
      <c r="P7" s="105"/>
      <c r="Q7" s="105"/>
    </row>
    <row r="8" spans="2:17" s="104" customFormat="1" ht="30" customHeight="1">
      <c r="D8" s="561"/>
      <c r="P8" s="105"/>
      <c r="Q8" s="105"/>
    </row>
    <row r="9" spans="2:17" s="2" customFormat="1" ht="24.75" customHeight="1">
      <c r="B9" s="118" t="s">
        <v>411</v>
      </c>
      <c r="C9" s="17"/>
      <c r="D9" s="447">
        <v>2013</v>
      </c>
    </row>
    <row r="10" spans="2:17" s="17" customFormat="1" ht="16.5" customHeight="1"/>
    <row r="11" spans="2:17" s="17" customFormat="1" ht="36.75" hidden="1" customHeight="1">
      <c r="B11" s="821" t="s">
        <v>563</v>
      </c>
      <c r="C11" s="821"/>
      <c r="D11" s="821"/>
      <c r="E11" s="821"/>
      <c r="F11" s="821"/>
      <c r="G11" s="821"/>
      <c r="H11" s="821"/>
      <c r="I11" s="821"/>
      <c r="J11" s="821"/>
      <c r="K11" s="821"/>
      <c r="L11" s="821"/>
      <c r="M11" s="821"/>
      <c r="N11" s="601"/>
      <c r="O11" s="601"/>
      <c r="P11" s="601"/>
      <c r="Q11" s="60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5"/>
      <c r="D14" s="566" t="str">
        <f>'1.  LRAMVA Summary'!D53</f>
        <v>kWh</v>
      </c>
      <c r="E14" s="566" t="str">
        <f>'1.  LRAMVA Summary'!E53</f>
        <v>kWh</v>
      </c>
      <c r="F14" s="566" t="str">
        <f>'1.  LRAMVA Summary'!F53</f>
        <v>kW</v>
      </c>
      <c r="G14" s="566" t="str">
        <f>'1.  LRAMVA Summary'!G53</f>
        <v>kW</v>
      </c>
      <c r="H14" s="566" t="str">
        <f>'1.  LRAMVA Summary'!H53</f>
        <v>KWh</v>
      </c>
      <c r="I14" s="566">
        <f>'1.  LRAMVA Summary'!I53</f>
        <v>0</v>
      </c>
      <c r="J14" s="566">
        <f>'1.  LRAMVA Summary'!J53</f>
        <v>0</v>
      </c>
      <c r="K14" s="566">
        <f>'1.  LRAMVA Summary'!K53</f>
        <v>0</v>
      </c>
      <c r="L14" s="566">
        <f>'1.  LRAMVA Summary'!L53</f>
        <v>0</v>
      </c>
      <c r="M14" s="566">
        <f>'1.  LRAMVA Summary'!M53</f>
        <v>0</v>
      </c>
      <c r="N14" s="566">
        <f>'1.  LRAMVA Summary'!N53</f>
        <v>0</v>
      </c>
      <c r="O14" s="566">
        <f>'1.  LRAMVA Summary'!O53</f>
        <v>0</v>
      </c>
      <c r="P14" s="566">
        <f>'1.  LRAMVA Summary'!P53</f>
        <v>0</v>
      </c>
      <c r="Q14" s="567">
        <f>'1.  LRAMVA Summary'!Q53</f>
        <v>0</v>
      </c>
    </row>
    <row r="15" spans="2:17" s="448" customFormat="1" ht="15.75" customHeight="1">
      <c r="B15" s="453" t="s">
        <v>27</v>
      </c>
      <c r="C15" s="613">
        <f>SUM(D15:Q15)</f>
        <v>3264017</v>
      </c>
      <c r="D15" s="744">
        <v>1345003</v>
      </c>
      <c r="E15" s="744">
        <v>543085</v>
      </c>
      <c r="F15" s="744">
        <v>1346579</v>
      </c>
      <c r="G15" s="744">
        <v>24666</v>
      </c>
      <c r="H15" s="744">
        <v>4684</v>
      </c>
      <c r="I15" s="443"/>
      <c r="J15" s="443"/>
      <c r="K15" s="443"/>
      <c r="L15" s="443"/>
      <c r="M15" s="443"/>
      <c r="N15" s="443"/>
      <c r="O15" s="443"/>
      <c r="P15" s="444"/>
      <c r="Q15" s="444"/>
    </row>
    <row r="16" spans="2:17" s="448" customFormat="1" ht="15.75" customHeight="1">
      <c r="B16" s="453" t="s">
        <v>28</v>
      </c>
      <c r="C16" s="613">
        <f>SUM(D16:Q16)</f>
        <v>10867</v>
      </c>
      <c r="D16" s="444">
        <v>0</v>
      </c>
      <c r="E16" s="444">
        <v>0</v>
      </c>
      <c r="F16" s="444">
        <v>10671</v>
      </c>
      <c r="G16" s="444">
        <v>196</v>
      </c>
      <c r="H16" s="444"/>
      <c r="I16" s="442"/>
      <c r="J16" s="442"/>
      <c r="K16" s="444"/>
      <c r="L16" s="444"/>
      <c r="M16" s="444"/>
      <c r="N16" s="444"/>
      <c r="O16" s="444"/>
      <c r="P16" s="444"/>
      <c r="Q16" s="444"/>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0" customFormat="1" ht="21" customHeight="1">
      <c r="B20" s="452" t="s">
        <v>671</v>
      </c>
      <c r="C20" s="445" t="s">
        <v>721</v>
      </c>
      <c r="D20" s="446"/>
    </row>
    <row r="21" spans="2:17" s="430" customFormat="1" ht="21" customHeight="1">
      <c r="B21" s="452" t="s">
        <v>366</v>
      </c>
      <c r="C21" s="445" t="s">
        <v>726</v>
      </c>
      <c r="D21" s="446"/>
    </row>
    <row r="22" spans="2:17" s="17" customFormat="1" ht="15.75" customHeight="1">
      <c r="B22" s="166"/>
      <c r="C22" s="167"/>
      <c r="D22" s="163"/>
    </row>
    <row r="23" spans="2:17" s="17" customFormat="1" ht="23.25" customHeight="1">
      <c r="B23" s="168"/>
      <c r="C23" s="168"/>
      <c r="D23" s="163"/>
    </row>
    <row r="24" spans="2:17" s="17" customFormat="1" ht="22.5" hidden="1" customHeight="1">
      <c r="B24" s="118" t="s">
        <v>412</v>
      </c>
      <c r="C24" s="118"/>
      <c r="D24" s="447"/>
    </row>
    <row r="25" spans="2:17" s="2" customFormat="1" ht="15.75" hidden="1" customHeight="1">
      <c r="D25" s="20"/>
    </row>
    <row r="26" spans="2:17" s="2" customFormat="1" ht="42" hidden="1" customHeight="1">
      <c r="B26" s="821" t="s">
        <v>562</v>
      </c>
      <c r="C26" s="821"/>
      <c r="D26" s="821"/>
      <c r="E26" s="821"/>
      <c r="F26" s="821"/>
      <c r="G26" s="821"/>
      <c r="H26" s="821"/>
      <c r="I26" s="821"/>
      <c r="J26" s="821"/>
      <c r="K26" s="821"/>
      <c r="L26" s="821"/>
      <c r="M26" s="821"/>
      <c r="N26" s="601"/>
      <c r="O26" s="601"/>
      <c r="P26" s="601"/>
      <c r="Q26" s="601"/>
    </row>
    <row r="27" spans="2:17" s="2" customFormat="1" ht="15.75" hidden="1" customHeight="1">
      <c r="D27" s="20"/>
    </row>
    <row r="28" spans="2:17" s="17" customFormat="1" ht="44.25" hidden="1"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hidden="1" customHeight="1">
      <c r="B29" s="82"/>
      <c r="C29" s="565"/>
      <c r="D29" s="566" t="str">
        <f>'1.  LRAMVA Summary'!D53</f>
        <v>kWh</v>
      </c>
      <c r="E29" s="566" t="str">
        <f>'1.  LRAMVA Summary'!E53</f>
        <v>kWh</v>
      </c>
      <c r="F29" s="566" t="str">
        <f>'1.  LRAMVA Summary'!F53</f>
        <v>kW</v>
      </c>
      <c r="G29" s="566" t="str">
        <f>'1.  LRAMVA Summary'!G53</f>
        <v>kW</v>
      </c>
      <c r="H29" s="566" t="str">
        <f>'1.  LRAMVA Summary'!H53</f>
        <v>KWh</v>
      </c>
      <c r="I29" s="566">
        <f>'1.  LRAMVA Summary'!I53</f>
        <v>0</v>
      </c>
      <c r="J29" s="566">
        <f>'1.  LRAMVA Summary'!J53</f>
        <v>0</v>
      </c>
      <c r="K29" s="566">
        <f>'1.  LRAMVA Summary'!K53</f>
        <v>0</v>
      </c>
      <c r="L29" s="566">
        <f>'1.  LRAMVA Summary'!L53</f>
        <v>0</v>
      </c>
      <c r="M29" s="566">
        <f>'1.  LRAMVA Summary'!M53</f>
        <v>0</v>
      </c>
      <c r="N29" s="566">
        <f>'1.  LRAMVA Summary'!N53</f>
        <v>0</v>
      </c>
      <c r="O29" s="566">
        <f>'1.  LRAMVA Summary'!O53</f>
        <v>0</v>
      </c>
      <c r="P29" s="566">
        <f>'1.  LRAMVA Summary'!P53</f>
        <v>0</v>
      </c>
      <c r="Q29" s="567">
        <f>'1.  LRAMVA Summary'!Q53</f>
        <v>0</v>
      </c>
    </row>
    <row r="30" spans="2:17" s="448" customFormat="1" ht="15.75" hidden="1" customHeight="1">
      <c r="B30" s="453" t="s">
        <v>27</v>
      </c>
      <c r="C30" s="613">
        <f>SUM(D30:Q30)</f>
        <v>0</v>
      </c>
      <c r="D30" s="454"/>
      <c r="E30" s="454"/>
      <c r="F30" s="454"/>
      <c r="G30" s="454"/>
      <c r="H30" s="454"/>
      <c r="I30" s="454"/>
      <c r="J30" s="454"/>
      <c r="K30" s="454"/>
      <c r="L30" s="454"/>
      <c r="M30" s="454"/>
      <c r="N30" s="454"/>
      <c r="O30" s="454"/>
      <c r="P30" s="454"/>
      <c r="Q30" s="444"/>
    </row>
    <row r="31" spans="2:17" s="455" customFormat="1" ht="15" hidden="1" customHeight="1">
      <c r="B31" s="453" t="s">
        <v>28</v>
      </c>
      <c r="C31" s="613">
        <f>SUM(D31:Q31)</f>
        <v>0</v>
      </c>
      <c r="D31" s="442"/>
      <c r="E31" s="442"/>
      <c r="F31" s="442"/>
      <c r="G31" s="442"/>
      <c r="H31" s="442"/>
      <c r="I31" s="442"/>
      <c r="J31" s="442"/>
      <c r="K31" s="444"/>
      <c r="L31" s="444"/>
      <c r="M31" s="444"/>
      <c r="N31" s="444"/>
      <c r="O31" s="444"/>
      <c r="P31" s="444"/>
      <c r="Q31" s="444"/>
    </row>
    <row r="32" spans="2:17" s="17" customFormat="1" ht="15.75" hidden="1" customHeight="1"/>
    <row r="33" spans="2:32" s="25" customFormat="1" ht="15.75" hidden="1"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c r="B34" s="93"/>
      <c r="C34" s="93"/>
      <c r="D34" s="93"/>
      <c r="E34" s="93"/>
      <c r="F34" s="93"/>
      <c r="G34" s="93"/>
      <c r="H34" s="93"/>
      <c r="I34" s="93"/>
      <c r="J34" s="93"/>
      <c r="K34" s="93"/>
      <c r="L34" s="93"/>
      <c r="M34" s="93"/>
      <c r="N34" s="93"/>
      <c r="O34" s="93"/>
      <c r="P34" s="93"/>
      <c r="Q34" s="93"/>
    </row>
    <row r="35" spans="2:32" s="20" customFormat="1" ht="15.75" hidden="1" customHeight="1">
      <c r="B35" s="452" t="s">
        <v>671</v>
      </c>
      <c r="C35" s="445"/>
      <c r="D35" s="446"/>
      <c r="E35" s="93"/>
      <c r="F35" s="93"/>
      <c r="G35" s="93"/>
      <c r="H35" s="93"/>
      <c r="I35" s="93"/>
      <c r="J35" s="93"/>
      <c r="K35" s="93"/>
      <c r="L35" s="93"/>
      <c r="M35" s="93"/>
      <c r="N35" s="93"/>
      <c r="O35" s="93"/>
      <c r="P35" s="93"/>
      <c r="Q35" s="93"/>
    </row>
    <row r="36" spans="2:32" s="430" customFormat="1" ht="21" hidden="1" customHeight="1">
      <c r="B36" s="452" t="s">
        <v>366</v>
      </c>
      <c r="C36" s="445" t="s">
        <v>413</v>
      </c>
      <c r="D36" s="446"/>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hidden="1" customHeight="1">
      <c r="B40" s="821" t="s">
        <v>608</v>
      </c>
      <c r="C40" s="821"/>
      <c r="D40" s="821"/>
      <c r="E40" s="821"/>
      <c r="F40" s="821"/>
      <c r="G40" s="821"/>
      <c r="H40" s="821"/>
      <c r="I40" s="821"/>
      <c r="J40" s="821"/>
      <c r="K40" s="821"/>
      <c r="L40" s="821"/>
      <c r="M40" s="821"/>
      <c r="N40" s="601"/>
      <c r="O40" s="601"/>
      <c r="P40" s="601"/>
      <c r="Q40" s="601"/>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8"/>
      <c r="C43" s="569"/>
      <c r="D43" s="570" t="str">
        <f>'1.  LRAMVA Summary'!D53</f>
        <v>kWh</v>
      </c>
      <c r="E43" s="570" t="str">
        <f>'1.  LRAMVA Summary'!E53</f>
        <v>kWh</v>
      </c>
      <c r="F43" s="570" t="str">
        <f>'1.  LRAMVA Summary'!F53</f>
        <v>kW</v>
      </c>
      <c r="G43" s="570" t="str">
        <f>'1.  LRAMVA Summary'!G53</f>
        <v>kW</v>
      </c>
      <c r="H43" s="570" t="str">
        <f>'1.  LRAMVA Summary'!H53</f>
        <v>KWh</v>
      </c>
      <c r="I43" s="570">
        <f>'1.  LRAMVA Summary'!I53</f>
        <v>0</v>
      </c>
      <c r="J43" s="570">
        <f>'1.  LRAMVA Summary'!J53</f>
        <v>0</v>
      </c>
      <c r="K43" s="570">
        <f>'1.  LRAMVA Summary'!K53</f>
        <v>0</v>
      </c>
      <c r="L43" s="570">
        <f>'1.  LRAMVA Summary'!L53</f>
        <v>0</v>
      </c>
      <c r="M43" s="570">
        <f>'1.  LRAMVA Summary'!M53</f>
        <v>0</v>
      </c>
      <c r="N43" s="570">
        <f>'1.  LRAMVA Summary'!N53</f>
        <v>0</v>
      </c>
      <c r="O43" s="570">
        <f>'1.  LRAMVA Summary'!O53</f>
        <v>0</v>
      </c>
      <c r="P43" s="570">
        <f>'1.  LRAMVA Summary'!P53</f>
        <v>0</v>
      </c>
      <c r="Q43" s="571">
        <f>'1.  LRAMVA Summary'!Q53</f>
        <v>0</v>
      </c>
      <c r="R43" s="169"/>
    </row>
    <row r="44" spans="2:32" s="17" customFormat="1" ht="15.5">
      <c r="B44" s="170">
        <v>2011</v>
      </c>
      <c r="C44" s="52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2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2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2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2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2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2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2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2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52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0" customFormat="1" ht="21" customHeight="1">
      <c r="B54" s="445" t="s">
        <v>536</v>
      </c>
      <c r="C54" s="456"/>
      <c r="D54" s="457"/>
      <c r="E54" s="458"/>
      <c r="F54" s="458"/>
      <c r="G54" s="458"/>
      <c r="H54" s="458"/>
      <c r="I54" s="458"/>
      <c r="J54" s="458"/>
      <c r="K54" s="458"/>
      <c r="L54" s="458"/>
      <c r="M54" s="458"/>
      <c r="N54" s="458"/>
      <c r="O54" s="458"/>
      <c r="P54" s="458"/>
      <c r="Q54" s="457"/>
      <c r="R54" s="449"/>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Normal="100" workbookViewId="0">
      <pane ySplit="14" topLeftCell="A15" activePane="bottomLeft" state="frozen"/>
      <selection activeCell="G11" sqref="G11"/>
      <selection pane="bottomLeft" activeCell="J117" sqref="J117"/>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hidden="1" customWidth="1"/>
    <col min="15" max="15" width="16.54296875" style="5" hidden="1"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7" t="s">
        <v>171</v>
      </c>
      <c r="C4" s="85" t="s">
        <v>175</v>
      </c>
      <c r="D4" s="85"/>
      <c r="E4" s="49"/>
    </row>
    <row r="5" spans="1:26" s="18" customFormat="1" ht="26.25" hidden="1" customHeight="1" outlineLevel="1" thickBot="1">
      <c r="A5" s="4"/>
      <c r="B5" s="827"/>
      <c r="C5" s="86" t="s">
        <v>172</v>
      </c>
      <c r="D5" s="86"/>
      <c r="E5" s="49"/>
    </row>
    <row r="6" spans="1:26" ht="26.25" hidden="1" customHeight="1" outlineLevel="1" thickBot="1">
      <c r="B6" s="827"/>
      <c r="C6" s="830" t="s">
        <v>551</v>
      </c>
      <c r="D6" s="831"/>
      <c r="F6" s="18"/>
      <c r="M6" s="6"/>
      <c r="N6" s="6"/>
      <c r="O6" s="6"/>
      <c r="P6" s="6"/>
      <c r="Q6" s="6"/>
      <c r="R6" s="6"/>
      <c r="S6" s="6"/>
      <c r="T6" s="6"/>
      <c r="U6" s="6"/>
      <c r="V6" s="6"/>
      <c r="W6" s="6"/>
      <c r="X6" s="6"/>
      <c r="Y6" s="6"/>
      <c r="Z6" s="6"/>
    </row>
    <row r="7" spans="1:26" s="18" customFormat="1" ht="26.25" hidden="1" customHeight="1" outlineLevel="1">
      <c r="A7" s="4"/>
      <c r="B7" s="530"/>
      <c r="M7" s="6"/>
      <c r="N7" s="6"/>
      <c r="O7" s="6"/>
      <c r="P7" s="6"/>
      <c r="Q7" s="6"/>
      <c r="R7" s="6"/>
      <c r="S7" s="6"/>
      <c r="T7" s="6"/>
      <c r="U7" s="6"/>
      <c r="V7" s="6"/>
      <c r="W7" s="6"/>
      <c r="X7" s="6"/>
      <c r="Y7" s="6"/>
      <c r="Z7" s="6"/>
    </row>
    <row r="8" spans="1:26" s="18" customFormat="1" ht="19.5" hidden="1" customHeight="1" outlineLevel="1">
      <c r="A8" s="4"/>
      <c r="B8" s="530" t="s">
        <v>527</v>
      </c>
      <c r="C8" s="581" t="s">
        <v>482</v>
      </c>
      <c r="D8" s="580"/>
      <c r="M8" s="6"/>
      <c r="N8" s="6"/>
      <c r="O8" s="6"/>
      <c r="P8" s="6"/>
      <c r="Q8" s="6"/>
      <c r="R8" s="6"/>
      <c r="S8" s="6"/>
      <c r="T8" s="6"/>
      <c r="U8" s="6"/>
      <c r="V8" s="6"/>
      <c r="W8" s="6"/>
      <c r="X8" s="6"/>
      <c r="Y8" s="6"/>
      <c r="Z8" s="6"/>
    </row>
    <row r="9" spans="1:26" s="18" customFormat="1" ht="19.5" hidden="1" customHeight="1" outlineLevel="1">
      <c r="A9" s="4"/>
      <c r="B9" s="530"/>
      <c r="C9" s="581" t="s">
        <v>528</v>
      </c>
      <c r="D9" s="58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0"/>
    </row>
    <row r="12" spans="1:26" ht="58.5" customHeight="1">
      <c r="B12" s="825" t="s">
        <v>616</v>
      </c>
      <c r="C12" s="825"/>
      <c r="D12" s="825"/>
      <c r="E12" s="825"/>
      <c r="F12" s="825"/>
      <c r="G12" s="825"/>
      <c r="H12" s="825"/>
      <c r="I12" s="825"/>
      <c r="J12" s="825"/>
      <c r="K12" s="825"/>
      <c r="L12" s="825"/>
      <c r="M12" s="825"/>
      <c r="N12" s="825"/>
      <c r="O12" s="82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1"/>
      <c r="C14" s="461" t="s">
        <v>41</v>
      </c>
      <c r="D14" s="462" t="s">
        <v>727</v>
      </c>
      <c r="E14" s="462" t="s">
        <v>728</v>
      </c>
      <c r="F14" s="462" t="s">
        <v>729</v>
      </c>
      <c r="G14" s="462" t="s">
        <v>730</v>
      </c>
      <c r="H14" s="462" t="s">
        <v>731</v>
      </c>
      <c r="I14" s="462" t="s">
        <v>732</v>
      </c>
      <c r="J14" s="462" t="s">
        <v>733</v>
      </c>
      <c r="K14" s="462" t="s">
        <v>734</v>
      </c>
      <c r="L14" s="462" t="s">
        <v>735</v>
      </c>
      <c r="M14" s="462" t="s">
        <v>720</v>
      </c>
      <c r="N14" s="462" t="s">
        <v>565</v>
      </c>
      <c r="O14" s="462" t="s">
        <v>566</v>
      </c>
      <c r="P14" s="7"/>
    </row>
    <row r="15" spans="1:26" s="7" customFormat="1" ht="18.75" customHeight="1">
      <c r="B15" s="463" t="s">
        <v>188</v>
      </c>
      <c r="C15" s="828"/>
      <c r="D15" s="464">
        <v>2010</v>
      </c>
      <c r="E15" s="464">
        <v>2011</v>
      </c>
      <c r="F15" s="464">
        <v>2012</v>
      </c>
      <c r="G15" s="464">
        <v>2013</v>
      </c>
      <c r="H15" s="464">
        <v>2014</v>
      </c>
      <c r="I15" s="464">
        <v>2015</v>
      </c>
      <c r="J15" s="464">
        <v>2016</v>
      </c>
      <c r="K15" s="464">
        <v>2017</v>
      </c>
      <c r="L15" s="464">
        <v>2018</v>
      </c>
      <c r="M15" s="464">
        <v>2019</v>
      </c>
      <c r="N15" s="464">
        <v>2020</v>
      </c>
      <c r="O15" s="465">
        <v>2021</v>
      </c>
    </row>
    <row r="16" spans="1:26" s="111" customFormat="1" ht="18" customHeight="1">
      <c r="B16" s="466" t="s">
        <v>559</v>
      </c>
      <c r="C16" s="823"/>
      <c r="D16" s="467">
        <v>0</v>
      </c>
      <c r="E16" s="467">
        <v>4</v>
      </c>
      <c r="F16" s="467">
        <v>4</v>
      </c>
      <c r="G16" s="467">
        <v>9</v>
      </c>
      <c r="H16" s="467">
        <v>4</v>
      </c>
      <c r="I16" s="467">
        <v>4</v>
      </c>
      <c r="J16" s="467">
        <v>4</v>
      </c>
      <c r="K16" s="467">
        <v>4</v>
      </c>
      <c r="L16" s="467">
        <v>4</v>
      </c>
      <c r="M16" s="467">
        <v>4</v>
      </c>
      <c r="N16" s="467"/>
      <c r="O16" s="468"/>
    </row>
    <row r="17" spans="1:15" s="111" customFormat="1" ht="17.25" customHeight="1">
      <c r="B17" s="469" t="s">
        <v>560</v>
      </c>
      <c r="C17" s="829"/>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12</v>
      </c>
      <c r="O17" s="113">
        <f t="shared" si="1"/>
        <v>12</v>
      </c>
    </row>
    <row r="18" spans="1:15" s="7" customFormat="1" ht="17.25" customHeight="1">
      <c r="B18" s="470" t="str">
        <f>'1.  LRAMVA Summary'!B29</f>
        <v>Residential</v>
      </c>
      <c r="C18" s="822"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c r="O18" s="69"/>
    </row>
    <row r="19" spans="1:15" s="7" customFormat="1" ht="15" customHeight="1" outlineLevel="1">
      <c r="B19" s="526" t="s">
        <v>511</v>
      </c>
      <c r="C19" s="823"/>
      <c r="D19" s="46"/>
      <c r="E19" s="46">
        <v>-1E-4</v>
      </c>
      <c r="F19" s="46">
        <v>-2.0000000000000001E-4</v>
      </c>
      <c r="G19" s="46"/>
      <c r="H19" s="46"/>
      <c r="I19" s="46"/>
      <c r="J19" s="770"/>
      <c r="K19" s="770"/>
      <c r="L19" s="770"/>
      <c r="M19" s="770"/>
      <c r="N19" s="46"/>
      <c r="O19" s="69"/>
    </row>
    <row r="20" spans="1:15" s="7" customFormat="1" ht="15" customHeight="1" outlineLevel="1">
      <c r="B20" s="526" t="s">
        <v>512</v>
      </c>
      <c r="C20" s="823"/>
      <c r="D20" s="46"/>
      <c r="E20" s="46"/>
      <c r="F20" s="46"/>
      <c r="G20" s="46">
        <f>0.98/2000</f>
        <v>4.8999999999999998E-4</v>
      </c>
      <c r="H20" s="46"/>
      <c r="I20" s="46"/>
      <c r="J20" s="46"/>
      <c r="K20" s="46"/>
      <c r="L20" s="46"/>
      <c r="M20" s="46"/>
      <c r="N20" s="46"/>
      <c r="O20" s="69"/>
    </row>
    <row r="21" spans="1:15" s="7" customFormat="1" ht="15" customHeight="1" outlineLevel="1">
      <c r="B21" s="526" t="s">
        <v>490</v>
      </c>
      <c r="C21" s="823"/>
      <c r="D21" s="46"/>
      <c r="E21" s="46"/>
      <c r="F21" s="46"/>
      <c r="G21" s="46"/>
      <c r="H21" s="46"/>
      <c r="I21" s="46"/>
      <c r="J21" s="46"/>
      <c r="K21" s="46"/>
      <c r="L21" s="46"/>
      <c r="M21" s="46"/>
      <c r="N21" s="46"/>
      <c r="O21" s="69"/>
    </row>
    <row r="22" spans="1:15" s="7" customFormat="1" ht="14.25" customHeight="1">
      <c r="B22" s="526" t="s">
        <v>513</v>
      </c>
      <c r="C22" s="824"/>
      <c r="D22" s="65">
        <f>SUM(D18:D21)</f>
        <v>1.78E-2</v>
      </c>
      <c r="E22" s="65">
        <f>SUM(E18:E21)</f>
        <v>1.6799999999999999E-2</v>
      </c>
      <c r="F22" s="65">
        <f>SUM(F18:F21)</f>
        <v>1.6800000000000002E-2</v>
      </c>
      <c r="G22" s="65">
        <f t="shared" ref="G22:L22" si="2">SUM(G18:G21)</f>
        <v>1.9790000000000002E-2</v>
      </c>
      <c r="H22" s="65">
        <f t="shared" si="2"/>
        <v>1.9599999999999999E-2</v>
      </c>
      <c r="I22" s="65">
        <f t="shared" si="2"/>
        <v>1.9900000000000001E-2</v>
      </c>
      <c r="J22" s="65">
        <f t="shared" si="2"/>
        <v>1.52E-2</v>
      </c>
      <c r="K22" s="65">
        <f t="shared" si="2"/>
        <v>1.03E-2</v>
      </c>
      <c r="L22" s="65">
        <f t="shared" si="2"/>
        <v>5.3E-3</v>
      </c>
      <c r="M22" s="65">
        <f t="shared" ref="M22:N22" si="3">SUM(M18:M21)</f>
        <v>0</v>
      </c>
      <c r="N22" s="65">
        <f t="shared" si="3"/>
        <v>0</v>
      </c>
      <c r="O22" s="76"/>
    </row>
    <row r="23" spans="1:15" s="63" customFormat="1">
      <c r="A23" s="62"/>
      <c r="B23" s="482" t="s">
        <v>514</v>
      </c>
      <c r="C23" s="472"/>
      <c r="D23" s="473"/>
      <c r="E23" s="474">
        <f>ROUND(SUM(D22*E16+E22*E17)/12,4)</f>
        <v>1.7100000000000001E-2</v>
      </c>
      <c r="F23" s="474">
        <f>ROUND(SUM(E22*F16+F22*F17)/12,4)</f>
        <v>1.6799999999999999E-2</v>
      </c>
      <c r="G23" s="474">
        <f>ROUND(SUM(F22*G16+G22*G17)/12,4)</f>
        <v>1.7500000000000002E-2</v>
      </c>
      <c r="H23" s="474">
        <f>ROUND(SUM(G22*H16+H22*H17)/12,4)</f>
        <v>1.9699999999999999E-2</v>
      </c>
      <c r="I23" s="474">
        <f>ROUND(SUM(H22*I16+I22*I17)/12,4)</f>
        <v>1.9800000000000002E-2</v>
      </c>
      <c r="J23" s="474">
        <f t="shared" ref="J23:L23" si="4">ROUND(SUM(I22*J16+J22*J17)/12,4)</f>
        <v>1.6799999999999999E-2</v>
      </c>
      <c r="K23" s="474">
        <f t="shared" si="4"/>
        <v>1.1900000000000001E-2</v>
      </c>
      <c r="L23" s="474">
        <f t="shared" si="4"/>
        <v>7.0000000000000001E-3</v>
      </c>
      <c r="M23" s="474">
        <f t="shared" ref="M23:N23" si="5">ROUND(SUM(L22*M16+M22*M17)/12,4)</f>
        <v>1.8E-3</v>
      </c>
      <c r="N23" s="474">
        <f t="shared" si="5"/>
        <v>0</v>
      </c>
      <c r="O23" s="475"/>
    </row>
    <row r="24" spans="1:15" s="63" customFormat="1">
      <c r="A24" s="62"/>
      <c r="B24" s="471"/>
      <c r="C24" s="476"/>
      <c r="D24" s="473"/>
      <c r="E24" s="474"/>
      <c r="F24" s="474"/>
      <c r="G24" s="474"/>
      <c r="H24" s="474"/>
      <c r="I24" s="474"/>
      <c r="J24" s="474"/>
      <c r="K24" s="474"/>
      <c r="L24" s="477"/>
      <c r="M24" s="477"/>
      <c r="N24" s="477"/>
      <c r="O24" s="475"/>
    </row>
    <row r="25" spans="1:15" s="63" customFormat="1" ht="15.75" customHeight="1">
      <c r="A25" s="62"/>
      <c r="B25" s="591" t="str">
        <f>'1.  LRAMVA Summary'!B30</f>
        <v>GS&lt;50 kW</v>
      </c>
      <c r="C25" s="822"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26" t="s">
        <v>511</v>
      </c>
      <c r="C26" s="823"/>
      <c r="D26" s="46"/>
      <c r="E26" s="46">
        <v>-1E-4</v>
      </c>
      <c r="F26" s="46">
        <v>-1E-4</v>
      </c>
      <c r="G26" s="46"/>
      <c r="H26" s="46"/>
      <c r="I26" s="46"/>
      <c r="J26" s="46">
        <v>1E-4</v>
      </c>
      <c r="K26" s="46">
        <v>1E-4</v>
      </c>
      <c r="L26" s="46">
        <v>1E-4</v>
      </c>
      <c r="M26" s="46">
        <v>1E-4</v>
      </c>
      <c r="N26" s="46"/>
      <c r="O26" s="69"/>
    </row>
    <row r="27" spans="1:15" s="18" customFormat="1" outlineLevel="1">
      <c r="A27" s="4"/>
      <c r="B27" s="526" t="s">
        <v>512</v>
      </c>
      <c r="C27" s="823"/>
      <c r="D27" s="46"/>
      <c r="E27" s="46"/>
      <c r="F27" s="46"/>
      <c r="G27" s="46">
        <f>0.98/2000</f>
        <v>4.8999999999999998E-4</v>
      </c>
      <c r="H27" s="46"/>
      <c r="I27" s="46"/>
      <c r="J27" s="46"/>
      <c r="K27" s="46"/>
      <c r="L27" s="46"/>
      <c r="M27" s="46"/>
      <c r="N27" s="46"/>
      <c r="O27" s="69"/>
    </row>
    <row r="28" spans="1:15" s="18" customFormat="1" outlineLevel="1">
      <c r="A28" s="4"/>
      <c r="B28" s="526" t="s">
        <v>490</v>
      </c>
      <c r="C28" s="823"/>
      <c r="D28" s="46"/>
      <c r="E28" s="46"/>
      <c r="F28" s="46"/>
      <c r="G28" s="46"/>
      <c r="H28" s="46"/>
      <c r="I28" s="46"/>
      <c r="J28" s="46"/>
      <c r="K28" s="46"/>
      <c r="L28" s="46"/>
      <c r="M28" s="46"/>
      <c r="N28" s="46"/>
      <c r="O28" s="69"/>
    </row>
    <row r="29" spans="1:15" s="18" customFormat="1">
      <c r="A29" s="4"/>
      <c r="B29" s="526" t="s">
        <v>513</v>
      </c>
      <c r="C29" s="824"/>
      <c r="D29" s="65">
        <f>SUM(D25:D28)</f>
        <v>1.12E-2</v>
      </c>
      <c r="E29" s="65">
        <f t="shared" ref="E29:L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ref="M29:N29" si="7">SUM(M25:M28)</f>
        <v>1.43E-2</v>
      </c>
      <c r="N29" s="65">
        <f t="shared" si="7"/>
        <v>0</v>
      </c>
      <c r="O29" s="76"/>
    </row>
    <row r="30" spans="1:15" s="18" customFormat="1">
      <c r="A30" s="4"/>
      <c r="B30" s="482" t="s">
        <v>514</v>
      </c>
      <c r="C30" s="478"/>
      <c r="D30" s="71"/>
      <c r="E30" s="474">
        <f>ROUND(SUM(D29*E16+E29*E17)/12,4)</f>
        <v>1.11E-2</v>
      </c>
      <c r="F30" s="474">
        <f t="shared" ref="F30:L30" si="8">ROUND(SUM(E29*F16+F29*F17)/12,4)</f>
        <v>1.12E-2</v>
      </c>
      <c r="G30" s="474">
        <f t="shared" si="8"/>
        <v>1.18E-2</v>
      </c>
      <c r="H30" s="474">
        <f t="shared" si="8"/>
        <v>1.34E-2</v>
      </c>
      <c r="I30" s="474">
        <f t="shared" si="8"/>
        <v>1.34E-2</v>
      </c>
      <c r="J30" s="474">
        <f>ROUND(SUM(I29*J16+J29*J17)/12,4)</f>
        <v>1.37E-2</v>
      </c>
      <c r="K30" s="474">
        <f t="shared" si="8"/>
        <v>1.3899999999999999E-2</v>
      </c>
      <c r="L30" s="474">
        <f t="shared" si="8"/>
        <v>1.41E-2</v>
      </c>
      <c r="M30" s="474">
        <f t="shared" ref="M30:N30" si="9">ROUND(SUM(L29*M16+M29*M17)/12,4)</f>
        <v>1.4200000000000001E-2</v>
      </c>
      <c r="N30" s="474">
        <f t="shared" si="9"/>
        <v>0</v>
      </c>
      <c r="O30" s="479"/>
    </row>
    <row r="31" spans="1:15" s="18" customFormat="1">
      <c r="A31" s="4"/>
      <c r="B31" s="471"/>
      <c r="C31" s="480"/>
      <c r="D31" s="481"/>
      <c r="E31" s="481"/>
      <c r="F31" s="481"/>
      <c r="G31" s="481"/>
      <c r="H31" s="481"/>
      <c r="I31" s="481"/>
      <c r="J31" s="481"/>
      <c r="K31" s="481"/>
      <c r="L31" s="481"/>
      <c r="M31" s="481"/>
      <c r="N31" s="477"/>
      <c r="O31" s="479"/>
    </row>
    <row r="32" spans="1:15" s="64" customFormat="1" ht="14">
      <c r="B32" s="591" t="str">
        <f>'1.  LRAMVA Summary'!B31</f>
        <v>GS&gt;50 kW</v>
      </c>
      <c r="C32" s="822"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26" t="s">
        <v>511</v>
      </c>
      <c r="C33" s="823"/>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26" t="s">
        <v>512</v>
      </c>
      <c r="C34" s="823"/>
      <c r="D34" s="46"/>
      <c r="E34" s="46"/>
      <c r="F34" s="46"/>
      <c r="G34" s="46">
        <f>2.21/250</f>
        <v>8.8400000000000006E-3</v>
      </c>
      <c r="H34" s="46"/>
      <c r="I34" s="46"/>
      <c r="J34" s="46"/>
      <c r="K34" s="46"/>
      <c r="L34" s="46"/>
      <c r="M34" s="46"/>
      <c r="N34" s="46"/>
      <c r="O34" s="69"/>
    </row>
    <row r="35" spans="1:15" s="18" customFormat="1" outlineLevel="1">
      <c r="A35" s="4"/>
      <c r="B35" s="526" t="s">
        <v>490</v>
      </c>
      <c r="C35" s="823"/>
      <c r="D35" s="46"/>
      <c r="E35" s="46"/>
      <c r="F35" s="46"/>
      <c r="G35" s="46"/>
      <c r="H35" s="46"/>
      <c r="I35" s="46"/>
      <c r="J35" s="46"/>
      <c r="K35" s="46"/>
      <c r="L35" s="46"/>
      <c r="M35" s="46"/>
      <c r="N35" s="46"/>
      <c r="O35" s="69"/>
    </row>
    <row r="36" spans="1:15" s="18" customFormat="1">
      <c r="A36" s="4"/>
      <c r="B36" s="526" t="s">
        <v>513</v>
      </c>
      <c r="C36" s="824"/>
      <c r="D36" s="65">
        <f>SUM(D32:D35)</f>
        <v>2.2848999999999999</v>
      </c>
      <c r="E36" s="65">
        <f>SUM(E32:E35)</f>
        <v>2.6135999999999999</v>
      </c>
      <c r="F36" s="65">
        <f t="shared" ref="F36:L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ref="M36" si="11">SUM(M32:M35)</f>
        <v>3.3813</v>
      </c>
      <c r="N36" s="65">
        <f>SUM(N32:N35)</f>
        <v>0</v>
      </c>
      <c r="O36" s="76"/>
    </row>
    <row r="37" spans="1:15" s="18" customFormat="1">
      <c r="A37" s="4"/>
      <c r="B37" s="482" t="s">
        <v>514</v>
      </c>
      <c r="C37" s="478"/>
      <c r="D37" s="71"/>
      <c r="E37" s="474">
        <f t="shared" ref="E37:L37" si="12">ROUND(SUM(D36*E16+E36*E17)/12,4)</f>
        <v>2.504</v>
      </c>
      <c r="F37" s="474">
        <f t="shared" si="12"/>
        <v>2.6152000000000002</v>
      </c>
      <c r="G37" s="474">
        <f t="shared" si="12"/>
        <v>2.7355</v>
      </c>
      <c r="H37" s="474">
        <f t="shared" si="12"/>
        <v>3.1166999999999998</v>
      </c>
      <c r="I37" s="474">
        <f t="shared" si="12"/>
        <v>3.1553</v>
      </c>
      <c r="J37" s="474">
        <f t="shared" si="12"/>
        <v>3.2206000000000001</v>
      </c>
      <c r="K37" s="474">
        <f t="shared" si="12"/>
        <v>3.2837999999999998</v>
      </c>
      <c r="L37" s="474">
        <f t="shared" si="12"/>
        <v>3.3248000000000002</v>
      </c>
      <c r="M37" s="474">
        <f t="shared" ref="M37:N37" si="13">ROUND(SUM(L36*M16+M36*M17)/12,4)</f>
        <v>3.3662000000000001</v>
      </c>
      <c r="N37" s="474">
        <f t="shared" si="13"/>
        <v>0</v>
      </c>
      <c r="O37" s="479"/>
    </row>
    <row r="38" spans="1:15" s="70" customFormat="1" ht="15.75" customHeight="1">
      <c r="B38" s="482"/>
      <c r="C38" s="478"/>
      <c r="D38" s="71"/>
      <c r="E38" s="71"/>
      <c r="F38" s="71"/>
      <c r="G38" s="71"/>
      <c r="H38" s="71"/>
      <c r="I38" s="71"/>
      <c r="J38" s="71"/>
      <c r="K38" s="71"/>
      <c r="L38" s="477"/>
      <c r="M38" s="477"/>
      <c r="N38" s="477"/>
      <c r="O38" s="483"/>
    </row>
    <row r="39" spans="1:15" s="64" customFormat="1" ht="14">
      <c r="A39" s="62"/>
      <c r="B39" s="591" t="str">
        <f>'1.  LRAMVA Summary'!B32</f>
        <v>Streetlights</v>
      </c>
      <c r="C39" s="822"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26" t="s">
        <v>511</v>
      </c>
      <c r="C40" s="823"/>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26" t="s">
        <v>512</v>
      </c>
      <c r="C41" s="823"/>
      <c r="D41" s="46"/>
      <c r="E41" s="46"/>
      <c r="F41" s="46"/>
      <c r="G41" s="46">
        <f>0.06/250</f>
        <v>2.3999999999999998E-4</v>
      </c>
      <c r="H41" s="46"/>
      <c r="I41" s="46"/>
      <c r="J41" s="46"/>
      <c r="K41" s="46"/>
      <c r="L41" s="46"/>
      <c r="M41" s="46"/>
      <c r="N41" s="46"/>
      <c r="O41" s="69"/>
    </row>
    <row r="42" spans="1:15" s="18" customFormat="1" outlineLevel="1">
      <c r="A42" s="4"/>
      <c r="B42" s="526" t="s">
        <v>490</v>
      </c>
      <c r="C42" s="823"/>
      <c r="D42" s="46"/>
      <c r="E42" s="46"/>
      <c r="F42" s="46"/>
      <c r="G42" s="46"/>
      <c r="H42" s="46"/>
      <c r="I42" s="46"/>
      <c r="J42" s="46"/>
      <c r="K42" s="46"/>
      <c r="L42" s="46"/>
      <c r="M42" s="46"/>
      <c r="N42" s="46"/>
      <c r="O42" s="69"/>
    </row>
    <row r="43" spans="1:15" s="18" customFormat="1">
      <c r="A43" s="4"/>
      <c r="B43" s="526" t="s">
        <v>513</v>
      </c>
      <c r="C43" s="824"/>
      <c r="D43" s="65">
        <f>SUM(D39:D42)</f>
        <v>11.224</v>
      </c>
      <c r="E43" s="65">
        <f t="shared" ref="E43:L43" si="14">SUM(E39:E42)</f>
        <v>13.8209</v>
      </c>
      <c r="F43" s="65">
        <f t="shared" si="14"/>
        <v>13.754899999999999</v>
      </c>
      <c r="G43" s="65">
        <f t="shared" si="14"/>
        <v>14.387639999999999</v>
      </c>
      <c r="H43" s="65">
        <f t="shared" si="14"/>
        <v>14.588800000000001</v>
      </c>
      <c r="I43" s="65">
        <f t="shared" si="14"/>
        <v>14.778499999999999</v>
      </c>
      <c r="J43" s="65">
        <f t="shared" si="14"/>
        <v>15.2257</v>
      </c>
      <c r="K43" s="65">
        <f t="shared" si="14"/>
        <v>15.4886</v>
      </c>
      <c r="L43" s="65">
        <f t="shared" si="14"/>
        <v>15.6591</v>
      </c>
      <c r="M43" s="65">
        <f t="shared" ref="M43:N43" si="15">SUM(M39:M42)</f>
        <v>15.986400000000001</v>
      </c>
      <c r="N43" s="65">
        <f t="shared" si="15"/>
        <v>0</v>
      </c>
      <c r="O43" s="76"/>
    </row>
    <row r="44" spans="1:15" s="14" customFormat="1">
      <c r="A44" s="72"/>
      <c r="B44" s="482" t="s">
        <v>514</v>
      </c>
      <c r="C44" s="478"/>
      <c r="D44" s="71"/>
      <c r="E44" s="474">
        <f t="shared" ref="E44:L44" si="16">ROUND(SUM(D43*E16+E43*E17)/12,4)</f>
        <v>12.955299999999999</v>
      </c>
      <c r="F44" s="474">
        <f t="shared" si="16"/>
        <v>13.776899999999999</v>
      </c>
      <c r="G44" s="474">
        <f t="shared" si="16"/>
        <v>13.9131</v>
      </c>
      <c r="H44" s="474">
        <f t="shared" si="16"/>
        <v>14.521699999999999</v>
      </c>
      <c r="I44" s="474">
        <f t="shared" si="16"/>
        <v>14.715299999999999</v>
      </c>
      <c r="J44" s="474">
        <f t="shared" si="16"/>
        <v>15.076599999999999</v>
      </c>
      <c r="K44" s="474">
        <f t="shared" si="16"/>
        <v>15.401</v>
      </c>
      <c r="L44" s="474">
        <f t="shared" si="16"/>
        <v>15.6023</v>
      </c>
      <c r="M44" s="474">
        <f t="shared" ref="M44:N44" si="17">ROUND(SUM(L43*M16+M43*M17)/12,4)</f>
        <v>15.8773</v>
      </c>
      <c r="N44" s="474">
        <f t="shared" si="17"/>
        <v>0</v>
      </c>
      <c r="O44" s="479"/>
    </row>
    <row r="45" spans="1:15" s="70" customFormat="1" ht="14">
      <c r="A45" s="72"/>
      <c r="B45" s="482"/>
      <c r="C45" s="478"/>
      <c r="D45" s="71"/>
      <c r="E45" s="71"/>
      <c r="F45" s="71"/>
      <c r="G45" s="71"/>
      <c r="H45" s="71"/>
      <c r="I45" s="71"/>
      <c r="J45" s="71"/>
      <c r="K45" s="71"/>
      <c r="L45" s="477"/>
      <c r="M45" s="477"/>
      <c r="N45" s="477"/>
      <c r="O45" s="483"/>
    </row>
    <row r="46" spans="1:15" s="64" customFormat="1" ht="14">
      <c r="A46" s="62"/>
      <c r="B46" s="591" t="str">
        <f>'1.  LRAMVA Summary'!B33</f>
        <v>Unmetered Scattered Load</v>
      </c>
      <c r="C46" s="822"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26" t="s">
        <v>511</v>
      </c>
      <c r="C47" s="823"/>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26" t="s">
        <v>512</v>
      </c>
      <c r="C48" s="823"/>
      <c r="D48" s="46"/>
      <c r="E48" s="46"/>
      <c r="F48" s="46"/>
      <c r="G48" s="46">
        <f>-1.12/150</f>
        <v>-7.4666666666666675E-3</v>
      </c>
      <c r="H48" s="46"/>
      <c r="I48" s="46"/>
      <c r="J48" s="46"/>
      <c r="K48" s="46"/>
      <c r="L48" s="46"/>
      <c r="M48" s="46"/>
      <c r="N48" s="46"/>
      <c r="O48" s="69"/>
    </row>
    <row r="49" spans="1:15" s="18" customFormat="1" outlineLevel="1">
      <c r="A49" s="4"/>
      <c r="B49" s="526" t="s">
        <v>490</v>
      </c>
      <c r="C49" s="823"/>
      <c r="D49" s="46"/>
      <c r="E49" s="46"/>
      <c r="F49" s="46"/>
      <c r="G49" s="46"/>
      <c r="H49" s="46"/>
      <c r="I49" s="46"/>
      <c r="J49" s="46"/>
      <c r="K49" s="46"/>
      <c r="L49" s="46"/>
      <c r="M49" s="46"/>
      <c r="N49" s="46"/>
      <c r="O49" s="69"/>
    </row>
    <row r="50" spans="1:15" s="18" customFormat="1">
      <c r="A50" s="4"/>
      <c r="B50" s="526" t="s">
        <v>513</v>
      </c>
      <c r="C50" s="824"/>
      <c r="D50" s="65">
        <f>SUM(D46:D49)</f>
        <v>1.5200000000000002E-2</v>
      </c>
      <c r="E50" s="65">
        <f t="shared" ref="E50:L50" si="18">SUM(E46:E49)</f>
        <v>1.5900000000000001E-2</v>
      </c>
      <c r="F50" s="65">
        <f t="shared" si="18"/>
        <v>1.7600000000000001E-2</v>
      </c>
      <c r="G50" s="65">
        <f t="shared" si="18"/>
        <v>3.8333333333333318E-3</v>
      </c>
      <c r="H50" s="65">
        <f t="shared" si="18"/>
        <v>1.15E-2</v>
      </c>
      <c r="I50" s="65">
        <f t="shared" si="18"/>
        <v>1.1599999999999999E-2</v>
      </c>
      <c r="J50" s="65">
        <f t="shared" si="18"/>
        <v>1.1899999999999999E-2</v>
      </c>
      <c r="K50" s="65">
        <f t="shared" si="18"/>
        <v>1.21E-2</v>
      </c>
      <c r="L50" s="65">
        <f t="shared" si="18"/>
        <v>1.2199999999999999E-2</v>
      </c>
      <c r="M50" s="65">
        <f t="shared" ref="M50:N50" si="19">SUM(M46:M49)</f>
        <v>1.24E-2</v>
      </c>
      <c r="N50" s="65">
        <f t="shared" si="19"/>
        <v>0</v>
      </c>
      <c r="O50" s="76"/>
    </row>
    <row r="51" spans="1:15" s="14" customFormat="1">
      <c r="A51" s="72"/>
      <c r="B51" s="482" t="s">
        <v>514</v>
      </c>
      <c r="C51" s="478"/>
      <c r="D51" s="71"/>
      <c r="E51" s="474">
        <f t="shared" ref="E51:L51" si="20">ROUND(SUM(D50*E16+E50*E17)/12,4)</f>
        <v>1.5699999999999999E-2</v>
      </c>
      <c r="F51" s="474">
        <f t="shared" si="20"/>
        <v>1.7000000000000001E-2</v>
      </c>
      <c r="G51" s="474">
        <f t="shared" si="20"/>
        <v>1.4200000000000001E-2</v>
      </c>
      <c r="H51" s="474">
        <f t="shared" si="20"/>
        <v>8.8999999999999999E-3</v>
      </c>
      <c r="I51" s="474">
        <f t="shared" si="20"/>
        <v>1.1599999999999999E-2</v>
      </c>
      <c r="J51" s="474">
        <f t="shared" si="20"/>
        <v>1.18E-2</v>
      </c>
      <c r="K51" s="474">
        <f t="shared" si="20"/>
        <v>1.2E-2</v>
      </c>
      <c r="L51" s="474">
        <f t="shared" si="20"/>
        <v>1.2200000000000001E-2</v>
      </c>
      <c r="M51" s="474">
        <f t="shared" ref="M51:N51" si="21">ROUND(SUM(L50*M16+M50*M17)/12,4)</f>
        <v>1.23E-2</v>
      </c>
      <c r="N51" s="474">
        <f t="shared" si="21"/>
        <v>0</v>
      </c>
      <c r="O51" s="479"/>
    </row>
    <row r="52" spans="1:15" s="70" customFormat="1" ht="14">
      <c r="A52" s="72"/>
      <c r="B52" s="482"/>
      <c r="C52" s="478"/>
      <c r="D52" s="71"/>
      <c r="E52" s="71"/>
      <c r="F52" s="71"/>
      <c r="G52" s="71"/>
      <c r="H52" s="71"/>
      <c r="I52" s="71"/>
      <c r="J52" s="71"/>
      <c r="K52" s="71"/>
      <c r="L52" s="484"/>
      <c r="M52" s="484"/>
      <c r="N52" s="484"/>
      <c r="O52" s="483"/>
    </row>
    <row r="53" spans="1:15" s="64" customFormat="1" ht="14" hidden="1">
      <c r="A53" s="62"/>
      <c r="B53" s="591">
        <f>'1.  LRAMVA Summary'!B34</f>
        <v>0</v>
      </c>
      <c r="C53" s="822">
        <f>'2. LRAMVA Threshold'!I43</f>
        <v>0</v>
      </c>
      <c r="D53" s="46"/>
      <c r="E53" s="46"/>
      <c r="F53" s="46"/>
      <c r="G53" s="46"/>
      <c r="H53" s="46"/>
      <c r="I53" s="46"/>
      <c r="J53" s="46"/>
      <c r="K53" s="46"/>
      <c r="L53" s="46"/>
      <c r="M53" s="46"/>
      <c r="N53" s="46"/>
      <c r="O53" s="69"/>
    </row>
    <row r="54" spans="1:15" s="18" customFormat="1" hidden="1" outlineLevel="1">
      <c r="A54" s="4"/>
      <c r="B54" s="526" t="s">
        <v>511</v>
      </c>
      <c r="C54" s="823"/>
      <c r="D54" s="46"/>
      <c r="E54" s="46"/>
      <c r="F54" s="46"/>
      <c r="G54" s="46"/>
      <c r="H54" s="46"/>
      <c r="I54" s="46"/>
      <c r="J54" s="46"/>
      <c r="K54" s="46"/>
      <c r="L54" s="46"/>
      <c r="M54" s="46"/>
      <c r="N54" s="46"/>
      <c r="O54" s="69"/>
    </row>
    <row r="55" spans="1:15" s="18" customFormat="1" hidden="1" outlineLevel="1">
      <c r="A55" s="4"/>
      <c r="B55" s="526" t="s">
        <v>512</v>
      </c>
      <c r="C55" s="823"/>
      <c r="D55" s="46"/>
      <c r="E55" s="46"/>
      <c r="F55" s="46"/>
      <c r="G55" s="46"/>
      <c r="H55" s="46"/>
      <c r="I55" s="46"/>
      <c r="J55" s="46"/>
      <c r="K55" s="46"/>
      <c r="L55" s="46"/>
      <c r="M55" s="46"/>
      <c r="N55" s="46"/>
      <c r="O55" s="69"/>
    </row>
    <row r="56" spans="1:15" s="18" customFormat="1" hidden="1" outlineLevel="1">
      <c r="A56" s="4"/>
      <c r="B56" s="526" t="s">
        <v>490</v>
      </c>
      <c r="C56" s="823"/>
      <c r="D56" s="46"/>
      <c r="E56" s="46"/>
      <c r="F56" s="46"/>
      <c r="G56" s="46"/>
      <c r="H56" s="46"/>
      <c r="I56" s="46"/>
      <c r="J56" s="46"/>
      <c r="K56" s="46"/>
      <c r="L56" s="46"/>
      <c r="M56" s="46"/>
      <c r="N56" s="46"/>
      <c r="O56" s="69"/>
    </row>
    <row r="57" spans="1:15" s="18" customFormat="1" hidden="1">
      <c r="A57" s="4"/>
      <c r="B57" s="526" t="s">
        <v>513</v>
      </c>
      <c r="C57" s="824"/>
      <c r="D57" s="65">
        <f>SUM(D53:D56)</f>
        <v>0</v>
      </c>
      <c r="E57" s="65">
        <f t="shared" ref="E57:L57" si="22">SUM(E53:E56)</f>
        <v>0</v>
      </c>
      <c r="F57" s="65">
        <f t="shared" si="22"/>
        <v>0</v>
      </c>
      <c r="G57" s="65">
        <f t="shared" si="22"/>
        <v>0</v>
      </c>
      <c r="H57" s="65">
        <f t="shared" si="22"/>
        <v>0</v>
      </c>
      <c r="I57" s="65">
        <f t="shared" si="22"/>
        <v>0</v>
      </c>
      <c r="J57" s="65">
        <f t="shared" si="22"/>
        <v>0</v>
      </c>
      <c r="K57" s="65">
        <f t="shared" si="22"/>
        <v>0</v>
      </c>
      <c r="L57" s="65">
        <f t="shared" si="22"/>
        <v>0</v>
      </c>
      <c r="M57" s="65">
        <f t="shared" ref="M57:N57" si="23">SUM(M53:M56)</f>
        <v>0</v>
      </c>
      <c r="N57" s="65">
        <f t="shared" si="23"/>
        <v>0</v>
      </c>
      <c r="O57" s="77"/>
    </row>
    <row r="58" spans="1:15" s="14" customFormat="1" hidden="1">
      <c r="A58" s="72"/>
      <c r="B58" s="482" t="s">
        <v>514</v>
      </c>
      <c r="C58" s="478"/>
      <c r="D58" s="71"/>
      <c r="E58" s="474">
        <f t="shared" ref="E58:L58" si="24">ROUND(SUM(D57*E16+E57*E17)/12,4)</f>
        <v>0</v>
      </c>
      <c r="F58" s="474">
        <f t="shared" si="24"/>
        <v>0</v>
      </c>
      <c r="G58" s="474">
        <f t="shared" si="24"/>
        <v>0</v>
      </c>
      <c r="H58" s="474">
        <f t="shared" si="24"/>
        <v>0</v>
      </c>
      <c r="I58" s="474">
        <f t="shared" si="24"/>
        <v>0</v>
      </c>
      <c r="J58" s="474">
        <f t="shared" si="24"/>
        <v>0</v>
      </c>
      <c r="K58" s="474">
        <f t="shared" si="24"/>
        <v>0</v>
      </c>
      <c r="L58" s="474">
        <f t="shared" si="24"/>
        <v>0</v>
      </c>
      <c r="M58" s="474">
        <f t="shared" ref="M58:N58" si="25">ROUND(SUM(L57*M16+M57*M17)/12,4)</f>
        <v>0</v>
      </c>
      <c r="N58" s="474">
        <f t="shared" si="25"/>
        <v>0</v>
      </c>
      <c r="O58" s="479"/>
    </row>
    <row r="59" spans="1:15" s="70" customFormat="1" ht="14" hidden="1">
      <c r="A59" s="72"/>
      <c r="B59" s="482"/>
      <c r="C59" s="478"/>
      <c r="D59" s="71"/>
      <c r="E59" s="71"/>
      <c r="F59" s="71"/>
      <c r="G59" s="71"/>
      <c r="H59" s="71"/>
      <c r="I59" s="71"/>
      <c r="J59" s="71"/>
      <c r="K59" s="71"/>
      <c r="L59" s="484"/>
      <c r="M59" s="484"/>
      <c r="N59" s="484"/>
      <c r="O59" s="483"/>
    </row>
    <row r="60" spans="1:15" s="64" customFormat="1" ht="14" hidden="1">
      <c r="A60" s="62"/>
      <c r="B60" s="591">
        <f>'1.  LRAMVA Summary'!B35</f>
        <v>0</v>
      </c>
      <c r="C60" s="822">
        <f>'2. LRAMVA Threshold'!J43</f>
        <v>0</v>
      </c>
      <c r="D60" s="46"/>
      <c r="E60" s="46"/>
      <c r="F60" s="46"/>
      <c r="G60" s="46"/>
      <c r="H60" s="46"/>
      <c r="I60" s="46"/>
      <c r="J60" s="46"/>
      <c r="K60" s="46"/>
      <c r="L60" s="46"/>
      <c r="M60" s="46"/>
      <c r="N60" s="46"/>
      <c r="O60" s="69"/>
    </row>
    <row r="61" spans="1:15" s="18" customFormat="1" hidden="1" outlineLevel="1">
      <c r="A61" s="4"/>
      <c r="B61" s="526" t="s">
        <v>511</v>
      </c>
      <c r="C61" s="823"/>
      <c r="D61" s="46"/>
      <c r="E61" s="46"/>
      <c r="F61" s="46"/>
      <c r="G61" s="46"/>
      <c r="H61" s="46"/>
      <c r="I61" s="46"/>
      <c r="J61" s="46"/>
      <c r="K61" s="46"/>
      <c r="L61" s="46"/>
      <c r="M61" s="46"/>
      <c r="N61" s="46"/>
      <c r="O61" s="69"/>
    </row>
    <row r="62" spans="1:15" s="18" customFormat="1" hidden="1" outlineLevel="1">
      <c r="A62" s="4"/>
      <c r="B62" s="526" t="s">
        <v>512</v>
      </c>
      <c r="C62" s="823"/>
      <c r="D62" s="46"/>
      <c r="E62" s="46"/>
      <c r="F62" s="46"/>
      <c r="G62" s="46"/>
      <c r="H62" s="46"/>
      <c r="I62" s="46"/>
      <c r="J62" s="46"/>
      <c r="K62" s="46"/>
      <c r="L62" s="46"/>
      <c r="M62" s="46"/>
      <c r="N62" s="46"/>
      <c r="O62" s="69"/>
    </row>
    <row r="63" spans="1:15" s="18" customFormat="1" hidden="1" outlineLevel="1">
      <c r="A63" s="4"/>
      <c r="B63" s="526" t="s">
        <v>490</v>
      </c>
      <c r="C63" s="823"/>
      <c r="D63" s="46"/>
      <c r="E63" s="46"/>
      <c r="F63" s="46"/>
      <c r="G63" s="46"/>
      <c r="H63" s="46"/>
      <c r="I63" s="46"/>
      <c r="J63" s="46"/>
      <c r="K63" s="46"/>
      <c r="L63" s="46"/>
      <c r="M63" s="46"/>
      <c r="N63" s="46"/>
      <c r="O63" s="69"/>
    </row>
    <row r="64" spans="1:15" s="18" customFormat="1" hidden="1">
      <c r="A64" s="4"/>
      <c r="B64" s="526" t="s">
        <v>513</v>
      </c>
      <c r="C64" s="824"/>
      <c r="D64" s="65">
        <f>SUM(D60:D63)</f>
        <v>0</v>
      </c>
      <c r="E64" s="65">
        <f t="shared" ref="E64:L64" si="26">SUM(E60:E63)</f>
        <v>0</v>
      </c>
      <c r="F64" s="65">
        <f t="shared" si="26"/>
        <v>0</v>
      </c>
      <c r="G64" s="65">
        <f t="shared" si="26"/>
        <v>0</v>
      </c>
      <c r="H64" s="65">
        <f t="shared" si="26"/>
        <v>0</v>
      </c>
      <c r="I64" s="65">
        <f t="shared" si="26"/>
        <v>0</v>
      </c>
      <c r="J64" s="65">
        <f t="shared" si="26"/>
        <v>0</v>
      </c>
      <c r="K64" s="65">
        <f t="shared" si="26"/>
        <v>0</v>
      </c>
      <c r="L64" s="65">
        <f t="shared" si="26"/>
        <v>0</v>
      </c>
      <c r="M64" s="65">
        <f t="shared" ref="M64:N64" si="27">SUM(M60:M63)</f>
        <v>0</v>
      </c>
      <c r="N64" s="65">
        <f t="shared" si="27"/>
        <v>0</v>
      </c>
      <c r="O64" s="77"/>
    </row>
    <row r="65" spans="1:15" s="14" customFormat="1" hidden="1">
      <c r="A65" s="72"/>
      <c r="B65" s="482" t="s">
        <v>514</v>
      </c>
      <c r="C65" s="478"/>
      <c r="D65" s="71"/>
      <c r="E65" s="474">
        <f t="shared" ref="E65:L65" si="28">ROUND(SUM(D64*E16+E64*E17)/12,4)</f>
        <v>0</v>
      </c>
      <c r="F65" s="474">
        <f t="shared" si="28"/>
        <v>0</v>
      </c>
      <c r="G65" s="474">
        <f t="shared" si="28"/>
        <v>0</v>
      </c>
      <c r="H65" s="474">
        <f t="shared" si="28"/>
        <v>0</v>
      </c>
      <c r="I65" s="474">
        <f>ROUND(SUM(H64*I16+I64*I17)/12,4)</f>
        <v>0</v>
      </c>
      <c r="J65" s="474">
        <f t="shared" si="28"/>
        <v>0</v>
      </c>
      <c r="K65" s="474">
        <f t="shared" si="28"/>
        <v>0</v>
      </c>
      <c r="L65" s="474">
        <f t="shared" si="28"/>
        <v>0</v>
      </c>
      <c r="M65" s="474">
        <f t="shared" ref="M65:N65" si="29">ROUND(SUM(L64*M16+M64*M17)/12,4)</f>
        <v>0</v>
      </c>
      <c r="N65" s="474">
        <f t="shared" si="29"/>
        <v>0</v>
      </c>
      <c r="O65" s="479"/>
    </row>
    <row r="66" spans="1:15" s="14" customFormat="1" hidden="1">
      <c r="A66" s="72"/>
      <c r="B66" s="73"/>
      <c r="C66" s="80"/>
      <c r="D66" s="71"/>
      <c r="E66" s="71"/>
      <c r="F66" s="71"/>
      <c r="G66" s="71"/>
      <c r="H66" s="71"/>
      <c r="I66" s="71"/>
      <c r="J66" s="71"/>
      <c r="K66" s="71"/>
      <c r="L66" s="477"/>
      <c r="M66" s="477"/>
      <c r="N66" s="477"/>
      <c r="O66" s="479"/>
    </row>
    <row r="67" spans="1:15" s="64" customFormat="1" ht="14" hidden="1">
      <c r="A67" s="62"/>
      <c r="B67" s="591">
        <f>'1.  LRAMVA Summary'!B36</f>
        <v>0</v>
      </c>
      <c r="C67" s="822">
        <f>'2. LRAMVA Threshold'!K43</f>
        <v>0</v>
      </c>
      <c r="D67" s="46"/>
      <c r="E67" s="46"/>
      <c r="F67" s="46"/>
      <c r="G67" s="46"/>
      <c r="H67" s="46"/>
      <c r="I67" s="46"/>
      <c r="J67" s="46"/>
      <c r="K67" s="46"/>
      <c r="L67" s="46"/>
      <c r="M67" s="46"/>
      <c r="N67" s="46"/>
      <c r="O67" s="69"/>
    </row>
    <row r="68" spans="1:15" s="18" customFormat="1" hidden="1" outlineLevel="1">
      <c r="A68" s="4"/>
      <c r="B68" s="526" t="s">
        <v>511</v>
      </c>
      <c r="C68" s="823"/>
      <c r="D68" s="46"/>
      <c r="E68" s="46"/>
      <c r="F68" s="46"/>
      <c r="G68" s="46"/>
      <c r="H68" s="46"/>
      <c r="I68" s="46"/>
      <c r="J68" s="46"/>
      <c r="K68" s="46"/>
      <c r="L68" s="46"/>
      <c r="M68" s="46"/>
      <c r="N68" s="46"/>
      <c r="O68" s="69"/>
    </row>
    <row r="69" spans="1:15" s="18" customFormat="1" hidden="1" outlineLevel="1">
      <c r="A69" s="4"/>
      <c r="B69" s="526" t="s">
        <v>512</v>
      </c>
      <c r="C69" s="823"/>
      <c r="D69" s="46"/>
      <c r="E69" s="46"/>
      <c r="F69" s="46"/>
      <c r="G69" s="46"/>
      <c r="H69" s="46"/>
      <c r="I69" s="46"/>
      <c r="J69" s="46"/>
      <c r="K69" s="46"/>
      <c r="L69" s="46"/>
      <c r="M69" s="46"/>
      <c r="N69" s="46"/>
      <c r="O69" s="69"/>
    </row>
    <row r="70" spans="1:15" s="18" customFormat="1" hidden="1" outlineLevel="1">
      <c r="A70" s="4"/>
      <c r="B70" s="526" t="s">
        <v>490</v>
      </c>
      <c r="C70" s="823"/>
      <c r="D70" s="46"/>
      <c r="E70" s="46"/>
      <c r="F70" s="46"/>
      <c r="G70" s="46"/>
      <c r="H70" s="46"/>
      <c r="I70" s="46"/>
      <c r="J70" s="46"/>
      <c r="K70" s="46"/>
      <c r="L70" s="46"/>
      <c r="M70" s="46"/>
      <c r="N70" s="46"/>
      <c r="O70" s="69"/>
    </row>
    <row r="71" spans="1:15" s="18" customFormat="1" hidden="1">
      <c r="A71" s="4"/>
      <c r="B71" s="526" t="s">
        <v>513</v>
      </c>
      <c r="C71" s="824"/>
      <c r="D71" s="65">
        <f>SUM(D67:D70)</f>
        <v>0</v>
      </c>
      <c r="E71" s="65">
        <f t="shared" ref="E71:L71" si="30">SUM(E67:E70)</f>
        <v>0</v>
      </c>
      <c r="F71" s="65">
        <f>SUM(F67:F70)</f>
        <v>0</v>
      </c>
      <c r="G71" s="65">
        <f t="shared" si="30"/>
        <v>0</v>
      </c>
      <c r="H71" s="65">
        <f t="shared" si="30"/>
        <v>0</v>
      </c>
      <c r="I71" s="65">
        <f t="shared" si="30"/>
        <v>0</v>
      </c>
      <c r="J71" s="65">
        <f t="shared" si="30"/>
        <v>0</v>
      </c>
      <c r="K71" s="65">
        <f t="shared" si="30"/>
        <v>0</v>
      </c>
      <c r="L71" s="65">
        <f t="shared" si="30"/>
        <v>0</v>
      </c>
      <c r="M71" s="65">
        <f t="shared" ref="M71:N71" si="31">SUM(M67:M70)</f>
        <v>0</v>
      </c>
      <c r="N71" s="65">
        <f t="shared" si="31"/>
        <v>0</v>
      </c>
      <c r="O71" s="77"/>
    </row>
    <row r="72" spans="1:15" s="14" customFormat="1" hidden="1">
      <c r="A72" s="72"/>
      <c r="B72" s="482" t="s">
        <v>514</v>
      </c>
      <c r="C72" s="478"/>
      <c r="D72" s="71"/>
      <c r="E72" s="474">
        <f t="shared" ref="E72:L72" si="32">ROUND(SUM(D71*E16+E71*E17)/12,4)</f>
        <v>0</v>
      </c>
      <c r="F72" s="474">
        <f t="shared" si="32"/>
        <v>0</v>
      </c>
      <c r="G72" s="474">
        <f t="shared" si="32"/>
        <v>0</v>
      </c>
      <c r="H72" s="474">
        <f t="shared" si="32"/>
        <v>0</v>
      </c>
      <c r="I72" s="474">
        <f t="shared" si="32"/>
        <v>0</v>
      </c>
      <c r="J72" s="474">
        <f t="shared" si="32"/>
        <v>0</v>
      </c>
      <c r="K72" s="474">
        <f t="shared" si="32"/>
        <v>0</v>
      </c>
      <c r="L72" s="474">
        <f t="shared" si="32"/>
        <v>0</v>
      </c>
      <c r="M72" s="474">
        <f t="shared" ref="M72:N72" si="33">ROUND(SUM(L71*M16+M71*M17)/12,4)</f>
        <v>0</v>
      </c>
      <c r="N72" s="474">
        <f t="shared" si="33"/>
        <v>0</v>
      </c>
      <c r="O72" s="479"/>
    </row>
    <row r="73" spans="1:15" s="14" customFormat="1" hidden="1">
      <c r="A73" s="72"/>
      <c r="B73" s="471"/>
      <c r="C73" s="478"/>
      <c r="D73" s="71"/>
      <c r="E73" s="474"/>
      <c r="F73" s="474"/>
      <c r="G73" s="474"/>
      <c r="H73" s="474"/>
      <c r="I73" s="474"/>
      <c r="J73" s="474"/>
      <c r="K73" s="474"/>
      <c r="L73" s="474"/>
      <c r="M73" s="474"/>
      <c r="N73" s="474"/>
      <c r="O73" s="479"/>
    </row>
    <row r="74" spans="1:15" s="64" customFormat="1" ht="14" hidden="1">
      <c r="A74" s="62"/>
      <c r="B74" s="591">
        <f>'1.  LRAMVA Summary'!B37</f>
        <v>0</v>
      </c>
      <c r="C74" s="822">
        <f>'2. LRAMVA Threshold'!L43</f>
        <v>0</v>
      </c>
      <c r="D74" s="46"/>
      <c r="E74" s="46"/>
      <c r="F74" s="46"/>
      <c r="G74" s="46"/>
      <c r="H74" s="46"/>
      <c r="I74" s="46"/>
      <c r="J74" s="46"/>
      <c r="K74" s="46"/>
      <c r="L74" s="46"/>
      <c r="M74" s="46"/>
      <c r="N74" s="46"/>
      <c r="O74" s="69"/>
    </row>
    <row r="75" spans="1:15" s="18" customFormat="1" hidden="1" outlineLevel="1">
      <c r="A75" s="4"/>
      <c r="B75" s="526" t="s">
        <v>511</v>
      </c>
      <c r="C75" s="823"/>
      <c r="D75" s="46"/>
      <c r="E75" s="46"/>
      <c r="F75" s="46"/>
      <c r="G75" s="46"/>
      <c r="H75" s="46"/>
      <c r="I75" s="46"/>
      <c r="J75" s="46"/>
      <c r="K75" s="46"/>
      <c r="L75" s="46"/>
      <c r="M75" s="46"/>
      <c r="N75" s="46"/>
      <c r="O75" s="69"/>
    </row>
    <row r="76" spans="1:15" s="18" customFormat="1" hidden="1" outlineLevel="1">
      <c r="A76" s="4"/>
      <c r="B76" s="526" t="s">
        <v>512</v>
      </c>
      <c r="C76" s="823"/>
      <c r="D76" s="46"/>
      <c r="E76" s="46"/>
      <c r="F76" s="46"/>
      <c r="G76" s="46"/>
      <c r="H76" s="46"/>
      <c r="I76" s="46"/>
      <c r="J76" s="46"/>
      <c r="K76" s="46"/>
      <c r="L76" s="46"/>
      <c r="M76" s="46"/>
      <c r="N76" s="46"/>
      <c r="O76" s="69"/>
    </row>
    <row r="77" spans="1:15" s="18" customFormat="1" hidden="1" outlineLevel="1">
      <c r="A77" s="4"/>
      <c r="B77" s="526" t="s">
        <v>490</v>
      </c>
      <c r="C77" s="823"/>
      <c r="D77" s="46"/>
      <c r="E77" s="46"/>
      <c r="F77" s="46"/>
      <c r="G77" s="46"/>
      <c r="H77" s="46"/>
      <c r="I77" s="46"/>
      <c r="J77" s="46"/>
      <c r="K77" s="46"/>
      <c r="L77" s="46"/>
      <c r="M77" s="46"/>
      <c r="N77" s="46"/>
      <c r="O77" s="69"/>
    </row>
    <row r="78" spans="1:15" s="18" customFormat="1" hidden="1">
      <c r="A78" s="4"/>
      <c r="B78" s="526" t="s">
        <v>513</v>
      </c>
      <c r="C78" s="824"/>
      <c r="D78" s="65">
        <f>SUM(D74:D77)</f>
        <v>0</v>
      </c>
      <c r="E78" s="65">
        <f>SUM(E74:E77)</f>
        <v>0</v>
      </c>
      <c r="F78" s="65">
        <f t="shared" ref="F78:L78" si="34">SUM(F74:F77)</f>
        <v>0</v>
      </c>
      <c r="G78" s="65">
        <f t="shared" si="34"/>
        <v>0</v>
      </c>
      <c r="H78" s="65">
        <f t="shared" si="34"/>
        <v>0</v>
      </c>
      <c r="I78" s="65">
        <f t="shared" si="34"/>
        <v>0</v>
      </c>
      <c r="J78" s="65">
        <f t="shared" si="34"/>
        <v>0</v>
      </c>
      <c r="K78" s="65">
        <f t="shared" si="34"/>
        <v>0</v>
      </c>
      <c r="L78" s="65">
        <f t="shared" si="34"/>
        <v>0</v>
      </c>
      <c r="M78" s="65">
        <f t="shared" ref="M78:N78" si="35">SUM(M74:M77)</f>
        <v>0</v>
      </c>
      <c r="N78" s="65">
        <f t="shared" si="35"/>
        <v>0</v>
      </c>
      <c r="O78" s="77"/>
    </row>
    <row r="79" spans="1:15" s="14" customFormat="1" hidden="1">
      <c r="A79" s="72"/>
      <c r="B79" s="482" t="s">
        <v>514</v>
      </c>
      <c r="C79" s="478"/>
      <c r="D79" s="71"/>
      <c r="E79" s="474">
        <f t="shared" ref="E79:L79" si="36">ROUND(SUM(D78*E16+E78*E17)/12,4)</f>
        <v>0</v>
      </c>
      <c r="F79" s="474">
        <f t="shared" si="36"/>
        <v>0</v>
      </c>
      <c r="G79" s="474">
        <f t="shared" si="36"/>
        <v>0</v>
      </c>
      <c r="H79" s="474">
        <f t="shared" si="36"/>
        <v>0</v>
      </c>
      <c r="I79" s="474">
        <f t="shared" si="36"/>
        <v>0</v>
      </c>
      <c r="J79" s="474">
        <f t="shared" si="36"/>
        <v>0</v>
      </c>
      <c r="K79" s="474">
        <f t="shared" si="36"/>
        <v>0</v>
      </c>
      <c r="L79" s="474">
        <f t="shared" si="36"/>
        <v>0</v>
      </c>
      <c r="M79" s="474">
        <f t="shared" ref="M79:N79" si="37">ROUND(SUM(L78*M16+M78*M17)/12,4)</f>
        <v>0</v>
      </c>
      <c r="N79" s="474">
        <f t="shared" si="37"/>
        <v>0</v>
      </c>
      <c r="O79" s="479"/>
    </row>
    <row r="80" spans="1:15" s="14" customFormat="1" hidden="1">
      <c r="A80" s="72"/>
      <c r="B80" s="471"/>
      <c r="C80" s="478"/>
      <c r="D80" s="71"/>
      <c r="E80" s="474"/>
      <c r="F80" s="474"/>
      <c r="G80" s="474"/>
      <c r="H80" s="474"/>
      <c r="I80" s="474"/>
      <c r="J80" s="474"/>
      <c r="K80" s="474"/>
      <c r="L80" s="474"/>
      <c r="M80" s="474"/>
      <c r="N80" s="474"/>
      <c r="O80" s="479"/>
    </row>
    <row r="81" spans="1:15" s="64" customFormat="1" ht="14" hidden="1">
      <c r="A81" s="62"/>
      <c r="B81" s="591">
        <f>'1.  LRAMVA Summary'!B38</f>
        <v>0</v>
      </c>
      <c r="C81" s="822">
        <f>'2. LRAMVA Threshold'!M43</f>
        <v>0</v>
      </c>
      <c r="D81" s="46"/>
      <c r="E81" s="46"/>
      <c r="F81" s="46"/>
      <c r="G81" s="46"/>
      <c r="H81" s="46"/>
      <c r="I81" s="46"/>
      <c r="J81" s="46"/>
      <c r="K81" s="46"/>
      <c r="L81" s="46"/>
      <c r="M81" s="46"/>
      <c r="N81" s="46"/>
      <c r="O81" s="69"/>
    </row>
    <row r="82" spans="1:15" s="18" customFormat="1" hidden="1" outlineLevel="1">
      <c r="A82" s="4"/>
      <c r="B82" s="526" t="s">
        <v>511</v>
      </c>
      <c r="C82" s="823"/>
      <c r="D82" s="46"/>
      <c r="E82" s="46"/>
      <c r="F82" s="46"/>
      <c r="G82" s="46"/>
      <c r="H82" s="46"/>
      <c r="I82" s="46"/>
      <c r="J82" s="46"/>
      <c r="K82" s="46"/>
      <c r="L82" s="46"/>
      <c r="M82" s="46"/>
      <c r="N82" s="46"/>
      <c r="O82" s="69"/>
    </row>
    <row r="83" spans="1:15" s="18" customFormat="1" hidden="1" outlineLevel="1">
      <c r="A83" s="4"/>
      <c r="B83" s="526" t="s">
        <v>512</v>
      </c>
      <c r="C83" s="823"/>
      <c r="D83" s="46"/>
      <c r="E83" s="46"/>
      <c r="F83" s="46"/>
      <c r="G83" s="46"/>
      <c r="H83" s="46"/>
      <c r="I83" s="46"/>
      <c r="J83" s="46"/>
      <c r="K83" s="46"/>
      <c r="L83" s="46"/>
      <c r="M83" s="46"/>
      <c r="N83" s="46"/>
      <c r="O83" s="69"/>
    </row>
    <row r="84" spans="1:15" s="18" customFormat="1" hidden="1" outlineLevel="1">
      <c r="A84" s="4"/>
      <c r="B84" s="526" t="s">
        <v>490</v>
      </c>
      <c r="C84" s="823"/>
      <c r="D84" s="46"/>
      <c r="E84" s="46"/>
      <c r="F84" s="46"/>
      <c r="G84" s="46"/>
      <c r="H84" s="46"/>
      <c r="I84" s="46"/>
      <c r="J84" s="46"/>
      <c r="K84" s="46"/>
      <c r="L84" s="46"/>
      <c r="M84" s="46"/>
      <c r="N84" s="46"/>
      <c r="O84" s="69"/>
    </row>
    <row r="85" spans="1:15" s="18" customFormat="1" hidden="1">
      <c r="A85" s="4"/>
      <c r="B85" s="526" t="s">
        <v>513</v>
      </c>
      <c r="C85" s="824"/>
      <c r="D85" s="65">
        <f>SUM(D81:D84)</f>
        <v>0</v>
      </c>
      <c r="E85" s="65">
        <f>SUM(E81:E84)</f>
        <v>0</v>
      </c>
      <c r="F85" s="65">
        <f t="shared" ref="F85:L85" si="38">SUM(F81:F84)</f>
        <v>0</v>
      </c>
      <c r="G85" s="65">
        <f t="shared" si="38"/>
        <v>0</v>
      </c>
      <c r="H85" s="65">
        <f t="shared" si="38"/>
        <v>0</v>
      </c>
      <c r="I85" s="65">
        <f t="shared" si="38"/>
        <v>0</v>
      </c>
      <c r="J85" s="65">
        <f t="shared" si="38"/>
        <v>0</v>
      </c>
      <c r="K85" s="65">
        <f t="shared" si="38"/>
        <v>0</v>
      </c>
      <c r="L85" s="65">
        <f t="shared" si="38"/>
        <v>0</v>
      </c>
      <c r="M85" s="65">
        <f t="shared" ref="M85:N85" si="39">SUM(M81:M84)</f>
        <v>0</v>
      </c>
      <c r="N85" s="65">
        <f t="shared" si="39"/>
        <v>0</v>
      </c>
      <c r="O85" s="77"/>
    </row>
    <row r="86" spans="1:15" s="14" customFormat="1" hidden="1">
      <c r="A86" s="72"/>
      <c r="B86" s="482" t="s">
        <v>514</v>
      </c>
      <c r="C86" s="478"/>
      <c r="D86" s="71"/>
      <c r="E86" s="474">
        <f t="shared" ref="E86:L86" si="40">ROUND(SUM(D85*E16+E85*E17)/12,4)</f>
        <v>0</v>
      </c>
      <c r="F86" s="474">
        <f t="shared" si="40"/>
        <v>0</v>
      </c>
      <c r="G86" s="474">
        <f t="shared" si="40"/>
        <v>0</v>
      </c>
      <c r="H86" s="474">
        <f t="shared" si="40"/>
        <v>0</v>
      </c>
      <c r="I86" s="474">
        <f t="shared" si="40"/>
        <v>0</v>
      </c>
      <c r="J86" s="474">
        <f t="shared" si="40"/>
        <v>0</v>
      </c>
      <c r="K86" s="474">
        <f t="shared" si="40"/>
        <v>0</v>
      </c>
      <c r="L86" s="474">
        <f t="shared" si="40"/>
        <v>0</v>
      </c>
      <c r="M86" s="474">
        <f t="shared" ref="M86:N86" si="41">ROUND(SUM(L85*M16+M85*M17)/12,4)</f>
        <v>0</v>
      </c>
      <c r="N86" s="474">
        <f t="shared" si="41"/>
        <v>0</v>
      </c>
      <c r="O86" s="479"/>
    </row>
    <row r="87" spans="1:15" s="14" customFormat="1" hidden="1">
      <c r="A87" s="72"/>
      <c r="B87" s="471"/>
      <c r="C87" s="478"/>
      <c r="D87" s="71"/>
      <c r="E87" s="474"/>
      <c r="F87" s="474"/>
      <c r="G87" s="474"/>
      <c r="H87" s="474"/>
      <c r="I87" s="474"/>
      <c r="J87" s="474"/>
      <c r="K87" s="474"/>
      <c r="L87" s="474"/>
      <c r="M87" s="474"/>
      <c r="N87" s="474"/>
      <c r="O87" s="479"/>
    </row>
    <row r="88" spans="1:15" s="64" customFormat="1" ht="14" hidden="1">
      <c r="A88" s="62"/>
      <c r="B88" s="591">
        <f>'1.  LRAMVA Summary'!B39</f>
        <v>0</v>
      </c>
      <c r="C88" s="822">
        <f>'2. LRAMVA Threshold'!N43</f>
        <v>0</v>
      </c>
      <c r="D88" s="46"/>
      <c r="E88" s="46"/>
      <c r="F88" s="46"/>
      <c r="G88" s="46"/>
      <c r="H88" s="46"/>
      <c r="I88" s="46"/>
      <c r="J88" s="46"/>
      <c r="K88" s="46"/>
      <c r="L88" s="46"/>
      <c r="M88" s="46"/>
      <c r="N88" s="46"/>
      <c r="O88" s="69"/>
    </row>
    <row r="89" spans="1:15" s="18" customFormat="1" hidden="1" outlineLevel="1">
      <c r="A89" s="4"/>
      <c r="B89" s="526" t="s">
        <v>511</v>
      </c>
      <c r="C89" s="823"/>
      <c r="D89" s="46"/>
      <c r="E89" s="46"/>
      <c r="F89" s="46"/>
      <c r="G89" s="46"/>
      <c r="H89" s="46"/>
      <c r="I89" s="46"/>
      <c r="J89" s="46"/>
      <c r="K89" s="46"/>
      <c r="L89" s="46"/>
      <c r="M89" s="46"/>
      <c r="N89" s="46"/>
      <c r="O89" s="69"/>
    </row>
    <row r="90" spans="1:15" s="18" customFormat="1" hidden="1" outlineLevel="1">
      <c r="A90" s="4"/>
      <c r="B90" s="526" t="s">
        <v>512</v>
      </c>
      <c r="C90" s="823"/>
      <c r="D90" s="46"/>
      <c r="E90" s="46"/>
      <c r="F90" s="46"/>
      <c r="G90" s="46"/>
      <c r="H90" s="46"/>
      <c r="I90" s="46"/>
      <c r="J90" s="46"/>
      <c r="K90" s="46"/>
      <c r="L90" s="46"/>
      <c r="M90" s="46"/>
      <c r="N90" s="46"/>
      <c r="O90" s="69"/>
    </row>
    <row r="91" spans="1:15" s="18" customFormat="1" hidden="1" outlineLevel="1">
      <c r="A91" s="4"/>
      <c r="B91" s="526" t="s">
        <v>490</v>
      </c>
      <c r="C91" s="823"/>
      <c r="D91" s="46"/>
      <c r="E91" s="46"/>
      <c r="F91" s="46"/>
      <c r="G91" s="46"/>
      <c r="H91" s="46"/>
      <c r="I91" s="46"/>
      <c r="J91" s="46"/>
      <c r="K91" s="46"/>
      <c r="L91" s="46"/>
      <c r="M91" s="46"/>
      <c r="N91" s="46"/>
      <c r="O91" s="69"/>
    </row>
    <row r="92" spans="1:15" s="18" customFormat="1" hidden="1">
      <c r="A92" s="4"/>
      <c r="B92" s="526" t="s">
        <v>513</v>
      </c>
      <c r="C92" s="824"/>
      <c r="D92" s="65">
        <f>SUM(D88:D91)</f>
        <v>0</v>
      </c>
      <c r="E92" s="65">
        <f>SUM(E88:E91)</f>
        <v>0</v>
      </c>
      <c r="F92" s="65">
        <f t="shared" ref="F92:L92" si="42">SUM(F88:F91)</f>
        <v>0</v>
      </c>
      <c r="G92" s="65">
        <f t="shared" si="42"/>
        <v>0</v>
      </c>
      <c r="H92" s="65">
        <f t="shared" si="42"/>
        <v>0</v>
      </c>
      <c r="I92" s="65">
        <f t="shared" si="42"/>
        <v>0</v>
      </c>
      <c r="J92" s="65">
        <f t="shared" si="42"/>
        <v>0</v>
      </c>
      <c r="K92" s="65">
        <f t="shared" si="42"/>
        <v>0</v>
      </c>
      <c r="L92" s="65">
        <f t="shared" si="42"/>
        <v>0</v>
      </c>
      <c r="M92" s="65">
        <f t="shared" ref="M92:N92" si="43">SUM(M88:M91)</f>
        <v>0</v>
      </c>
      <c r="N92" s="65">
        <f t="shared" si="43"/>
        <v>0</v>
      </c>
      <c r="O92" s="77"/>
    </row>
    <row r="93" spans="1:15" s="14" customFormat="1" hidden="1">
      <c r="A93" s="72"/>
      <c r="B93" s="482" t="s">
        <v>514</v>
      </c>
      <c r="C93" s="478"/>
      <c r="D93" s="71"/>
      <c r="E93" s="474">
        <f t="shared" ref="E93:L93" si="44">ROUND(SUM(D92*E16+E92*E17)/12,4)</f>
        <v>0</v>
      </c>
      <c r="F93" s="474">
        <f t="shared" si="44"/>
        <v>0</v>
      </c>
      <c r="G93" s="474">
        <f t="shared" si="44"/>
        <v>0</v>
      </c>
      <c r="H93" s="474">
        <f t="shared" si="44"/>
        <v>0</v>
      </c>
      <c r="I93" s="474">
        <f t="shared" si="44"/>
        <v>0</v>
      </c>
      <c r="J93" s="474">
        <f t="shared" si="44"/>
        <v>0</v>
      </c>
      <c r="K93" s="474">
        <f t="shared" si="44"/>
        <v>0</v>
      </c>
      <c r="L93" s="474">
        <f t="shared" si="44"/>
        <v>0</v>
      </c>
      <c r="M93" s="474">
        <f t="shared" ref="M93:N93" si="45">ROUND(SUM(L92*M16+M92*M17)/12,4)</f>
        <v>0</v>
      </c>
      <c r="N93" s="474">
        <f t="shared" si="45"/>
        <v>0</v>
      </c>
      <c r="O93" s="479"/>
    </row>
    <row r="94" spans="1:15" s="14" customFormat="1" hidden="1">
      <c r="A94" s="72"/>
      <c r="B94" s="471"/>
      <c r="C94" s="478"/>
      <c r="D94" s="71"/>
      <c r="E94" s="474"/>
      <c r="F94" s="474"/>
      <c r="G94" s="474"/>
      <c r="H94" s="474"/>
      <c r="I94" s="474"/>
      <c r="J94" s="474"/>
      <c r="K94" s="474"/>
      <c r="L94" s="474"/>
      <c r="M94" s="474"/>
      <c r="N94" s="474"/>
      <c r="O94" s="479"/>
    </row>
    <row r="95" spans="1:15" s="64" customFormat="1" ht="14" hidden="1">
      <c r="A95" s="62"/>
      <c r="B95" s="591">
        <f>'1.  LRAMVA Summary'!B40</f>
        <v>0</v>
      </c>
      <c r="C95" s="822">
        <f>'2. LRAMVA Threshold'!O43</f>
        <v>0</v>
      </c>
      <c r="D95" s="46"/>
      <c r="E95" s="46"/>
      <c r="F95" s="46"/>
      <c r="G95" s="46"/>
      <c r="H95" s="46"/>
      <c r="I95" s="46"/>
      <c r="J95" s="46"/>
      <c r="K95" s="46"/>
      <c r="L95" s="46"/>
      <c r="M95" s="46"/>
      <c r="N95" s="46"/>
      <c r="O95" s="69"/>
    </row>
    <row r="96" spans="1:15" s="18" customFormat="1" hidden="1" outlineLevel="1">
      <c r="A96" s="4"/>
      <c r="B96" s="526" t="s">
        <v>511</v>
      </c>
      <c r="C96" s="823"/>
      <c r="D96" s="46"/>
      <c r="E96" s="46"/>
      <c r="F96" s="46"/>
      <c r="G96" s="46"/>
      <c r="H96" s="46"/>
      <c r="I96" s="46"/>
      <c r="J96" s="46"/>
      <c r="K96" s="46"/>
      <c r="L96" s="46"/>
      <c r="M96" s="46"/>
      <c r="N96" s="46"/>
      <c r="O96" s="69"/>
    </row>
    <row r="97" spans="1:15" s="18" customFormat="1" hidden="1" outlineLevel="1">
      <c r="A97" s="4"/>
      <c r="B97" s="526" t="s">
        <v>512</v>
      </c>
      <c r="C97" s="823"/>
      <c r="D97" s="46"/>
      <c r="E97" s="46"/>
      <c r="F97" s="46"/>
      <c r="G97" s="46"/>
      <c r="H97" s="46"/>
      <c r="I97" s="46"/>
      <c r="J97" s="46"/>
      <c r="K97" s="46"/>
      <c r="L97" s="46"/>
      <c r="M97" s="46"/>
      <c r="N97" s="46"/>
      <c r="O97" s="69"/>
    </row>
    <row r="98" spans="1:15" s="18" customFormat="1" hidden="1" outlineLevel="1">
      <c r="A98" s="4"/>
      <c r="B98" s="526" t="s">
        <v>490</v>
      </c>
      <c r="C98" s="823"/>
      <c r="D98" s="46"/>
      <c r="E98" s="46"/>
      <c r="F98" s="46"/>
      <c r="G98" s="46"/>
      <c r="H98" s="46"/>
      <c r="I98" s="46"/>
      <c r="J98" s="46"/>
      <c r="K98" s="46"/>
      <c r="L98" s="46"/>
      <c r="M98" s="46"/>
      <c r="N98" s="46"/>
      <c r="O98" s="69"/>
    </row>
    <row r="99" spans="1:15" s="18" customFormat="1" hidden="1">
      <c r="A99" s="4"/>
      <c r="B99" s="526" t="s">
        <v>513</v>
      </c>
      <c r="C99" s="824"/>
      <c r="D99" s="65">
        <f>SUM(D95:D98)</f>
        <v>0</v>
      </c>
      <c r="E99" s="65">
        <f>SUM(E95:E98)</f>
        <v>0</v>
      </c>
      <c r="F99" s="65">
        <f t="shared" ref="F99:N99" si="46">SUM(F95:F98)</f>
        <v>0</v>
      </c>
      <c r="G99" s="65">
        <f t="shared" si="46"/>
        <v>0</v>
      </c>
      <c r="H99" s="65">
        <f t="shared" si="46"/>
        <v>0</v>
      </c>
      <c r="I99" s="65">
        <f t="shared" si="46"/>
        <v>0</v>
      </c>
      <c r="J99" s="65">
        <f t="shared" si="46"/>
        <v>0</v>
      </c>
      <c r="K99" s="65">
        <f t="shared" si="46"/>
        <v>0</v>
      </c>
      <c r="L99" s="65">
        <f t="shared" si="46"/>
        <v>0</v>
      </c>
      <c r="M99" s="65">
        <f t="shared" si="46"/>
        <v>0</v>
      </c>
      <c r="N99" s="65">
        <f t="shared" si="46"/>
        <v>0</v>
      </c>
      <c r="O99" s="77"/>
    </row>
    <row r="100" spans="1:15" s="14" customFormat="1" hidden="1">
      <c r="A100" s="72"/>
      <c r="B100" s="482" t="s">
        <v>514</v>
      </c>
      <c r="C100" s="478"/>
      <c r="D100" s="71"/>
      <c r="E100" s="474">
        <f t="shared" ref="E100:N100" si="47">ROUND(SUM(D99*E16+E99*E17)/12,4)</f>
        <v>0</v>
      </c>
      <c r="F100" s="474">
        <f t="shared" si="47"/>
        <v>0</v>
      </c>
      <c r="G100" s="474">
        <f t="shared" si="47"/>
        <v>0</v>
      </c>
      <c r="H100" s="474">
        <f t="shared" si="47"/>
        <v>0</v>
      </c>
      <c r="I100" s="474">
        <f t="shared" si="47"/>
        <v>0</v>
      </c>
      <c r="J100" s="474">
        <f t="shared" si="47"/>
        <v>0</v>
      </c>
      <c r="K100" s="474">
        <f t="shared" si="47"/>
        <v>0</v>
      </c>
      <c r="L100" s="474">
        <f t="shared" si="47"/>
        <v>0</v>
      </c>
      <c r="M100" s="474">
        <f t="shared" si="47"/>
        <v>0</v>
      </c>
      <c r="N100" s="474">
        <f t="shared" si="47"/>
        <v>0</v>
      </c>
      <c r="O100" s="479"/>
    </row>
    <row r="101" spans="1:15" s="14" customFormat="1" hidden="1">
      <c r="A101" s="72"/>
      <c r="B101" s="471"/>
      <c r="C101" s="478"/>
      <c r="D101" s="71"/>
      <c r="E101" s="474"/>
      <c r="F101" s="474"/>
      <c r="G101" s="474"/>
      <c r="H101" s="474"/>
      <c r="I101" s="474"/>
      <c r="J101" s="474"/>
      <c r="K101" s="474"/>
      <c r="L101" s="474"/>
      <c r="M101" s="474"/>
      <c r="N101" s="474"/>
      <c r="O101" s="479"/>
    </row>
    <row r="102" spans="1:15" s="64" customFormat="1" ht="14" hidden="1">
      <c r="A102" s="62"/>
      <c r="B102" s="591">
        <f>'1.  LRAMVA Summary'!B41</f>
        <v>0</v>
      </c>
      <c r="C102" s="822">
        <f>'2. LRAMVA Threshold'!P43</f>
        <v>0</v>
      </c>
      <c r="D102" s="46"/>
      <c r="E102" s="46"/>
      <c r="F102" s="46"/>
      <c r="G102" s="46"/>
      <c r="H102" s="46"/>
      <c r="I102" s="46"/>
      <c r="J102" s="46"/>
      <c r="K102" s="46"/>
      <c r="L102" s="46"/>
      <c r="M102" s="46"/>
      <c r="N102" s="46"/>
      <c r="O102" s="69"/>
    </row>
    <row r="103" spans="1:15" s="18" customFormat="1" hidden="1" outlineLevel="1">
      <c r="A103" s="4"/>
      <c r="B103" s="526" t="s">
        <v>511</v>
      </c>
      <c r="C103" s="823"/>
      <c r="D103" s="46"/>
      <c r="E103" s="46"/>
      <c r="F103" s="46"/>
      <c r="G103" s="46"/>
      <c r="H103" s="46"/>
      <c r="I103" s="46"/>
      <c r="J103" s="46"/>
      <c r="K103" s="46"/>
      <c r="L103" s="46"/>
      <c r="M103" s="46"/>
      <c r="N103" s="46"/>
      <c r="O103" s="69"/>
    </row>
    <row r="104" spans="1:15" s="18" customFormat="1" hidden="1" outlineLevel="1">
      <c r="A104" s="4"/>
      <c r="B104" s="526" t="s">
        <v>512</v>
      </c>
      <c r="C104" s="823"/>
      <c r="D104" s="46"/>
      <c r="E104" s="46"/>
      <c r="F104" s="46"/>
      <c r="G104" s="46"/>
      <c r="H104" s="46"/>
      <c r="I104" s="46"/>
      <c r="J104" s="46"/>
      <c r="K104" s="46"/>
      <c r="L104" s="46"/>
      <c r="M104" s="46"/>
      <c r="N104" s="46"/>
      <c r="O104" s="69"/>
    </row>
    <row r="105" spans="1:15" s="18" customFormat="1" hidden="1" outlineLevel="1">
      <c r="A105" s="4"/>
      <c r="B105" s="526" t="s">
        <v>490</v>
      </c>
      <c r="C105" s="823"/>
      <c r="D105" s="46"/>
      <c r="E105" s="46"/>
      <c r="F105" s="46"/>
      <c r="G105" s="46"/>
      <c r="H105" s="46"/>
      <c r="I105" s="46"/>
      <c r="J105" s="46"/>
      <c r="K105" s="46"/>
      <c r="L105" s="46"/>
      <c r="M105" s="46"/>
      <c r="N105" s="46"/>
      <c r="O105" s="69"/>
    </row>
    <row r="106" spans="1:15" s="18" customFormat="1" hidden="1">
      <c r="A106" s="4"/>
      <c r="B106" s="526" t="s">
        <v>513</v>
      </c>
      <c r="C106" s="824"/>
      <c r="D106" s="65">
        <f>SUM(D102:D105)</f>
        <v>0</v>
      </c>
      <c r="E106" s="65">
        <f>SUM(E102:E105)</f>
        <v>0</v>
      </c>
      <c r="F106" s="65">
        <f>SUM(F102:F105)</f>
        <v>0</v>
      </c>
      <c r="G106" s="65">
        <f t="shared" ref="G106:N106" si="48">SUM(G102:G105)</f>
        <v>0</v>
      </c>
      <c r="H106" s="65">
        <f t="shared" si="48"/>
        <v>0</v>
      </c>
      <c r="I106" s="65">
        <f t="shared" si="48"/>
        <v>0</v>
      </c>
      <c r="J106" s="65">
        <f t="shared" si="48"/>
        <v>0</v>
      </c>
      <c r="K106" s="65">
        <f t="shared" si="48"/>
        <v>0</v>
      </c>
      <c r="L106" s="65">
        <f t="shared" si="48"/>
        <v>0</v>
      </c>
      <c r="M106" s="65">
        <f t="shared" si="48"/>
        <v>0</v>
      </c>
      <c r="N106" s="65">
        <f t="shared" si="48"/>
        <v>0</v>
      </c>
      <c r="O106" s="77"/>
    </row>
    <row r="107" spans="1:15" s="14" customFormat="1" hidden="1">
      <c r="A107" s="72"/>
      <c r="B107" s="482" t="s">
        <v>514</v>
      </c>
      <c r="C107" s="478"/>
      <c r="D107" s="71"/>
      <c r="E107" s="474">
        <f t="shared" ref="E107:N107" si="49">ROUND(SUM(D106*E16+E106*E17)/12,4)</f>
        <v>0</v>
      </c>
      <c r="F107" s="474">
        <f t="shared" si="49"/>
        <v>0</v>
      </c>
      <c r="G107" s="474">
        <f t="shared" si="49"/>
        <v>0</v>
      </c>
      <c r="H107" s="474">
        <f t="shared" si="49"/>
        <v>0</v>
      </c>
      <c r="I107" s="474">
        <f t="shared" si="49"/>
        <v>0</v>
      </c>
      <c r="J107" s="474">
        <f t="shared" si="49"/>
        <v>0</v>
      </c>
      <c r="K107" s="474">
        <f t="shared" si="49"/>
        <v>0</v>
      </c>
      <c r="L107" s="474">
        <f t="shared" si="49"/>
        <v>0</v>
      </c>
      <c r="M107" s="474">
        <f t="shared" si="49"/>
        <v>0</v>
      </c>
      <c r="N107" s="474">
        <f t="shared" si="49"/>
        <v>0</v>
      </c>
      <c r="O107" s="479"/>
    </row>
    <row r="108" spans="1:15" s="14" customFormat="1" hidden="1">
      <c r="A108" s="72"/>
      <c r="B108" s="471"/>
      <c r="C108" s="478"/>
      <c r="D108" s="71"/>
      <c r="E108" s="474"/>
      <c r="F108" s="474"/>
      <c r="G108" s="474"/>
      <c r="H108" s="474"/>
      <c r="I108" s="474"/>
      <c r="J108" s="474"/>
      <c r="K108" s="474"/>
      <c r="L108" s="474"/>
      <c r="M108" s="474"/>
      <c r="N108" s="474"/>
      <c r="O108" s="479"/>
    </row>
    <row r="109" spans="1:15" s="64" customFormat="1" ht="14" hidden="1">
      <c r="A109" s="62"/>
      <c r="B109" s="591">
        <f>'1.  LRAMVA Summary'!B42</f>
        <v>0</v>
      </c>
      <c r="C109" s="822">
        <f>'2. LRAMVA Threshold'!Q43</f>
        <v>0</v>
      </c>
      <c r="D109" s="46"/>
      <c r="E109" s="46"/>
      <c r="F109" s="46"/>
      <c r="G109" s="46"/>
      <c r="H109" s="46"/>
      <c r="I109" s="46"/>
      <c r="J109" s="46"/>
      <c r="K109" s="46"/>
      <c r="L109" s="46"/>
      <c r="M109" s="46"/>
      <c r="N109" s="46"/>
      <c r="O109" s="69"/>
    </row>
    <row r="110" spans="1:15" s="18" customFormat="1" hidden="1" outlineLevel="1">
      <c r="A110" s="4"/>
      <c r="B110" s="526" t="s">
        <v>511</v>
      </c>
      <c r="C110" s="823"/>
      <c r="D110" s="46"/>
      <c r="E110" s="46"/>
      <c r="F110" s="46"/>
      <c r="G110" s="46"/>
      <c r="H110" s="46"/>
      <c r="I110" s="46"/>
      <c r="J110" s="46"/>
      <c r="K110" s="46"/>
      <c r="L110" s="46"/>
      <c r="M110" s="46"/>
      <c r="N110" s="46"/>
      <c r="O110" s="69"/>
    </row>
    <row r="111" spans="1:15" s="18" customFormat="1" hidden="1" outlineLevel="1">
      <c r="A111" s="4"/>
      <c r="B111" s="526" t="s">
        <v>512</v>
      </c>
      <c r="C111" s="823"/>
      <c r="D111" s="46"/>
      <c r="E111" s="46"/>
      <c r="F111" s="46"/>
      <c r="G111" s="46"/>
      <c r="H111" s="46"/>
      <c r="I111" s="46"/>
      <c r="J111" s="46"/>
      <c r="K111" s="46"/>
      <c r="L111" s="46"/>
      <c r="M111" s="46"/>
      <c r="N111" s="46"/>
      <c r="O111" s="69"/>
    </row>
    <row r="112" spans="1:15" s="18" customFormat="1" hidden="1" outlineLevel="1">
      <c r="A112" s="4"/>
      <c r="B112" s="526" t="s">
        <v>490</v>
      </c>
      <c r="C112" s="823"/>
      <c r="D112" s="46"/>
      <c r="E112" s="46"/>
      <c r="F112" s="46"/>
      <c r="G112" s="46"/>
      <c r="H112" s="46"/>
      <c r="I112" s="46"/>
      <c r="J112" s="46"/>
      <c r="K112" s="46"/>
      <c r="L112" s="46"/>
      <c r="M112" s="46"/>
      <c r="N112" s="46"/>
      <c r="O112" s="69"/>
    </row>
    <row r="113" spans="1:17" s="18" customFormat="1" hidden="1">
      <c r="A113" s="4"/>
      <c r="B113" s="526" t="s">
        <v>513</v>
      </c>
      <c r="C113" s="824"/>
      <c r="D113" s="65">
        <f>SUM(D109:D112)</f>
        <v>0</v>
      </c>
      <c r="E113" s="65">
        <f>SUM(E109:E112)</f>
        <v>0</v>
      </c>
      <c r="F113" s="65">
        <f>SUM(F109:F112)</f>
        <v>0</v>
      </c>
      <c r="G113" s="65">
        <f>SUM(G109:G112)</f>
        <v>0</v>
      </c>
      <c r="H113" s="65">
        <f t="shared" ref="H113:N113" si="50">SUM(H109:H112)</f>
        <v>0</v>
      </c>
      <c r="I113" s="65">
        <f t="shared" si="50"/>
        <v>0</v>
      </c>
      <c r="J113" s="65">
        <f t="shared" si="50"/>
        <v>0</v>
      </c>
      <c r="K113" s="65">
        <f t="shared" si="50"/>
        <v>0</v>
      </c>
      <c r="L113" s="65">
        <f t="shared" si="50"/>
        <v>0</v>
      </c>
      <c r="M113" s="65">
        <f t="shared" si="50"/>
        <v>0</v>
      </c>
      <c r="N113" s="65">
        <f t="shared" si="50"/>
        <v>0</v>
      </c>
      <c r="O113" s="77"/>
    </row>
    <row r="114" spans="1:17" s="14" customFormat="1" hidden="1">
      <c r="A114" s="72"/>
      <c r="B114" s="482" t="s">
        <v>514</v>
      </c>
      <c r="C114" s="478"/>
      <c r="D114" s="71"/>
      <c r="E114" s="474">
        <f t="shared" ref="E114:N114" si="51">ROUND(SUM(D113*E16+E113*E17)/12,4)</f>
        <v>0</v>
      </c>
      <c r="F114" s="474">
        <f t="shared" si="51"/>
        <v>0</v>
      </c>
      <c r="G114" s="474">
        <f t="shared" si="51"/>
        <v>0</v>
      </c>
      <c r="H114" s="474">
        <f t="shared" si="51"/>
        <v>0</v>
      </c>
      <c r="I114" s="474">
        <f t="shared" si="51"/>
        <v>0</v>
      </c>
      <c r="J114" s="474">
        <f t="shared" si="51"/>
        <v>0</v>
      </c>
      <c r="K114" s="474">
        <f t="shared" si="51"/>
        <v>0</v>
      </c>
      <c r="L114" s="474">
        <f t="shared" si="51"/>
        <v>0</v>
      </c>
      <c r="M114" s="474">
        <f t="shared" si="51"/>
        <v>0</v>
      </c>
      <c r="N114" s="474">
        <f t="shared" si="51"/>
        <v>0</v>
      </c>
      <c r="O114" s="479"/>
    </row>
    <row r="115" spans="1:17" s="70" customFormat="1" ht="14" hidden="1">
      <c r="A115" s="72"/>
      <c r="B115" s="74"/>
      <c r="C115" s="81"/>
      <c r="D115" s="75"/>
      <c r="E115" s="75"/>
      <c r="F115" s="75"/>
      <c r="G115" s="75"/>
      <c r="H115" s="75"/>
      <c r="I115" s="75"/>
      <c r="J115" s="75"/>
      <c r="K115" s="485"/>
      <c r="L115" s="486"/>
      <c r="M115" s="486"/>
      <c r="N115" s="486"/>
      <c r="O115" s="487"/>
    </row>
    <row r="116" spans="1:17" s="3" customFormat="1" ht="21" hidden="1" customHeight="1">
      <c r="A116" s="4"/>
      <c r="B116" s="488" t="s">
        <v>612</v>
      </c>
      <c r="C116" s="98"/>
      <c r="D116" s="489"/>
      <c r="E116" s="489"/>
      <c r="F116" s="489"/>
      <c r="G116" s="489"/>
      <c r="H116" s="489"/>
      <c r="I116" s="489"/>
      <c r="J116" s="489"/>
      <c r="K116" s="489"/>
      <c r="L116" s="489"/>
      <c r="M116" s="489"/>
      <c r="N116" s="489"/>
      <c r="O116" s="489"/>
    </row>
    <row r="119" spans="1:17" ht="15.5">
      <c r="B119" s="118" t="s">
        <v>484</v>
      </c>
      <c r="J119" s="18"/>
    </row>
    <row r="120" spans="1:17" s="14" customFormat="1" ht="75.650000000000006" customHeight="1">
      <c r="A120" s="72"/>
      <c r="B120" s="826" t="s">
        <v>673</v>
      </c>
      <c r="C120" s="826"/>
      <c r="D120" s="826"/>
      <c r="E120" s="826"/>
      <c r="F120" s="826"/>
      <c r="G120" s="826"/>
      <c r="H120" s="826"/>
      <c r="I120" s="826"/>
      <c r="J120" s="826"/>
      <c r="K120" s="826"/>
      <c r="L120" s="826"/>
      <c r="M120" s="826"/>
      <c r="N120" s="826"/>
      <c r="O120" s="826"/>
      <c r="P120" s="82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2"/>
      <c r="C123" s="573" t="str">
        <f>'1.  LRAMVA Summary'!D53</f>
        <v>kWh</v>
      </c>
      <c r="D123" s="573" t="str">
        <f>'1.  LRAMVA Summary'!E53</f>
        <v>kWh</v>
      </c>
      <c r="E123" s="573" t="str">
        <f>'1.  LRAMVA Summary'!F53</f>
        <v>kW</v>
      </c>
      <c r="F123" s="573" t="str">
        <f>'1.  LRAMVA Summary'!G53</f>
        <v>kW</v>
      </c>
      <c r="G123" s="573" t="str">
        <f>'1.  LRAMVA Summary'!H53</f>
        <v>KWh</v>
      </c>
      <c r="H123" s="573">
        <f>'1.  LRAMVA Summary'!I53</f>
        <v>0</v>
      </c>
      <c r="I123" s="573">
        <f>'1.  LRAMVA Summary'!J53</f>
        <v>0</v>
      </c>
      <c r="J123" s="573">
        <f>'1.  LRAMVA Summary'!K53</f>
        <v>0</v>
      </c>
      <c r="K123" s="573">
        <f>'1.  LRAMVA Summary'!L53</f>
        <v>0</v>
      </c>
      <c r="L123" s="573">
        <f>'1.  LRAMVA Summary'!M53</f>
        <v>0</v>
      </c>
      <c r="M123" s="573">
        <f>'1.  LRAMVA Summary'!N53</f>
        <v>0</v>
      </c>
      <c r="N123" s="573">
        <f>'1.  LRAMVA Summary'!O53</f>
        <v>0</v>
      </c>
      <c r="O123" s="573">
        <f>'1.  LRAMVA Summary'!P53</f>
        <v>0</v>
      </c>
      <c r="P123" s="574">
        <f>'1.  LRAMVA Summary'!Q53</f>
        <v>0</v>
      </c>
    </row>
    <row r="124" spans="1:17">
      <c r="B124" s="490">
        <v>2011</v>
      </c>
      <c r="C124" s="668">
        <f t="shared" ref="C124:C129" si="52">HLOOKUP(B124,$E$15:$O$114,9,FALSE)</f>
        <v>1.7100000000000001E-2</v>
      </c>
      <c r="D124" s="669">
        <f>HLOOKUP(B124,$E$15:$O$114,16,FALSE)</f>
        <v>1.11E-2</v>
      </c>
      <c r="E124" s="670">
        <f>HLOOKUP(B124,$E$15:$O$114,23,FALSE)</f>
        <v>2.504</v>
      </c>
      <c r="F124" s="669">
        <f>HLOOKUP(B124,$E$15:$O$114,30,FALSE)</f>
        <v>12.955299999999999</v>
      </c>
      <c r="G124" s="670">
        <f>HLOOKUP(B124,$E$15:$O$114,37,FALSE)</f>
        <v>1.5699999999999999E-2</v>
      </c>
      <c r="H124" s="669">
        <f>HLOOKUP(B124,$E$15:$O$114,44,FALSE)</f>
        <v>0</v>
      </c>
      <c r="I124" s="670">
        <f>HLOOKUP(B124,$E$15:$O$114,51,FALSE)</f>
        <v>0</v>
      </c>
      <c r="J124" s="670">
        <f>HLOOKUP(B124,$E$15:$O$114,58,FALSE)</f>
        <v>0</v>
      </c>
      <c r="K124" s="670">
        <f>HLOOKUP(B124,$E$15:$O$114,65,FALSE)</f>
        <v>0</v>
      </c>
      <c r="L124" s="670">
        <f>HLOOKUP(B124,$E$15:$O$114,72,FALSE)</f>
        <v>0</v>
      </c>
      <c r="M124" s="670">
        <f>HLOOKUP(B124,$E$15:$O$114,79,FALSE)</f>
        <v>0</v>
      </c>
      <c r="N124" s="670">
        <f>HLOOKUP(B124,$E$15:$O$114,86,FALSE)</f>
        <v>0</v>
      </c>
      <c r="O124" s="670">
        <f>HLOOKUP(B124,$E$15:$O$114,93,FALSE)</f>
        <v>0</v>
      </c>
      <c r="P124" s="670">
        <f>HLOOKUP(B124,$E$15:$O$114,100,FALSE)</f>
        <v>0</v>
      </c>
    </row>
    <row r="125" spans="1:17">
      <c r="B125" s="491">
        <v>2012</v>
      </c>
      <c r="C125" s="671">
        <f t="shared" si="52"/>
        <v>1.6799999999999999E-2</v>
      </c>
      <c r="D125" s="672">
        <f>HLOOKUP(B125,$E$15:$O$114,16,FALSE)</f>
        <v>1.12E-2</v>
      </c>
      <c r="E125" s="673">
        <f>HLOOKUP(B125,$E$15:$O$114,23,FALSE)</f>
        <v>2.6152000000000002</v>
      </c>
      <c r="F125" s="672">
        <f>HLOOKUP(B125,$E$15:$O$114,30,FALSE)</f>
        <v>13.776899999999999</v>
      </c>
      <c r="G125" s="673">
        <f>HLOOKUP(B125,$E$15:$O$114,37,FALSE)</f>
        <v>1.7000000000000001E-2</v>
      </c>
      <c r="H125" s="672">
        <f>HLOOKUP(B125,$E$15:$O$114,44,FALSE)</f>
        <v>0</v>
      </c>
      <c r="I125" s="673">
        <f>HLOOKUP(B125,$E$15:$O$114,51,FALSE)</f>
        <v>0</v>
      </c>
      <c r="J125" s="673">
        <f>HLOOKUP(B125,$E$15:$O$114,58,FALSE)</f>
        <v>0</v>
      </c>
      <c r="K125" s="673">
        <f>HLOOKUP(B125,$E$15:$O$114,65,FALSE)</f>
        <v>0</v>
      </c>
      <c r="L125" s="673">
        <f>HLOOKUP(B125,$E$15:$O$114,72,FALSE)</f>
        <v>0</v>
      </c>
      <c r="M125" s="673">
        <f>HLOOKUP(B125,$E$15:$O$114,79,FALSE)</f>
        <v>0</v>
      </c>
      <c r="N125" s="673">
        <f>HLOOKUP(B125,$E$15:$O$114,86,FALSE)</f>
        <v>0</v>
      </c>
      <c r="O125" s="673">
        <f>HLOOKUP(B125,$E$15:$O$114,93,FALSE)</f>
        <v>0</v>
      </c>
      <c r="P125" s="673">
        <f t="shared" ref="P125:P133" si="53">HLOOKUP(B125,$E$15:$O$114,100,FALSE)</f>
        <v>0</v>
      </c>
    </row>
    <row r="126" spans="1:17">
      <c r="B126" s="491">
        <v>2013</v>
      </c>
      <c r="C126" s="671">
        <f t="shared" si="52"/>
        <v>1.7500000000000002E-2</v>
      </c>
      <c r="D126" s="672">
        <f t="shared" ref="D126:D133" si="54">HLOOKUP(B126,$E$15:$O$114,16,FALSE)</f>
        <v>1.18E-2</v>
      </c>
      <c r="E126" s="673">
        <f t="shared" ref="E126:E133" si="55">HLOOKUP(B126,$E$15:$O$114,23,FALSE)</f>
        <v>2.7355</v>
      </c>
      <c r="F126" s="672">
        <f t="shared" ref="F126:F133" si="56">HLOOKUP(B126,$E$15:$O$114,30,FALSE)</f>
        <v>13.9131</v>
      </c>
      <c r="G126" s="673">
        <f t="shared" ref="G126:G132" si="57">HLOOKUP(B126,$E$15:$O$114,37,FALSE)</f>
        <v>1.4200000000000001E-2</v>
      </c>
      <c r="H126" s="672">
        <f t="shared" ref="H126:H133" si="58">HLOOKUP(B126,$E$15:$O$114,44,FALSE)</f>
        <v>0</v>
      </c>
      <c r="I126" s="673">
        <f t="shared" ref="I126:I133" si="59">HLOOKUP(B126,$E$15:$O$114,51,FALSE)</f>
        <v>0</v>
      </c>
      <c r="J126" s="673">
        <f t="shared" ref="J126:J133" si="60">HLOOKUP(B126,$E$15:$O$114,58,FALSE)</f>
        <v>0</v>
      </c>
      <c r="K126" s="673">
        <f t="shared" ref="K126:K133" si="61">HLOOKUP(B126,$E$15:$O$114,65,FALSE)</f>
        <v>0</v>
      </c>
      <c r="L126" s="673">
        <f>HLOOKUP(B126,$E$15:$O$114,72,FALSE)</f>
        <v>0</v>
      </c>
      <c r="M126" s="673">
        <f t="shared" ref="M126:M133" si="62">HLOOKUP(B126,$E$15:$O$114,79,FALSE)</f>
        <v>0</v>
      </c>
      <c r="N126" s="673">
        <f t="shared" ref="N126:N133" si="63">HLOOKUP(B126,$E$15:$O$114,86,FALSE)</f>
        <v>0</v>
      </c>
      <c r="O126" s="673">
        <f t="shared" ref="O126:O133" si="64">HLOOKUP(B126,$E$15:$O$114,93,FALSE)</f>
        <v>0</v>
      </c>
      <c r="P126" s="673">
        <f t="shared" si="53"/>
        <v>0</v>
      </c>
    </row>
    <row r="127" spans="1:17">
      <c r="B127" s="491">
        <v>2014</v>
      </c>
      <c r="C127" s="671">
        <f t="shared" si="52"/>
        <v>1.9699999999999999E-2</v>
      </c>
      <c r="D127" s="672">
        <f>HLOOKUP(B127,$E$15:$O$114,16,FALSE)</f>
        <v>1.34E-2</v>
      </c>
      <c r="E127" s="673">
        <f>HLOOKUP(B127,$E$15:$O$114,23,FALSE)</f>
        <v>3.1166999999999998</v>
      </c>
      <c r="F127" s="672">
        <f>HLOOKUP(B127,$E$15:$O$114,30,FALSE)</f>
        <v>14.521699999999999</v>
      </c>
      <c r="G127" s="673">
        <f>HLOOKUP(B127,$E$15:$O$114,37,FALSE)</f>
        <v>8.8999999999999999E-3</v>
      </c>
      <c r="H127" s="672">
        <f>HLOOKUP(B127,$E$15:$O$114,44,FALSE)</f>
        <v>0</v>
      </c>
      <c r="I127" s="673">
        <f>HLOOKUP(B127,$E$15:$O$114,51,FALSE)</f>
        <v>0</v>
      </c>
      <c r="J127" s="673">
        <f>HLOOKUP(B127,$E$15:$O$114,58,FALSE)</f>
        <v>0</v>
      </c>
      <c r="K127" s="673">
        <f>HLOOKUP(B127,$E$15:$O$114,65,FALSE)</f>
        <v>0</v>
      </c>
      <c r="L127" s="673">
        <f>HLOOKUP(B127,$E$15:$O$114,72,FALSE)</f>
        <v>0</v>
      </c>
      <c r="M127" s="673">
        <f>HLOOKUP(B127,$E$15:$O$114,79,FALSE)</f>
        <v>0</v>
      </c>
      <c r="N127" s="673">
        <f>HLOOKUP(B127,$E$15:$O$114,86,FALSE)</f>
        <v>0</v>
      </c>
      <c r="O127" s="673">
        <f>HLOOKUP(B127,$E$15:$O$114,93,FALSE)</f>
        <v>0</v>
      </c>
      <c r="P127" s="673">
        <f>HLOOKUP(B127,$E$15:$O$114,100,FALSE)</f>
        <v>0</v>
      </c>
    </row>
    <row r="128" spans="1:17">
      <c r="B128" s="491">
        <v>2015</v>
      </c>
      <c r="C128" s="671">
        <f t="shared" si="52"/>
        <v>1.9800000000000002E-2</v>
      </c>
      <c r="D128" s="672">
        <f t="shared" si="54"/>
        <v>1.34E-2</v>
      </c>
      <c r="E128" s="673">
        <f t="shared" si="55"/>
        <v>3.1553</v>
      </c>
      <c r="F128" s="672">
        <f t="shared" si="56"/>
        <v>14.715299999999999</v>
      </c>
      <c r="G128" s="673">
        <f t="shared" si="57"/>
        <v>1.1599999999999999E-2</v>
      </c>
      <c r="H128" s="672">
        <f t="shared" si="58"/>
        <v>0</v>
      </c>
      <c r="I128" s="673">
        <f t="shared" si="59"/>
        <v>0</v>
      </c>
      <c r="J128" s="673">
        <f t="shared" si="60"/>
        <v>0</v>
      </c>
      <c r="K128" s="673">
        <f t="shared" si="61"/>
        <v>0</v>
      </c>
      <c r="L128" s="673">
        <f t="shared" ref="L128:L133" si="65">HLOOKUP(B128,$E$15:$O$114,72,FALSE)</f>
        <v>0</v>
      </c>
      <c r="M128" s="673">
        <f t="shared" si="62"/>
        <v>0</v>
      </c>
      <c r="N128" s="673">
        <f t="shared" si="63"/>
        <v>0</v>
      </c>
      <c r="O128" s="673">
        <f t="shared" si="64"/>
        <v>0</v>
      </c>
      <c r="P128" s="673">
        <f t="shared" si="53"/>
        <v>0</v>
      </c>
    </row>
    <row r="129" spans="2:16">
      <c r="B129" s="491">
        <v>2016</v>
      </c>
      <c r="C129" s="671">
        <f t="shared" si="52"/>
        <v>1.6799999999999999E-2</v>
      </c>
      <c r="D129" s="672">
        <f t="shared" si="54"/>
        <v>1.37E-2</v>
      </c>
      <c r="E129" s="673">
        <f t="shared" si="55"/>
        <v>3.2206000000000001</v>
      </c>
      <c r="F129" s="672">
        <f t="shared" si="56"/>
        <v>15.076599999999999</v>
      </c>
      <c r="G129" s="673">
        <f t="shared" si="57"/>
        <v>1.18E-2</v>
      </c>
      <c r="H129" s="672">
        <f t="shared" si="58"/>
        <v>0</v>
      </c>
      <c r="I129" s="673">
        <f t="shared" si="59"/>
        <v>0</v>
      </c>
      <c r="J129" s="673">
        <f t="shared" si="60"/>
        <v>0</v>
      </c>
      <c r="K129" s="673">
        <f t="shared" si="61"/>
        <v>0</v>
      </c>
      <c r="L129" s="673">
        <f t="shared" si="65"/>
        <v>0</v>
      </c>
      <c r="M129" s="673">
        <f t="shared" si="62"/>
        <v>0</v>
      </c>
      <c r="N129" s="673">
        <f t="shared" si="63"/>
        <v>0</v>
      </c>
      <c r="O129" s="673">
        <f t="shared" si="64"/>
        <v>0</v>
      </c>
      <c r="P129" s="673">
        <f t="shared" si="53"/>
        <v>0</v>
      </c>
    </row>
    <row r="130" spans="2:16">
      <c r="B130" s="491">
        <v>2017</v>
      </c>
      <c r="C130" s="671">
        <f>HLOOKUP(B130,$E$15:$O$114,9,FALSE)</f>
        <v>1.1900000000000001E-2</v>
      </c>
      <c r="D130" s="672">
        <f t="shared" si="54"/>
        <v>1.3899999999999999E-2</v>
      </c>
      <c r="E130" s="673">
        <f t="shared" si="55"/>
        <v>3.2837999999999998</v>
      </c>
      <c r="F130" s="672">
        <f t="shared" si="56"/>
        <v>15.401</v>
      </c>
      <c r="G130" s="673">
        <f t="shared" si="57"/>
        <v>1.2E-2</v>
      </c>
      <c r="H130" s="672">
        <f t="shared" si="58"/>
        <v>0</v>
      </c>
      <c r="I130" s="673">
        <f t="shared" si="59"/>
        <v>0</v>
      </c>
      <c r="J130" s="673">
        <f t="shared" si="60"/>
        <v>0</v>
      </c>
      <c r="K130" s="673">
        <f t="shared" si="61"/>
        <v>0</v>
      </c>
      <c r="L130" s="673">
        <f t="shared" si="65"/>
        <v>0</v>
      </c>
      <c r="M130" s="673">
        <f t="shared" si="62"/>
        <v>0</v>
      </c>
      <c r="N130" s="673">
        <f t="shared" si="63"/>
        <v>0</v>
      </c>
      <c r="O130" s="673">
        <f t="shared" si="64"/>
        <v>0</v>
      </c>
      <c r="P130" s="673">
        <f t="shared" si="53"/>
        <v>0</v>
      </c>
    </row>
    <row r="131" spans="2:16">
      <c r="B131" s="491">
        <v>2018</v>
      </c>
      <c r="C131" s="671">
        <f t="shared" ref="C131:C133" si="66">HLOOKUP(B131,$E$15:$O$114,9,FALSE)</f>
        <v>7.0000000000000001E-3</v>
      </c>
      <c r="D131" s="672">
        <f t="shared" si="54"/>
        <v>1.41E-2</v>
      </c>
      <c r="E131" s="673">
        <f t="shared" si="55"/>
        <v>3.3248000000000002</v>
      </c>
      <c r="F131" s="672">
        <f t="shared" si="56"/>
        <v>15.6023</v>
      </c>
      <c r="G131" s="673">
        <f t="shared" si="57"/>
        <v>1.2200000000000001E-2</v>
      </c>
      <c r="H131" s="672">
        <f t="shared" si="58"/>
        <v>0</v>
      </c>
      <c r="I131" s="673">
        <f t="shared" si="59"/>
        <v>0</v>
      </c>
      <c r="J131" s="673">
        <f t="shared" si="60"/>
        <v>0</v>
      </c>
      <c r="K131" s="673">
        <f t="shared" si="61"/>
        <v>0</v>
      </c>
      <c r="L131" s="673">
        <f t="shared" si="65"/>
        <v>0</v>
      </c>
      <c r="M131" s="673">
        <f t="shared" si="62"/>
        <v>0</v>
      </c>
      <c r="N131" s="673">
        <f t="shared" si="63"/>
        <v>0</v>
      </c>
      <c r="O131" s="673">
        <f t="shared" si="64"/>
        <v>0</v>
      </c>
      <c r="P131" s="673">
        <f t="shared" si="53"/>
        <v>0</v>
      </c>
    </row>
    <row r="132" spans="2:16" hidden="1">
      <c r="B132" s="491">
        <v>2019</v>
      </c>
      <c r="C132" s="671">
        <f t="shared" si="66"/>
        <v>1.8E-3</v>
      </c>
      <c r="D132" s="672">
        <f t="shared" si="54"/>
        <v>1.4200000000000001E-2</v>
      </c>
      <c r="E132" s="673">
        <f t="shared" si="55"/>
        <v>3.3662000000000001</v>
      </c>
      <c r="F132" s="672">
        <f t="shared" si="56"/>
        <v>15.8773</v>
      </c>
      <c r="G132" s="673">
        <f t="shared" si="57"/>
        <v>1.23E-2</v>
      </c>
      <c r="H132" s="672">
        <f t="shared" si="58"/>
        <v>0</v>
      </c>
      <c r="I132" s="673">
        <f t="shared" si="59"/>
        <v>0</v>
      </c>
      <c r="J132" s="673">
        <f t="shared" si="60"/>
        <v>0</v>
      </c>
      <c r="K132" s="673">
        <f t="shared" si="61"/>
        <v>0</v>
      </c>
      <c r="L132" s="673">
        <f t="shared" si="65"/>
        <v>0</v>
      </c>
      <c r="M132" s="673">
        <f t="shared" si="62"/>
        <v>0</v>
      </c>
      <c r="N132" s="673">
        <f t="shared" si="63"/>
        <v>0</v>
      </c>
      <c r="O132" s="673">
        <f t="shared" si="64"/>
        <v>0</v>
      </c>
      <c r="P132" s="673">
        <f t="shared" si="53"/>
        <v>0</v>
      </c>
    </row>
    <row r="133" spans="2:16" hidden="1">
      <c r="B133" s="492">
        <v>2020</v>
      </c>
      <c r="C133" s="674">
        <f t="shared" si="66"/>
        <v>0</v>
      </c>
      <c r="D133" s="675">
        <f t="shared" si="54"/>
        <v>0</v>
      </c>
      <c r="E133" s="676">
        <f t="shared" si="55"/>
        <v>0</v>
      </c>
      <c r="F133" s="675">
        <f t="shared" si="56"/>
        <v>0</v>
      </c>
      <c r="G133" s="676">
        <f>HLOOKUP(B133,$E$15:$O$114,37,FALSE)</f>
        <v>0</v>
      </c>
      <c r="H133" s="675">
        <f t="shared" si="58"/>
        <v>0</v>
      </c>
      <c r="I133" s="676">
        <f t="shared" si="59"/>
        <v>0</v>
      </c>
      <c r="J133" s="676">
        <f t="shared" si="60"/>
        <v>0</v>
      </c>
      <c r="K133" s="676">
        <f t="shared" si="61"/>
        <v>0</v>
      </c>
      <c r="L133" s="676">
        <f t="shared" si="65"/>
        <v>0</v>
      </c>
      <c r="M133" s="676">
        <f t="shared" si="62"/>
        <v>0</v>
      </c>
      <c r="N133" s="676">
        <f t="shared" si="63"/>
        <v>0</v>
      </c>
      <c r="O133" s="676">
        <f t="shared" si="64"/>
        <v>0</v>
      </c>
      <c r="P133" s="676">
        <f t="shared" si="53"/>
        <v>0</v>
      </c>
    </row>
    <row r="134" spans="2:16" ht="18.75" customHeight="1">
      <c r="B134" s="488" t="s">
        <v>629</v>
      </c>
      <c r="C134" s="585"/>
      <c r="D134" s="586"/>
      <c r="E134" s="587"/>
      <c r="F134" s="586"/>
      <c r="G134" s="586"/>
      <c r="H134" s="586"/>
      <c r="I134" s="586"/>
      <c r="J134" s="586"/>
      <c r="K134" s="586"/>
      <c r="L134" s="586"/>
      <c r="M134" s="586"/>
      <c r="N134" s="586"/>
      <c r="O134" s="586"/>
      <c r="P134" s="586"/>
    </row>
    <row r="136" spans="2:16">
      <c r="B136" s="579"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K28" sqref="K28"/>
    </sheetView>
  </sheetViews>
  <sheetFormatPr defaultColWidth="9.1796875" defaultRowHeight="14.5"/>
  <cols>
    <col min="1" max="16384" width="9.1796875" style="12"/>
  </cols>
  <sheetData>
    <row r="14" spans="2:24" ht="15.5">
      <c r="B14" s="575" t="s">
        <v>505</v>
      </c>
    </row>
    <row r="15" spans="2:24" ht="15.5">
      <c r="B15" s="575"/>
    </row>
    <row r="16" spans="2:24" s="655" customFormat="1" ht="28.5" customHeight="1">
      <c r="B16" s="832" t="s">
        <v>632</v>
      </c>
      <c r="C16" s="832"/>
      <c r="D16" s="832"/>
      <c r="E16" s="832"/>
      <c r="F16" s="832"/>
      <c r="G16" s="832"/>
      <c r="H16" s="832"/>
      <c r="I16" s="832"/>
      <c r="J16" s="832"/>
      <c r="K16" s="832"/>
      <c r="L16" s="832"/>
      <c r="M16" s="832"/>
      <c r="N16" s="832"/>
      <c r="O16" s="832"/>
      <c r="P16" s="832"/>
      <c r="Q16" s="832"/>
      <c r="R16" s="832"/>
      <c r="S16" s="832"/>
      <c r="T16" s="832"/>
      <c r="U16" s="832"/>
      <c r="V16" s="832"/>
      <c r="W16" s="832"/>
      <c r="X16" s="832"/>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Ahlborn</cp:lastModifiedBy>
  <cp:lastPrinted>2020-01-17T15:48:28Z</cp:lastPrinted>
  <dcterms:created xsi:type="dcterms:W3CDTF">2012-03-05T18:56:04Z</dcterms:created>
  <dcterms:modified xsi:type="dcterms:W3CDTF">2020-03-13T19:32:11Z</dcterms:modified>
</cp:coreProperties>
</file>