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ites.enbridge.com/sites/DSMF/2021 DSM Plan/Interrogatories/Excel-Word Working Docs/"/>
    </mc:Choice>
  </mc:AlternateContent>
  <xr:revisionPtr revIDLastSave="0" documentId="13_ncr:1_{A8113BFD-3056-4899-9761-AEF6628CE542}" xr6:coauthVersionLast="44" xr6:coauthVersionMax="44" xr10:uidLastSave="{00000000-0000-0000-0000-000000000000}"/>
  <bookViews>
    <workbookView xWindow="-110" yWindow="-110" windowWidth="18020" windowHeight="11020" activeTab="1" xr2:uid="{00000000-000D-0000-FFFF-FFFF00000000}"/>
  </bookViews>
  <sheets>
    <sheet name="EGD Rate Zone Table 1-1" sheetId="1" r:id="rId1"/>
    <sheet name="Union Rate Zones Table 1-3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9" i="4" l="1"/>
  <c r="N29" i="4" l="1"/>
  <c r="U21" i="4"/>
  <c r="T21" i="4"/>
  <c r="S21" i="4"/>
  <c r="S28" i="4"/>
  <c r="O28" i="4"/>
  <c r="N28" i="4"/>
  <c r="O21" i="4"/>
  <c r="P21" i="4" s="1"/>
  <c r="N21" i="4"/>
  <c r="M21" i="4" l="1"/>
  <c r="E21" i="4"/>
  <c r="D21" i="4"/>
  <c r="P22" i="4"/>
  <c r="P12" i="4"/>
  <c r="R31" i="1" l="1"/>
  <c r="S27" i="1" l="1"/>
  <c r="S25" i="1"/>
  <c r="S22" i="1"/>
  <c r="S21" i="1" s="1"/>
  <c r="O27" i="1"/>
  <c r="N27" i="1"/>
  <c r="O25" i="1"/>
  <c r="N25" i="1"/>
  <c r="O22" i="1"/>
  <c r="N22" i="1"/>
  <c r="P28" i="1"/>
  <c r="P23" i="1"/>
  <c r="P10" i="1"/>
  <c r="O21" i="1" l="1"/>
  <c r="N21" i="1"/>
  <c r="M27" i="1"/>
  <c r="L27" i="1"/>
  <c r="P26" i="1"/>
  <c r="M25" i="1"/>
  <c r="L25" i="1"/>
  <c r="M22" i="1"/>
  <c r="M21" i="1" s="1"/>
  <c r="L22" i="1"/>
  <c r="L21" i="1" l="1"/>
  <c r="L16" i="1" l="1"/>
  <c r="L9" i="1"/>
  <c r="L31" i="1" s="1"/>
  <c r="M16" i="1"/>
  <c r="M9" i="1"/>
  <c r="M31" i="1" s="1"/>
  <c r="E16" i="1"/>
  <c r="D16" i="1"/>
  <c r="E9" i="1"/>
  <c r="D9" i="1"/>
  <c r="U16" i="1"/>
  <c r="T16" i="1"/>
  <c r="S16" i="1"/>
  <c r="U9" i="1"/>
  <c r="T9" i="1"/>
  <c r="S9" i="1"/>
  <c r="E31" i="1" l="1"/>
  <c r="D31" i="1"/>
  <c r="P29" i="4" l="1"/>
  <c r="P32" i="1" l="1"/>
  <c r="P30" i="1"/>
  <c r="P20" i="1"/>
  <c r="P19" i="1"/>
  <c r="P18" i="1"/>
  <c r="P17" i="1"/>
  <c r="O16" i="1"/>
  <c r="N16" i="1"/>
  <c r="P15" i="1"/>
  <c r="P13" i="1"/>
  <c r="O9" i="1"/>
  <c r="O31" i="1" s="1"/>
  <c r="N9" i="1"/>
  <c r="N31" i="1" s="1"/>
  <c r="P27" i="4"/>
  <c r="P26" i="4"/>
  <c r="P20" i="4"/>
  <c r="P24" i="4"/>
  <c r="P23" i="4"/>
  <c r="O25" i="4"/>
  <c r="M25" i="4"/>
  <c r="L25" i="4"/>
  <c r="N25" i="4"/>
  <c r="O17" i="4"/>
  <c r="N17" i="4"/>
  <c r="P19" i="4"/>
  <c r="P18" i="4"/>
  <c r="P16" i="4"/>
  <c r="P11" i="4"/>
  <c r="P10" i="4"/>
  <c r="O9" i="4"/>
  <c r="N9" i="4"/>
  <c r="L21" i="4"/>
  <c r="L17" i="4"/>
  <c r="L9" i="4"/>
  <c r="M28" i="4"/>
  <c r="M17" i="4"/>
  <c r="M9" i="4"/>
  <c r="U17" i="4"/>
  <c r="T17" i="4"/>
  <c r="S17" i="4"/>
  <c r="S9" i="4"/>
  <c r="U9" i="4"/>
  <c r="T9" i="4"/>
  <c r="E17" i="4"/>
  <c r="D17" i="4"/>
  <c r="E9" i="4"/>
  <c r="D9" i="4"/>
  <c r="L28" i="4" l="1"/>
  <c r="P9" i="1"/>
  <c r="P25" i="4"/>
  <c r="N30" i="4"/>
  <c r="D28" i="4"/>
  <c r="P16" i="1"/>
  <c r="E28" i="4"/>
  <c r="O30" i="4"/>
  <c r="P17" i="4"/>
  <c r="P9" i="4"/>
  <c r="P30" i="4" l="1"/>
  <c r="P28" i="4"/>
  <c r="S31" i="1" l="1"/>
  <c r="U31" i="1"/>
  <c r="T31" i="1"/>
  <c r="U28" i="4" l="1"/>
  <c r="T28" i="4"/>
  <c r="O33" i="1" l="1"/>
  <c r="N33" i="1" l="1"/>
  <c r="P33" i="1" s="1"/>
  <c r="P31" i="1"/>
  <c r="P25" i="1" l="1"/>
  <c r="P27" i="1"/>
  <c r="P21" i="1" l="1"/>
  <c r="P22" i="1"/>
</calcChain>
</file>

<file path=xl/sharedStrings.xml><?xml version="1.0" encoding="utf-8"?>
<sst xmlns="http://schemas.openxmlformats.org/spreadsheetml/2006/main" count="165" uniqueCount="85">
  <si>
    <r>
      <rPr>
        <b/>
        <sz val="7"/>
        <color rgb="FFFFFFFF"/>
        <rFont val="Verdana"/>
        <family val="2"/>
      </rPr>
      <t>Metric</t>
    </r>
  </si>
  <si>
    <r>
      <rPr>
        <b/>
        <sz val="7"/>
        <color rgb="FFFFFFFF"/>
        <rFont val="Verdana"/>
        <family val="2"/>
      </rPr>
      <t>Verified Cumulative Savings or Other Metric</t>
    </r>
  </si>
  <si>
    <r>
      <rPr>
        <b/>
        <sz val="7"/>
        <color rgb="FFFFFFFF"/>
        <rFont val="Verdana"/>
        <family val="2"/>
      </rPr>
      <t>OEB-Approved Program Budget</t>
    </r>
  </si>
  <si>
    <r>
      <rPr>
        <b/>
        <sz val="7"/>
        <color rgb="FFFFFFFF"/>
        <rFont val="Verdana"/>
        <family val="2"/>
      </rPr>
      <t>Utility Spending**</t>
    </r>
  </si>
  <si>
    <r>
      <rPr>
        <b/>
        <sz val="7"/>
        <color rgb="FFFFFFFF"/>
        <rFont val="Verdana"/>
        <family val="2"/>
      </rPr>
      <t>Budget/ Spending Variance</t>
    </r>
  </si>
  <si>
    <r>
      <rPr>
        <b/>
        <sz val="7"/>
        <color rgb="FFFFFFFF"/>
        <rFont val="Verdana"/>
        <family val="2"/>
      </rPr>
      <t>Cost Effectiveness (TRC Benefit Cost Ratio)</t>
    </r>
  </si>
  <si>
    <r>
      <rPr>
        <b/>
        <sz val="7"/>
        <color rgb="FFFFFFFF"/>
        <rFont val="Verdana"/>
        <family val="2"/>
      </rPr>
      <t>Resource Acquisition</t>
    </r>
  </si>
  <si>
    <r>
      <rPr>
        <b/>
        <sz val="7"/>
        <color rgb="FFFFFFFF"/>
        <rFont val="Verdana"/>
        <family val="2"/>
      </rPr>
      <t>Low Income</t>
    </r>
  </si>
  <si>
    <r>
      <rPr>
        <b/>
        <sz val="7"/>
        <color rgb="FFFFFFFF"/>
        <rFont val="Verdana"/>
        <family val="2"/>
      </rPr>
      <t>Market Transformation</t>
    </r>
  </si>
  <si>
    <r>
      <rPr>
        <sz val="6.5"/>
        <rFont val="Verdana"/>
        <family val="2"/>
      </rPr>
      <t>*Not all values may compute exactly due to rounding.</t>
    </r>
  </si>
  <si>
    <r>
      <rPr>
        <sz val="6.5"/>
        <rFont val="Verdana"/>
        <family val="2"/>
      </rPr>
      <t>†CCM are cumulative cubic meters of natural gas.</t>
    </r>
  </si>
  <si>
    <r>
      <rPr>
        <sz val="6.5"/>
        <rFont val="Verdana"/>
        <family val="2"/>
      </rPr>
      <t xml:space="preserve">**The OEB’s DSM Framework allows for utility spending to differ from the approved budget. Sections 6.6 and 11.2 of the </t>
    </r>
    <r>
      <rPr>
        <u/>
        <sz val="6.5"/>
        <color rgb="FF003591"/>
        <rFont val="Verdana"/>
        <family val="2"/>
      </rPr>
      <t>Filing Guidelines</t>
    </r>
    <r>
      <rPr>
        <sz val="6.5"/>
        <color rgb="FF003591"/>
        <rFont val="Verdana"/>
        <family val="2"/>
      </rPr>
      <t xml:space="preserve"> </t>
    </r>
    <r>
      <rPr>
        <sz val="6.5"/>
        <rFont val="Verdana"/>
        <family val="2"/>
      </rPr>
      <t>provide details for acceptable spending differences.</t>
    </r>
  </si>
  <si>
    <r>
      <rPr>
        <sz val="6.5"/>
        <rFont val="Verdana"/>
        <family val="2"/>
      </rPr>
      <t xml:space="preserve">** The OEB’s DSM Framework allows for utility spending to differ from the approved budget. Sections 6.6 and 11.2 of the </t>
    </r>
    <r>
      <rPr>
        <u/>
        <sz val="6.5"/>
        <color rgb="FF003591"/>
        <rFont val="Verdana"/>
        <family val="2"/>
      </rPr>
      <t>Filing Guidelines</t>
    </r>
    <r>
      <rPr>
        <sz val="6.5"/>
        <color rgb="FF003591"/>
        <rFont val="Verdana"/>
        <family val="2"/>
      </rPr>
      <t xml:space="preserve"> </t>
    </r>
    <r>
      <rPr>
        <sz val="6.5"/>
        <rFont val="Verdana"/>
        <family val="2"/>
      </rPr>
      <t>provide details for acceptable spending differences.</t>
    </r>
  </si>
  <si>
    <r>
      <rPr>
        <b/>
        <sz val="7"/>
        <color rgb="FFFFFFFF"/>
        <rFont val="Verdana"/>
        <family val="2"/>
      </rPr>
      <t>Union Program Total</t>
    </r>
  </si>
  <si>
    <r>
      <rPr>
        <b/>
        <sz val="7"/>
        <color rgb="FFFFFFFF"/>
        <rFont val="Verdana"/>
        <family val="2"/>
      </rPr>
      <t>Large Volume</t>
    </r>
  </si>
  <si>
    <t>Program/Offering</t>
  </si>
  <si>
    <t>Lower Band</t>
  </si>
  <si>
    <t>Upper Band</t>
  </si>
  <si>
    <t>Target</t>
  </si>
  <si>
    <t>Participants/Units</t>
  </si>
  <si>
    <t>Maximum Shareholder Incentive Available</t>
  </si>
  <si>
    <r>
      <rPr>
        <b/>
        <sz val="7"/>
        <color rgb="FFFFFFFF"/>
        <rFont val="Verdana"/>
        <family val="2"/>
      </rPr>
      <t>Verified Cumulative Savings or
Other Metric</t>
    </r>
  </si>
  <si>
    <r>
      <rPr>
        <b/>
        <sz val="7"/>
        <color rgb="FFFFFFFF"/>
        <rFont val="Verdana"/>
        <family val="2"/>
      </rPr>
      <t>DSM
Shareholder Incentive</t>
    </r>
  </si>
  <si>
    <r>
      <rPr>
        <b/>
        <sz val="7"/>
        <color rgb="FFFFFFFF"/>
        <rFont val="Verdana"/>
        <family val="2"/>
      </rPr>
      <t>OEB-
Approved Program Budget</t>
    </r>
  </si>
  <si>
    <r>
      <rPr>
        <b/>
        <sz val="7"/>
        <color rgb="FFFFFFFF"/>
        <rFont val="Verdana"/>
        <family val="2"/>
      </rPr>
      <t>Cost Effectiveness (TRC Benefit
Cost Ratio)</t>
    </r>
  </si>
  <si>
    <r>
      <rPr>
        <b/>
        <sz val="7"/>
        <color rgb="FFFFFFFF"/>
        <rFont val="Verdana"/>
        <family val="2"/>
      </rPr>
      <t>Net Present Value
(TRC Plus)</t>
    </r>
  </si>
  <si>
    <t>Commercial &amp; Industrial Custom</t>
  </si>
  <si>
    <t>CCM Savings</t>
  </si>
  <si>
    <t>Commercial &amp; Industrial Prescriptive</t>
  </si>
  <si>
    <t>Home Reno Rebate</t>
  </si>
  <si>
    <t>Homes Built</t>
  </si>
  <si>
    <t>N/A</t>
  </si>
  <si>
    <t>Overhead and Administrative Costs</t>
  </si>
  <si>
    <t>-</t>
  </si>
  <si>
    <t>Optimum Home</t>
  </si>
  <si>
    <t>Builders</t>
  </si>
  <si>
    <t>Participants</t>
  </si>
  <si>
    <t>Portfolio Overhead and Administrative Costs</t>
  </si>
  <si>
    <t>*Not all values may compute exactly due to rounding.</t>
  </si>
  <si>
    <t>†CCM are cumulative cubic meters of natural gas.</t>
  </si>
  <si>
    <t>Metric Weight</t>
  </si>
  <si>
    <t>Percent of Target Metric Achieved</t>
  </si>
  <si>
    <t>Run-it-Right</t>
  </si>
  <si>
    <t>Home Energy Conservation</t>
  </si>
  <si>
    <t>Resource Acquisition Overhead</t>
  </si>
  <si>
    <t>Low Income Overhead</t>
  </si>
  <si>
    <t>Residential Savings by Design</t>
  </si>
  <si>
    <t>Homes</t>
  </si>
  <si>
    <t>Commercial Savings by Design</t>
  </si>
  <si>
    <t>Developments</t>
  </si>
  <si>
    <t>Market Transformation Overhead</t>
  </si>
  <si>
    <r>
      <t>Verified First-Year Savings
(m</t>
    </r>
    <r>
      <rPr>
        <b/>
        <vertAlign val="superscript"/>
        <sz val="7"/>
        <color rgb="FFFFFFFF"/>
        <rFont val="Verdana"/>
        <family val="2"/>
      </rPr>
      <t>3</t>
    </r>
    <r>
      <rPr>
        <b/>
        <sz val="7"/>
        <color rgb="FFFFFFFF"/>
        <rFont val="Verdana"/>
        <family val="2"/>
      </rPr>
      <t>)</t>
    </r>
  </si>
  <si>
    <r>
      <t>Gross Annual Natural Gas Savings (m</t>
    </r>
    <r>
      <rPr>
        <b/>
        <vertAlign val="superscript"/>
        <sz val="7"/>
        <color theme="0"/>
        <rFont val="Verdana"/>
        <family val="2"/>
      </rPr>
      <t>3</t>
    </r>
    <r>
      <rPr>
        <b/>
        <sz val="7"/>
        <color theme="0"/>
        <rFont val="Verdana"/>
        <family val="2"/>
      </rPr>
      <t>)</t>
    </r>
  </si>
  <si>
    <t>Gross Cumulative Natural Gas Savings (CCM)</t>
  </si>
  <si>
    <t>Metric</t>
  </si>
  <si>
    <t>Created based on Table 1-3 from 2018 Natural Gas Demand-Side Management Annual Verification Report (DNV GL) but some columns have been re-ordered to accommodate additional data.</t>
  </si>
  <si>
    <t>Deep Savings Participants</t>
  </si>
  <si>
    <t>Single Family (Part 9)</t>
  </si>
  <si>
    <t>Multi Residential (Part 3)</t>
  </si>
  <si>
    <t>Market Transformation</t>
  </si>
  <si>
    <t>Residential Savings By Design</t>
  </si>
  <si>
    <t>Commercial Savings By Design</t>
  </si>
  <si>
    <t>Home Labelling</t>
  </si>
  <si>
    <t>Home Labelling (Rating)</t>
  </si>
  <si>
    <t>Commitments</t>
  </si>
  <si>
    <t>Ratings Performed</t>
  </si>
  <si>
    <t>Participants (%)</t>
  </si>
  <si>
    <t>***Actual scorecard achievements are shown but weighted scorecard is capped at 150%.</t>
  </si>
  <si>
    <t>Weighted % of Scorecard Achieved***</t>
  </si>
  <si>
    <t>Source: Utilities' 2015 Demand Side Management Annual Report. Targets and spend are consistent with those presented in the 2015 Natural Gas Demand-Side Management Annual Verification Report (DNV GL), however, actual achievement was modified through Decision and Order EB-2017-0323/EB-2017-0324, which also impacts incentives and cost effectiveness.</t>
  </si>
  <si>
    <t>Multi-Family (Part 3)</t>
  </si>
  <si>
    <t>Energy Savings Kit</t>
  </si>
  <si>
    <t>% Savings</t>
  </si>
  <si>
    <t>Commercial &amp; Industrial Deep Savings</t>
  </si>
  <si>
    <t>Rate T1</t>
  </si>
  <si>
    <t>Rate T2/100</t>
  </si>
  <si>
    <t>Net Present Value
(TRC)</t>
  </si>
  <si>
    <t>Verified First-Year Savings (m3)</t>
  </si>
  <si>
    <t>Table 1-1. EGD Rate Zone savings, spend, cost effectiveness, and incentive results*†</t>
  </si>
  <si>
    <t>EGD Rate Zone Program Total</t>
  </si>
  <si>
    <t>EGD Rate Zone Portfolio Total</t>
  </si>
  <si>
    <t>Table 1-3. Union Rate Zones achievement, spend, cost effectiveness, and incentive results*†</t>
  </si>
  <si>
    <t>Union Rate Zones Portfolio Total</t>
  </si>
  <si>
    <t>EGD Rate Zone (2015)</t>
  </si>
  <si>
    <t>Union Rate Zones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</si>
</sst>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$#,##0"/>
    <numFmt numFmtId="165" formatCode="0.0%"/>
    <numFmt numFmtId="166" formatCode="\$0"/>
    <numFmt numFmtId="167" formatCode="0.00000%"/>
  </numFmts>
  <fonts count="23" x14ac:knownFonts="1">
    <font>
      <sz val="10"/>
      <color rgb="FF000000"/>
      <name val="Times New Roman"/>
      <charset val="204"/>
    </font>
    <font>
      <b/>
      <sz val="9"/>
      <name val="Verdana"/>
      <family val="2"/>
    </font>
    <font>
      <b/>
      <sz val="7"/>
      <color rgb="FFFFFFFF"/>
      <name val="Verdana"/>
      <family val="2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sz val="6.5"/>
      <name val="Verdana"/>
      <family val="2"/>
    </font>
    <font>
      <b/>
      <sz val="13"/>
      <color rgb="FF009FDA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6.5"/>
      <name val="Verdana"/>
      <family val="2"/>
    </font>
    <font>
      <u/>
      <sz val="6.5"/>
      <color rgb="FF003591"/>
      <name val="Verdana"/>
      <family val="2"/>
    </font>
    <font>
      <sz val="6.5"/>
      <color rgb="FF003591"/>
      <name val="Verdana"/>
      <family val="2"/>
    </font>
    <font>
      <sz val="10"/>
      <color rgb="FF000000"/>
      <name val="Times New Roman"/>
      <family val="1"/>
    </font>
    <font>
      <b/>
      <sz val="7"/>
      <color theme="0"/>
      <name val="Verdana"/>
      <family val="2"/>
    </font>
    <font>
      <sz val="10"/>
      <color rgb="FF000000"/>
      <name val="Times New Roman"/>
      <family val="1"/>
    </font>
    <font>
      <sz val="10"/>
      <color rgb="FF000000"/>
      <name val="Verdana"/>
      <family val="2"/>
    </font>
    <font>
      <b/>
      <vertAlign val="superscript"/>
      <sz val="7"/>
      <color rgb="FFFFFFFF"/>
      <name val="Verdana"/>
      <family val="2"/>
    </font>
    <font>
      <b/>
      <vertAlign val="superscript"/>
      <sz val="7"/>
      <color theme="0"/>
      <name val="Verdana"/>
      <family val="2"/>
    </font>
    <font>
      <sz val="8"/>
      <color rgb="FF000000"/>
      <name val="Verdana"/>
      <family val="2"/>
    </font>
    <font>
      <sz val="10"/>
      <color theme="0"/>
      <name val="Verdana"/>
      <family val="2"/>
    </font>
    <font>
      <i/>
      <sz val="7"/>
      <name val="Verdana"/>
      <family val="2"/>
    </font>
    <font>
      <sz val="8"/>
      <color rgb="FF000000"/>
      <name val="Times New Roman"/>
      <family val="1"/>
    </font>
    <font>
      <sz val="6.5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009FDA"/>
      </patternFill>
    </fill>
    <fill>
      <patternFill patternType="solid">
        <fgColor rgb="FF3E9C35"/>
      </patternFill>
    </fill>
    <fill>
      <patternFill patternType="solid">
        <fgColor rgb="FF00359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FDA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8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right" vertical="top" shrinkToFit="1"/>
    </xf>
    <xf numFmtId="164" fontId="3" fillId="0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 shrinkToFit="1"/>
    </xf>
    <xf numFmtId="0" fontId="6" fillId="0" borderId="0" xfId="0" applyFont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3" fillId="5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 wrapText="1"/>
    </xf>
    <xf numFmtId="3" fontId="3" fillId="0" borderId="13" xfId="0" applyNumberFormat="1" applyFont="1" applyFill="1" applyBorder="1" applyAlignment="1">
      <alignment vertical="top" shrinkToFit="1"/>
    </xf>
    <xf numFmtId="3" fontId="3" fillId="0" borderId="2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right" vertical="top" shrinkToFit="1"/>
    </xf>
    <xf numFmtId="0" fontId="7" fillId="0" borderId="9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1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3" fontId="3" fillId="0" borderId="13" xfId="0" applyNumberFormat="1" applyFont="1" applyFill="1" applyBorder="1" applyAlignment="1">
      <alignment horizontal="right" vertical="top" shrinkToFit="1"/>
    </xf>
    <xf numFmtId="9" fontId="3" fillId="0" borderId="13" xfId="2" applyFont="1" applyFill="1" applyBorder="1" applyAlignment="1">
      <alignment horizontal="center" vertical="top" shrinkToFit="1"/>
    </xf>
    <xf numFmtId="165" fontId="3" fillId="0" borderId="13" xfId="0" applyNumberFormat="1" applyFont="1" applyFill="1" applyBorder="1" applyAlignment="1">
      <alignment horizontal="center" vertical="top" shrinkToFit="1"/>
    </xf>
    <xf numFmtId="164" fontId="3" fillId="0" borderId="6" xfId="0" applyNumberFormat="1" applyFont="1" applyBorder="1" applyAlignment="1">
      <alignment horizontal="right" vertical="top" shrinkToFit="1"/>
    </xf>
    <xf numFmtId="3" fontId="2" fillId="3" borderId="1" xfId="0" applyNumberFormat="1" applyFont="1" applyFill="1" applyBorder="1" applyAlignment="1">
      <alignment horizontal="right" vertical="center" shrinkToFit="1"/>
    </xf>
    <xf numFmtId="3" fontId="2" fillId="3" borderId="13" xfId="0" applyNumberFormat="1" applyFont="1" applyFill="1" applyBorder="1" applyAlignment="1">
      <alignment horizontal="right" vertical="center" shrinkToFit="1"/>
    </xf>
    <xf numFmtId="164" fontId="2" fillId="3" borderId="1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 shrinkToFit="1"/>
    </xf>
    <xf numFmtId="164" fontId="2" fillId="3" borderId="6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top" shrinkToFit="1"/>
    </xf>
    <xf numFmtId="3" fontId="2" fillId="3" borderId="9" xfId="0" applyNumberFormat="1" applyFont="1" applyFill="1" applyBorder="1" applyAlignment="1">
      <alignment horizontal="right" vertical="center" shrinkToFit="1"/>
    </xf>
    <xf numFmtId="3" fontId="2" fillId="3" borderId="18" xfId="0" applyNumberFormat="1" applyFont="1" applyFill="1" applyBorder="1" applyAlignment="1">
      <alignment horizontal="right" vertical="center" shrinkToFit="1"/>
    </xf>
    <xf numFmtId="3" fontId="2" fillId="3" borderId="14" xfId="0" applyNumberFormat="1" applyFont="1" applyFill="1" applyBorder="1" applyAlignment="1">
      <alignment horizontal="right" vertical="center" shrinkToFit="1"/>
    </xf>
    <xf numFmtId="165" fontId="13" fillId="3" borderId="5" xfId="2" applyNumberFormat="1" applyFont="1" applyFill="1" applyBorder="1" applyAlignment="1">
      <alignment horizontal="right" vertical="center" wrapText="1"/>
    </xf>
    <xf numFmtId="2" fontId="2" fillId="3" borderId="6" xfId="0" applyNumberFormat="1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right" vertical="top" shrinkToFit="1"/>
    </xf>
    <xf numFmtId="0" fontId="3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 applyAlignment="1">
      <alignment horizontal="right" vertical="center" shrinkToFit="1"/>
    </xf>
    <xf numFmtId="3" fontId="2" fillId="3" borderId="17" xfId="0" applyNumberFormat="1" applyFont="1" applyFill="1" applyBorder="1" applyAlignment="1">
      <alignment horizontal="right" vertical="center" shrinkToFit="1"/>
    </xf>
    <xf numFmtId="165" fontId="13" fillId="3" borderId="5" xfId="2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9" fontId="7" fillId="0" borderId="19" xfId="2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left" vertical="top" wrapText="1" indent="2"/>
    </xf>
    <xf numFmtId="164" fontId="3" fillId="0" borderId="19" xfId="0" applyNumberFormat="1" applyFont="1" applyFill="1" applyBorder="1" applyAlignment="1">
      <alignment vertical="top" shrinkToFit="1"/>
    </xf>
    <xf numFmtId="164" fontId="3" fillId="0" borderId="21" xfId="0" applyNumberFormat="1" applyFont="1" applyFill="1" applyBorder="1" applyAlignment="1">
      <alignment vertical="top" shrinkToFit="1"/>
    </xf>
    <xf numFmtId="2" fontId="3" fillId="0" borderId="4" xfId="0" applyNumberFormat="1" applyFont="1" applyFill="1" applyBorder="1" applyAlignment="1">
      <alignment horizontal="center" vertical="top" shrinkToFit="1"/>
    </xf>
    <xf numFmtId="0" fontId="7" fillId="0" borderId="22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>
      <alignment horizontal="right" vertical="center" shrinkToFit="1"/>
    </xf>
    <xf numFmtId="9" fontId="2" fillId="3" borderId="4" xfId="2" applyFont="1" applyFill="1" applyBorder="1" applyAlignment="1">
      <alignment horizontal="center" vertical="center" shrinkToFit="1"/>
    </xf>
    <xf numFmtId="165" fontId="13" fillId="3" borderId="4" xfId="2" applyNumberFormat="1" applyFont="1" applyFill="1" applyBorder="1" applyAlignment="1">
      <alignment horizontal="center" vertical="center" wrapText="1"/>
    </xf>
    <xf numFmtId="165" fontId="3" fillId="0" borderId="13" xfId="2" applyNumberFormat="1" applyFont="1" applyFill="1" applyBorder="1" applyAlignment="1">
      <alignment horizontal="center" vertical="top" shrinkToFit="1"/>
    </xf>
    <xf numFmtId="1" fontId="3" fillId="0" borderId="13" xfId="0" applyNumberFormat="1" applyFont="1" applyFill="1" applyBorder="1" applyAlignment="1">
      <alignment horizontal="right" vertical="top" shrinkToFit="1"/>
    </xf>
    <xf numFmtId="164" fontId="3" fillId="0" borderId="2" xfId="0" applyNumberFormat="1" applyFont="1" applyFill="1" applyBorder="1" applyAlignment="1">
      <alignment horizontal="right" vertical="top" shrinkToFit="1"/>
    </xf>
    <xf numFmtId="165" fontId="7" fillId="0" borderId="22" xfId="2" applyNumberFormat="1" applyFont="1" applyFill="1" applyBorder="1" applyAlignment="1">
      <alignment horizontal="center" vertical="top" wrapText="1"/>
    </xf>
    <xf numFmtId="164" fontId="3" fillId="0" borderId="22" xfId="0" applyNumberFormat="1" applyFont="1" applyFill="1" applyBorder="1" applyAlignment="1">
      <alignment vertical="top" shrinkToFit="1"/>
    </xf>
    <xf numFmtId="164" fontId="3" fillId="0" borderId="10" xfId="0" applyNumberFormat="1" applyFont="1" applyFill="1" applyBorder="1" applyAlignment="1">
      <alignment vertical="top" shrinkToFit="1"/>
    </xf>
    <xf numFmtId="0" fontId="8" fillId="3" borderId="4" xfId="0" applyFont="1" applyFill="1" applyBorder="1" applyAlignment="1">
      <alignment horizontal="center" vertical="center" wrapText="1"/>
    </xf>
    <xf numFmtId="9" fontId="8" fillId="3" borderId="4" xfId="2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top" wrapText="1"/>
    </xf>
    <xf numFmtId="9" fontId="7" fillId="0" borderId="22" xfId="2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left" vertical="top" wrapText="1" indent="2"/>
    </xf>
    <xf numFmtId="0" fontId="7" fillId="0" borderId="13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left" vertical="center" wrapText="1"/>
    </xf>
    <xf numFmtId="9" fontId="2" fillId="3" borderId="13" xfId="2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left" vertical="center" wrapText="1"/>
    </xf>
    <xf numFmtId="165" fontId="13" fillId="3" borderId="13" xfId="2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right" vertical="center" shrinkToFit="1"/>
    </xf>
    <xf numFmtId="2" fontId="2" fillId="3" borderId="13" xfId="0" applyNumberFormat="1" applyFont="1" applyFill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right" vertical="top" shrinkToFit="1"/>
    </xf>
    <xf numFmtId="165" fontId="3" fillId="0" borderId="13" xfId="0" applyNumberFormat="1" applyFont="1" applyBorder="1" applyAlignment="1">
      <alignment horizontal="center" vertical="top" shrinkToFit="1"/>
    </xf>
    <xf numFmtId="164" fontId="3" fillId="0" borderId="13" xfId="0" applyNumberFormat="1" applyFont="1" applyBorder="1" applyAlignment="1">
      <alignment horizontal="right" vertical="top" shrinkToFit="1"/>
    </xf>
    <xf numFmtId="0" fontId="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right" vertical="top" wrapText="1"/>
    </xf>
    <xf numFmtId="9" fontId="3" fillId="0" borderId="13" xfId="2" applyFont="1" applyBorder="1" applyAlignment="1">
      <alignment horizontal="center" vertical="top" shrinkToFit="1"/>
    </xf>
    <xf numFmtId="0" fontId="3" fillId="3" borderId="13" xfId="0" applyFont="1" applyFill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top" shrinkToFit="1"/>
    </xf>
    <xf numFmtId="0" fontId="8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shrinkToFit="1"/>
    </xf>
    <xf numFmtId="164" fontId="2" fillId="3" borderId="7" xfId="0" applyNumberFormat="1" applyFont="1" applyFill="1" applyBorder="1" applyAlignment="1">
      <alignment horizontal="right" vertical="center" shrinkToFit="1"/>
    </xf>
    <xf numFmtId="3" fontId="7" fillId="0" borderId="13" xfId="0" applyNumberFormat="1" applyFont="1" applyFill="1" applyBorder="1" applyAlignment="1">
      <alignment vertical="top" shrinkToFit="1"/>
    </xf>
    <xf numFmtId="9" fontId="7" fillId="0" borderId="13" xfId="2" applyFont="1" applyFill="1" applyBorder="1" applyAlignment="1">
      <alignment horizontal="center" vertical="top" shrinkToFit="1"/>
    </xf>
    <xf numFmtId="0" fontId="7" fillId="0" borderId="13" xfId="0" applyFont="1" applyBorder="1" applyAlignment="1">
      <alignment horizontal="center" vertical="top" wrapText="1"/>
    </xf>
    <xf numFmtId="10" fontId="3" fillId="0" borderId="13" xfId="0" applyNumberFormat="1" applyFont="1" applyBorder="1" applyAlignment="1">
      <alignment horizontal="right" vertical="top" shrinkToFit="1"/>
    </xf>
    <xf numFmtId="0" fontId="7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top" wrapText="1"/>
    </xf>
    <xf numFmtId="9" fontId="7" fillId="0" borderId="20" xfId="2" applyFont="1" applyBorder="1" applyAlignment="1">
      <alignment horizontal="center" vertical="top" wrapText="1"/>
    </xf>
    <xf numFmtId="164" fontId="3" fillId="0" borderId="20" xfId="0" applyNumberFormat="1" applyFont="1" applyBorder="1" applyAlignment="1">
      <alignment vertical="top" shrinkToFit="1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9" fontId="7" fillId="0" borderId="19" xfId="2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vertical="top" shrinkToFit="1"/>
    </xf>
    <xf numFmtId="0" fontId="7" fillId="0" borderId="19" xfId="0" applyFont="1" applyBorder="1" applyAlignment="1">
      <alignment horizontal="right" vertical="top" wrapText="1"/>
    </xf>
    <xf numFmtId="166" fontId="3" fillId="0" borderId="19" xfId="0" applyNumberFormat="1" applyFont="1" applyBorder="1" applyAlignment="1">
      <alignment vertical="top" shrinkToFit="1"/>
    </xf>
    <xf numFmtId="164" fontId="3" fillId="0" borderId="19" xfId="1" applyNumberFormat="1" applyFont="1" applyBorder="1" applyAlignment="1">
      <alignment vertical="top" shrinkToFit="1"/>
    </xf>
    <xf numFmtId="0" fontId="7" fillId="0" borderId="19" xfId="0" applyFont="1" applyBorder="1" applyAlignment="1">
      <alignment vertical="top" wrapText="1"/>
    </xf>
    <xf numFmtId="164" fontId="13" fillId="3" borderId="13" xfId="0" applyNumberFormat="1" applyFont="1" applyFill="1" applyBorder="1" applyAlignment="1">
      <alignment vertical="center" wrapText="1"/>
    </xf>
    <xf numFmtId="164" fontId="13" fillId="3" borderId="13" xfId="0" applyNumberFormat="1" applyFont="1" applyFill="1" applyBorder="1" applyAlignment="1">
      <alignment horizontal="right" vertical="center" wrapText="1"/>
    </xf>
    <xf numFmtId="164" fontId="3" fillId="0" borderId="16" xfId="0" applyNumberFormat="1" applyFont="1" applyBorder="1" applyAlignment="1">
      <alignment horizontal="right" vertical="top" shrinkToFit="1"/>
    </xf>
    <xf numFmtId="164" fontId="2" fillId="3" borderId="18" xfId="0" applyNumberFormat="1" applyFont="1" applyFill="1" applyBorder="1" applyAlignment="1">
      <alignment horizontal="right" vertical="center" shrinkToFit="1"/>
    </xf>
    <xf numFmtId="164" fontId="2" fillId="3" borderId="5" xfId="0" applyNumberFormat="1" applyFont="1" applyFill="1" applyBorder="1" applyAlignment="1">
      <alignment horizontal="right" vertical="center" shrinkToFi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8" fillId="3" borderId="18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left" vertical="center" wrapText="1"/>
    </xf>
    <xf numFmtId="9" fontId="2" fillId="3" borderId="18" xfId="2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left" vertical="center" wrapText="1"/>
    </xf>
    <xf numFmtId="165" fontId="13" fillId="3" borderId="18" xfId="2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right" vertical="center" wrapText="1"/>
    </xf>
    <xf numFmtId="2" fontId="2" fillId="3" borderId="18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right" vertical="top" shrinkToFit="1"/>
    </xf>
    <xf numFmtId="165" fontId="3" fillId="0" borderId="13" xfId="0" applyNumberFormat="1" applyFont="1" applyBorder="1" applyAlignment="1">
      <alignment horizontal="center" vertical="top" shrinkToFit="1"/>
    </xf>
    <xf numFmtId="164" fontId="3" fillId="0" borderId="13" xfId="0" applyNumberFormat="1" applyFont="1" applyBorder="1" applyAlignment="1">
      <alignment vertical="top" shrinkToFit="1"/>
    </xf>
    <xf numFmtId="0" fontId="7" fillId="0" borderId="13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left" vertical="top" wrapText="1"/>
    </xf>
    <xf numFmtId="164" fontId="3" fillId="0" borderId="6" xfId="0" applyNumberFormat="1" applyFont="1" applyFill="1" applyBorder="1" applyAlignment="1">
      <alignment horizontal="right" vertical="top" shrinkToFit="1"/>
    </xf>
    <xf numFmtId="0" fontId="8" fillId="3" borderId="23" xfId="0" applyFont="1" applyFill="1" applyBorder="1" applyAlignment="1">
      <alignment vertical="center" wrapText="1"/>
    </xf>
    <xf numFmtId="3" fontId="3" fillId="0" borderId="24" xfId="0" applyNumberFormat="1" applyFont="1" applyFill="1" applyBorder="1" applyAlignment="1">
      <alignment horizontal="right" vertical="top" shrinkToFit="1"/>
    </xf>
    <xf numFmtId="0" fontId="7" fillId="0" borderId="26" xfId="0" applyFont="1" applyFill="1" applyBorder="1" applyAlignment="1">
      <alignment horizontal="center" vertical="top" wrapText="1"/>
    </xf>
    <xf numFmtId="1" fontId="3" fillId="0" borderId="24" xfId="0" applyNumberFormat="1" applyFont="1" applyFill="1" applyBorder="1" applyAlignment="1">
      <alignment horizontal="right" vertical="top" shrinkToFit="1"/>
    </xf>
    <xf numFmtId="0" fontId="3" fillId="4" borderId="27" xfId="0" applyFont="1" applyFill="1" applyBorder="1" applyAlignment="1">
      <alignment horizontal="left" vertical="center" wrapText="1"/>
    </xf>
    <xf numFmtId="3" fontId="2" fillId="4" borderId="27" xfId="0" applyNumberFormat="1" applyFont="1" applyFill="1" applyBorder="1" applyAlignment="1">
      <alignment horizontal="right" vertical="center" shrinkToFit="1"/>
    </xf>
    <xf numFmtId="9" fontId="2" fillId="4" borderId="27" xfId="2" applyFont="1" applyFill="1" applyBorder="1" applyAlignment="1">
      <alignment horizontal="center" vertical="center" shrinkToFit="1"/>
    </xf>
    <xf numFmtId="165" fontId="3" fillId="4" borderId="27" xfId="2" applyNumberFormat="1" applyFont="1" applyFill="1" applyBorder="1" applyAlignment="1">
      <alignment horizontal="center" vertical="center" wrapText="1"/>
    </xf>
    <xf numFmtId="164" fontId="2" fillId="4" borderId="27" xfId="0" applyNumberFormat="1" applyFont="1" applyFill="1" applyBorder="1" applyAlignment="1">
      <alignment horizontal="right" vertical="center" shrinkToFit="1"/>
    </xf>
    <xf numFmtId="2" fontId="2" fillId="4" borderId="27" xfId="0" applyNumberFormat="1" applyFont="1" applyFill="1" applyBorder="1" applyAlignment="1">
      <alignment horizontal="center" vertical="center" shrinkToFit="1"/>
    </xf>
    <xf numFmtId="3" fontId="2" fillId="4" borderId="28" xfId="0" applyNumberFormat="1" applyFont="1" applyFill="1" applyBorder="1" applyAlignment="1">
      <alignment horizontal="right" vertical="center" shrinkToFit="1"/>
    </xf>
    <xf numFmtId="0" fontId="8" fillId="0" borderId="10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right" vertical="top" wrapText="1"/>
    </xf>
    <xf numFmtId="0" fontId="7" fillId="0" borderId="2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center" vertical="top" wrapText="1"/>
    </xf>
    <xf numFmtId="0" fontId="8" fillId="3" borderId="31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164" fontId="2" fillId="4" borderId="33" xfId="0" applyNumberFormat="1" applyFont="1" applyFill="1" applyBorder="1" applyAlignment="1">
      <alignment horizontal="right" vertical="center" shrinkToFit="1"/>
    </xf>
    <xf numFmtId="164" fontId="3" fillId="0" borderId="13" xfId="0" applyNumberFormat="1" applyFont="1" applyFill="1" applyBorder="1" applyAlignment="1">
      <alignment horizontal="right" vertical="top" shrinkToFit="1"/>
    </xf>
    <xf numFmtId="0" fontId="7" fillId="0" borderId="13" xfId="0" applyFont="1" applyBorder="1" applyAlignment="1">
      <alignment vertical="top" wrapText="1"/>
    </xf>
    <xf numFmtId="164" fontId="8" fillId="0" borderId="1" xfId="0" applyNumberFormat="1" applyFont="1" applyBorder="1" applyAlignment="1">
      <alignment horizontal="right" vertical="top" wrapText="1"/>
    </xf>
    <xf numFmtId="164" fontId="13" fillId="4" borderId="33" xfId="0" applyNumberFormat="1" applyFont="1" applyFill="1" applyBorder="1" applyAlignment="1">
      <alignment horizontal="right" vertical="center" wrapText="1"/>
    </xf>
    <xf numFmtId="164" fontId="13" fillId="3" borderId="6" xfId="0" applyNumberFormat="1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right" vertical="top" wrapText="1"/>
    </xf>
    <xf numFmtId="0" fontId="8" fillId="3" borderId="36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vertical="top" wrapText="1"/>
    </xf>
    <xf numFmtId="164" fontId="13" fillId="3" borderId="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left" vertical="top" wrapText="1"/>
    </xf>
    <xf numFmtId="0" fontId="20" fillId="0" borderId="39" xfId="0" applyFont="1" applyFill="1" applyBorder="1" applyAlignment="1">
      <alignment horizontal="right" vertical="top" wrapText="1"/>
    </xf>
    <xf numFmtId="0" fontId="7" fillId="0" borderId="40" xfId="0" applyFont="1" applyFill="1" applyBorder="1" applyAlignment="1">
      <alignment vertical="top" wrapText="1"/>
    </xf>
    <xf numFmtId="0" fontId="7" fillId="0" borderId="39" xfId="0" applyFont="1" applyFill="1" applyBorder="1" applyAlignment="1">
      <alignment vertical="top" wrapText="1"/>
    </xf>
    <xf numFmtId="0" fontId="20" fillId="0" borderId="38" xfId="0" applyFont="1" applyFill="1" applyBorder="1" applyAlignment="1">
      <alignment horizontal="right" vertical="top" wrapText="1"/>
    </xf>
    <xf numFmtId="164" fontId="8" fillId="0" borderId="1" xfId="0" applyNumberFormat="1" applyFont="1" applyFill="1" applyBorder="1" applyAlignment="1">
      <alignment horizontal="right" vertical="top" wrapText="1"/>
    </xf>
    <xf numFmtId="164" fontId="7" fillId="0" borderId="6" xfId="0" applyNumberFormat="1" applyFont="1" applyFill="1" applyBorder="1" applyAlignment="1">
      <alignment horizontal="right" vertical="top" wrapText="1"/>
    </xf>
    <xf numFmtId="164" fontId="7" fillId="0" borderId="6" xfId="0" applyNumberFormat="1" applyFont="1" applyBorder="1" applyAlignment="1">
      <alignment horizontal="right" vertical="top" wrapText="1"/>
    </xf>
    <xf numFmtId="3" fontId="3" fillId="0" borderId="13" xfId="0" applyNumberFormat="1" applyFont="1" applyFill="1" applyBorder="1" applyAlignment="1">
      <alignment horizontal="right" vertical="top" shrinkToFit="1"/>
    </xf>
    <xf numFmtId="9" fontId="3" fillId="0" borderId="13" xfId="2" applyFont="1" applyFill="1" applyBorder="1" applyAlignment="1">
      <alignment horizontal="center" vertical="top" shrinkToFit="1"/>
    </xf>
    <xf numFmtId="165" fontId="3" fillId="0" borderId="13" xfId="0" applyNumberFormat="1" applyFont="1" applyFill="1" applyBorder="1" applyAlignment="1">
      <alignment horizontal="center" vertical="top" shrinkToFit="1"/>
    </xf>
    <xf numFmtId="164" fontId="3" fillId="0" borderId="13" xfId="0" applyNumberFormat="1" applyFont="1" applyFill="1" applyBorder="1" applyAlignment="1">
      <alignment horizontal="right" vertical="top" shrinkToFit="1"/>
    </xf>
    <xf numFmtId="0" fontId="7" fillId="0" borderId="13" xfId="0" applyFont="1" applyFill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right" vertical="top" shrinkToFit="1"/>
    </xf>
    <xf numFmtId="164" fontId="3" fillId="0" borderId="13" xfId="0" applyNumberFormat="1" applyFont="1" applyBorder="1" applyAlignment="1">
      <alignment horizontal="right" vertical="top" shrinkToFit="1"/>
    </xf>
    <xf numFmtId="2" fontId="3" fillId="0" borderId="13" xfId="0" applyNumberFormat="1" applyFont="1" applyBorder="1" applyAlignment="1">
      <alignment horizontal="center" vertical="top" shrinkToFit="1"/>
    </xf>
    <xf numFmtId="165" fontId="3" fillId="0" borderId="13" xfId="0" applyNumberFormat="1" applyFont="1" applyBorder="1" applyAlignment="1">
      <alignment horizontal="center" vertical="top" shrinkToFit="1"/>
    </xf>
    <xf numFmtId="10" fontId="3" fillId="0" borderId="13" xfId="0" applyNumberFormat="1" applyFont="1" applyBorder="1" applyAlignment="1">
      <alignment horizontal="center" vertical="top" shrinkToFit="1"/>
    </xf>
    <xf numFmtId="3" fontId="7" fillId="0" borderId="13" xfId="0" applyNumberFormat="1" applyFont="1" applyFill="1" applyBorder="1" applyAlignment="1">
      <alignment vertical="top" shrinkToFit="1"/>
    </xf>
    <xf numFmtId="0" fontId="7" fillId="0" borderId="13" xfId="0" applyFont="1" applyBorder="1" applyAlignment="1">
      <alignment horizontal="left" vertical="top" wrapText="1"/>
    </xf>
    <xf numFmtId="9" fontId="7" fillId="0" borderId="13" xfId="2" applyFont="1" applyFill="1" applyBorder="1" applyAlignment="1">
      <alignment horizontal="center" vertical="top" shrinkToFit="1"/>
    </xf>
    <xf numFmtId="0" fontId="19" fillId="0" borderId="0" xfId="0" applyFont="1" applyFill="1" applyBorder="1" applyAlignment="1">
      <alignment vertical="top"/>
    </xf>
    <xf numFmtId="0" fontId="13" fillId="3" borderId="8" xfId="0" applyFont="1" applyFill="1" applyBorder="1" applyAlignment="1">
      <alignment horizontal="center" vertical="center" wrapText="1"/>
    </xf>
    <xf numFmtId="2" fontId="2" fillId="4" borderId="42" xfId="0" applyNumberFormat="1" applyFont="1" applyFill="1" applyBorder="1" applyAlignment="1">
      <alignment horizontal="center" vertical="center" shrinkToFit="1"/>
    </xf>
    <xf numFmtId="164" fontId="3" fillId="0" borderId="13" xfId="0" applyNumberFormat="1" applyFont="1" applyFill="1" applyBorder="1" applyAlignment="1">
      <alignment vertical="top" shrinkToFit="1"/>
    </xf>
    <xf numFmtId="164" fontId="13" fillId="4" borderId="13" xfId="0" applyNumberFormat="1" applyFont="1" applyFill="1" applyBorder="1" applyAlignment="1">
      <alignment horizontal="right" vertical="center" wrapText="1"/>
    </xf>
    <xf numFmtId="164" fontId="0" fillId="0" borderId="0" xfId="0" applyNumberFormat="1" applyFill="1" applyBorder="1" applyAlignment="1">
      <alignment horizontal="left" vertical="top"/>
    </xf>
    <xf numFmtId="0" fontId="13" fillId="3" borderId="13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top" wrapText="1"/>
    </xf>
    <xf numFmtId="0" fontId="3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9" fontId="8" fillId="6" borderId="4" xfId="2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center" wrapText="1"/>
    </xf>
    <xf numFmtId="165" fontId="13" fillId="3" borderId="7" xfId="2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right" vertical="center" shrinkToFit="1"/>
    </xf>
    <xf numFmtId="164" fontId="3" fillId="0" borderId="43" xfId="0" applyNumberFormat="1" applyFont="1" applyFill="1" applyBorder="1" applyAlignment="1">
      <alignment vertical="top" shrinkToFit="1"/>
    </xf>
    <xf numFmtId="164" fontId="3" fillId="0" borderId="44" xfId="0" applyNumberFormat="1" applyFont="1" applyFill="1" applyBorder="1" applyAlignment="1">
      <alignment vertical="top" shrinkToFit="1"/>
    </xf>
    <xf numFmtId="0" fontId="8" fillId="6" borderId="13" xfId="0" applyFont="1" applyFill="1" applyBorder="1" applyAlignment="1">
      <alignment vertical="center" wrapText="1"/>
    </xf>
    <xf numFmtId="9" fontId="3" fillId="0" borderId="13" xfId="2" applyFont="1" applyFill="1" applyBorder="1" applyAlignment="1">
      <alignment horizontal="right" vertical="top" shrinkToFit="1"/>
    </xf>
    <xf numFmtId="167" fontId="0" fillId="0" borderId="0" xfId="0" applyNumberFormat="1" applyFill="1" applyBorder="1" applyAlignment="1">
      <alignment horizontal="left" vertical="top"/>
    </xf>
    <xf numFmtId="165" fontId="3" fillId="0" borderId="13" xfId="2" applyNumberFormat="1" applyFont="1" applyFill="1" applyBorder="1" applyAlignment="1">
      <alignment horizontal="right" vertical="top" shrinkToFit="1"/>
    </xf>
    <xf numFmtId="164" fontId="3" fillId="0" borderId="0" xfId="0" applyNumberFormat="1" applyFont="1" applyFill="1" applyBorder="1" applyAlignment="1">
      <alignment horizontal="left" vertical="center"/>
    </xf>
    <xf numFmtId="165" fontId="8" fillId="6" borderId="7" xfId="2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right" vertical="center" wrapText="1"/>
    </xf>
    <xf numFmtId="164" fontId="8" fillId="6" borderId="3" xfId="0" applyNumberFormat="1" applyFont="1" applyFill="1" applyBorder="1" applyAlignment="1">
      <alignment horizontal="right" vertical="center" shrinkToFit="1"/>
    </xf>
    <xf numFmtId="0" fontId="8" fillId="6" borderId="8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right" vertical="center" shrinkToFit="1"/>
    </xf>
    <xf numFmtId="0" fontId="8" fillId="6" borderId="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top"/>
    </xf>
    <xf numFmtId="0" fontId="19" fillId="0" borderId="41" xfId="0" applyFont="1" applyFill="1" applyBorder="1" applyAlignment="1">
      <alignment vertical="top"/>
    </xf>
    <xf numFmtId="0" fontId="15" fillId="0" borderId="0" xfId="0" applyFont="1" applyFill="1" applyAlignment="1">
      <alignment horizontal="left" vertical="top"/>
    </xf>
    <xf numFmtId="0" fontId="13" fillId="7" borderId="1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top" wrapText="1"/>
    </xf>
    <xf numFmtId="10" fontId="3" fillId="0" borderId="13" xfId="2" applyNumberFormat="1" applyFont="1" applyBorder="1" applyAlignment="1">
      <alignment horizontal="right" vertical="top" shrinkToFit="1"/>
    </xf>
    <xf numFmtId="165" fontId="3" fillId="0" borderId="13" xfId="0" applyNumberFormat="1" applyFont="1" applyBorder="1" applyAlignment="1">
      <alignment horizontal="right" vertical="top" shrinkToFit="1"/>
    </xf>
    <xf numFmtId="0" fontId="13" fillId="4" borderId="35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7" fillId="0" borderId="16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164" fontId="3" fillId="0" borderId="31" xfId="0" applyNumberFormat="1" applyFont="1" applyFill="1" applyBorder="1" applyAlignment="1">
      <alignment horizontal="right" vertical="top" shrinkToFit="1"/>
    </xf>
    <xf numFmtId="164" fontId="3" fillId="0" borderId="46" xfId="0" applyNumberFormat="1" applyFont="1" applyFill="1" applyBorder="1" applyAlignment="1">
      <alignment horizontal="right" vertical="top" shrinkToFit="1"/>
    </xf>
    <xf numFmtId="164" fontId="3" fillId="0" borderId="16" xfId="0" applyNumberFormat="1" applyFont="1" applyFill="1" applyBorder="1" applyAlignment="1">
      <alignment horizontal="right" vertical="top" shrinkToFit="1"/>
    </xf>
    <xf numFmtId="164" fontId="3" fillId="0" borderId="18" xfId="0" applyNumberFormat="1" applyFont="1" applyFill="1" applyBorder="1" applyAlignment="1">
      <alignment horizontal="right" vertical="top" shrinkToFit="1"/>
    </xf>
    <xf numFmtId="0" fontId="3" fillId="0" borderId="1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3" fontId="3" fillId="0" borderId="16" xfId="0" applyNumberFormat="1" applyFont="1" applyFill="1" applyBorder="1" applyAlignment="1">
      <alignment horizontal="right" vertical="top" shrinkToFit="1"/>
    </xf>
    <xf numFmtId="3" fontId="3" fillId="0" borderId="17" xfId="0" applyNumberFormat="1" applyFont="1" applyFill="1" applyBorder="1" applyAlignment="1">
      <alignment horizontal="right" vertical="top" shrinkToFit="1"/>
    </xf>
    <xf numFmtId="3" fontId="3" fillId="0" borderId="18" xfId="0" applyNumberFormat="1" applyFont="1" applyFill="1" applyBorder="1" applyAlignment="1">
      <alignment horizontal="right" vertical="top" shrinkToFit="1"/>
    </xf>
    <xf numFmtId="164" fontId="3" fillId="0" borderId="13" xfId="0" applyNumberFormat="1" applyFont="1" applyFill="1" applyBorder="1" applyAlignment="1">
      <alignment horizontal="right" vertical="top" shrinkToFit="1"/>
    </xf>
    <xf numFmtId="164" fontId="3" fillId="0" borderId="4" xfId="0" applyNumberFormat="1" applyFont="1" applyFill="1" applyBorder="1" applyAlignment="1">
      <alignment horizontal="right" vertical="top" shrinkToFit="1"/>
    </xf>
    <xf numFmtId="164" fontId="3" fillId="0" borderId="6" xfId="0" applyNumberFormat="1" applyFont="1" applyFill="1" applyBorder="1" applyAlignment="1">
      <alignment horizontal="right" vertical="top" shrinkToFit="1"/>
    </xf>
    <xf numFmtId="0" fontId="19" fillId="0" borderId="41" xfId="0" applyFont="1" applyFill="1" applyBorder="1" applyAlignment="1">
      <alignment horizontal="center" vertical="top"/>
    </xf>
    <xf numFmtId="165" fontId="3" fillId="0" borderId="13" xfId="0" applyNumberFormat="1" applyFont="1" applyFill="1" applyBorder="1" applyAlignment="1">
      <alignment horizontal="center" vertical="top" shrinkToFit="1"/>
    </xf>
    <xf numFmtId="9" fontId="3" fillId="0" borderId="16" xfId="2" applyFont="1" applyFill="1" applyBorder="1" applyAlignment="1">
      <alignment horizontal="center" vertical="top" shrinkToFit="1"/>
    </xf>
    <xf numFmtId="9" fontId="3" fillId="0" borderId="17" xfId="2" applyFont="1" applyFill="1" applyBorder="1" applyAlignment="1">
      <alignment horizontal="center" vertical="top" shrinkToFit="1"/>
    </xf>
    <xf numFmtId="9" fontId="3" fillId="0" borderId="18" xfId="2" applyFont="1" applyFill="1" applyBorder="1" applyAlignment="1">
      <alignment horizontal="center" vertical="top" shrinkToFit="1"/>
    </xf>
    <xf numFmtId="165" fontId="3" fillId="0" borderId="13" xfId="0" applyNumberFormat="1" applyFont="1" applyFill="1" applyBorder="1" applyAlignment="1">
      <alignment horizontal="left" vertical="top" indent="2" shrinkToFit="1"/>
    </xf>
    <xf numFmtId="164" fontId="3" fillId="0" borderId="8" xfId="0" applyNumberFormat="1" applyFont="1" applyFill="1" applyBorder="1" applyAlignment="1">
      <alignment vertical="top" shrinkToFit="1"/>
    </xf>
    <xf numFmtId="164" fontId="3" fillId="0" borderId="10" xfId="0" applyNumberFormat="1" applyFont="1" applyFill="1" applyBorder="1" applyAlignment="1">
      <alignment vertical="top" shrinkToFit="1"/>
    </xf>
    <xf numFmtId="164" fontId="3" fillId="0" borderId="4" xfId="0" applyNumberFormat="1" applyFont="1" applyFill="1" applyBorder="1" applyAlignment="1">
      <alignment vertical="top" shrinkToFit="1"/>
    </xf>
    <xf numFmtId="164" fontId="3" fillId="0" borderId="6" xfId="0" applyNumberFormat="1" applyFont="1" applyFill="1" applyBorder="1" applyAlignment="1">
      <alignment vertical="top" shrinkToFit="1"/>
    </xf>
    <xf numFmtId="164" fontId="3" fillId="0" borderId="9" xfId="0" applyNumberFormat="1" applyFont="1" applyFill="1" applyBorder="1" applyAlignment="1">
      <alignment vertical="top" shrinkToFit="1"/>
    </xf>
    <xf numFmtId="164" fontId="3" fillId="0" borderId="5" xfId="0" applyNumberFormat="1" applyFont="1" applyFill="1" applyBorder="1" applyAlignment="1">
      <alignment horizontal="right" vertical="top" shrinkToFit="1"/>
    </xf>
    <xf numFmtId="164" fontId="3" fillId="0" borderId="45" xfId="0" applyNumberFormat="1" applyFont="1" applyFill="1" applyBorder="1" applyAlignment="1">
      <alignment horizontal="right" vertical="top" shrinkToFit="1"/>
    </xf>
    <xf numFmtId="165" fontId="3" fillId="0" borderId="13" xfId="0" applyNumberFormat="1" applyFont="1" applyBorder="1" applyAlignment="1">
      <alignment horizontal="center" vertical="top" shrinkToFit="1"/>
    </xf>
    <xf numFmtId="0" fontId="8" fillId="0" borderId="9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3" fontId="7" fillId="0" borderId="13" xfId="0" applyNumberFormat="1" applyFont="1" applyFill="1" applyBorder="1" applyAlignment="1">
      <alignment vertical="top" shrinkToFi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9" fontId="7" fillId="0" borderId="13" xfId="2" applyFont="1" applyFill="1" applyBorder="1" applyAlignment="1">
      <alignment horizontal="center" vertical="top" shrinkToFit="1"/>
    </xf>
    <xf numFmtId="164" fontId="3" fillId="0" borderId="13" xfId="0" applyNumberFormat="1" applyFont="1" applyBorder="1" applyAlignment="1">
      <alignment horizontal="right" vertical="top" shrinkToFit="1"/>
    </xf>
    <xf numFmtId="164" fontId="3" fillId="0" borderId="16" xfId="0" applyNumberFormat="1" applyFont="1" applyBorder="1" applyAlignment="1">
      <alignment horizontal="right" vertical="top" shrinkToFit="1"/>
    </xf>
    <xf numFmtId="164" fontId="3" fillId="0" borderId="17" xfId="0" applyNumberFormat="1" applyFont="1" applyBorder="1" applyAlignment="1">
      <alignment horizontal="right" vertical="top" shrinkToFit="1"/>
    </xf>
    <xf numFmtId="164" fontId="3" fillId="0" borderId="18" xfId="0" applyNumberFormat="1" applyFont="1" applyBorder="1" applyAlignment="1">
      <alignment horizontal="right" vertical="top" shrinkToFit="1"/>
    </xf>
    <xf numFmtId="166" fontId="3" fillId="0" borderId="16" xfId="0" applyNumberFormat="1" applyFont="1" applyBorder="1" applyAlignment="1">
      <alignment horizontal="right" vertical="top" shrinkToFit="1"/>
    </xf>
    <xf numFmtId="166" fontId="3" fillId="0" borderId="18" xfId="0" applyNumberFormat="1" applyFont="1" applyBorder="1" applyAlignment="1">
      <alignment horizontal="right" vertical="top" shrinkToFit="1"/>
    </xf>
    <xf numFmtId="164" fontId="3" fillId="0" borderId="16" xfId="1" applyNumberFormat="1" applyFont="1" applyBorder="1" applyAlignment="1">
      <alignment horizontal="right" vertical="top" shrinkToFit="1"/>
    </xf>
    <xf numFmtId="164" fontId="3" fillId="0" borderId="18" xfId="1" applyNumberFormat="1" applyFont="1" applyBorder="1" applyAlignment="1">
      <alignment horizontal="right" vertical="top" shrinkToFi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9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"/>
  <sheetViews>
    <sheetView showGridLines="0" view="pageBreakPreview" topLeftCell="A4" zoomScaleNormal="100" zoomScaleSheetLayoutView="100" workbookViewId="0">
      <selection activeCell="B6" sqref="B6"/>
    </sheetView>
  </sheetViews>
  <sheetFormatPr defaultRowHeight="13" x14ac:dyDescent="0.3"/>
  <cols>
    <col min="1" max="1" width="3.09765625" bestFit="1" customWidth="1"/>
    <col min="2" max="2" width="40.796875" customWidth="1"/>
    <col min="3" max="3" width="21.296875" customWidth="1"/>
    <col min="4" max="5" width="16.796875" customWidth="1"/>
    <col min="6" max="9" width="15.09765625" customWidth="1"/>
    <col min="10" max="11" width="12.796875" customWidth="1"/>
    <col min="12" max="13" width="14" customWidth="1"/>
    <col min="14" max="16" width="16.796875" customWidth="1"/>
    <col min="17" max="17" width="12.69921875" customWidth="1"/>
    <col min="18" max="21" width="16.796875" customWidth="1"/>
  </cols>
  <sheetData>
    <row r="1" spans="1:23" s="128" customFormat="1" ht="10.5" x14ac:dyDescent="0.3">
      <c r="B1" s="127" t="s">
        <v>69</v>
      </c>
    </row>
    <row r="2" spans="1:23" s="128" customFormat="1" ht="10.5" x14ac:dyDescent="0.3">
      <c r="B2" s="127" t="s">
        <v>55</v>
      </c>
    </row>
    <row r="3" spans="1:23" s="128" customFormat="1" ht="10.5" x14ac:dyDescent="0.3">
      <c r="B3" s="127"/>
    </row>
    <row r="4" spans="1:23" s="128" customFormat="1" ht="10.5" x14ac:dyDescent="0.3">
      <c r="B4" s="127"/>
    </row>
    <row r="6" spans="1:23" ht="19.75" customHeight="1" x14ac:dyDescent="0.3">
      <c r="B6" s="9" t="s">
        <v>83</v>
      </c>
      <c r="F6" s="15"/>
      <c r="I6" s="215"/>
      <c r="J6" s="15"/>
      <c r="R6" s="202"/>
    </row>
    <row r="7" spans="1:23" ht="13.75" customHeight="1" x14ac:dyDescent="0.3">
      <c r="B7" s="1" t="s">
        <v>78</v>
      </c>
      <c r="D7" s="224"/>
      <c r="F7" s="225"/>
      <c r="G7" s="225"/>
      <c r="H7" s="225"/>
      <c r="I7" s="225"/>
      <c r="J7" s="225"/>
      <c r="K7" s="225"/>
      <c r="L7" s="225"/>
      <c r="M7" s="225"/>
      <c r="S7" s="250"/>
      <c r="T7" s="250"/>
      <c r="U7" s="197"/>
    </row>
    <row r="8" spans="1:23" s="22" customFormat="1" ht="40" customHeight="1" x14ac:dyDescent="0.3">
      <c r="A8" s="233">
        <v>8</v>
      </c>
      <c r="B8" s="47" t="s">
        <v>15</v>
      </c>
      <c r="C8" s="48" t="s">
        <v>0</v>
      </c>
      <c r="D8" s="49" t="s">
        <v>77</v>
      </c>
      <c r="E8" s="48" t="s">
        <v>1</v>
      </c>
      <c r="F8" s="13" t="s">
        <v>16</v>
      </c>
      <c r="G8" s="13" t="s">
        <v>18</v>
      </c>
      <c r="H8" s="13" t="s">
        <v>17</v>
      </c>
      <c r="I8" s="13" t="s">
        <v>40</v>
      </c>
      <c r="J8" s="49" t="s">
        <v>41</v>
      </c>
      <c r="K8" s="13" t="s">
        <v>68</v>
      </c>
      <c r="L8" s="50" t="s">
        <v>22</v>
      </c>
      <c r="M8" s="13" t="s">
        <v>20</v>
      </c>
      <c r="N8" s="48" t="s">
        <v>2</v>
      </c>
      <c r="O8" s="48" t="s">
        <v>3</v>
      </c>
      <c r="P8" s="48" t="s">
        <v>4</v>
      </c>
      <c r="Q8" s="48" t="s">
        <v>5</v>
      </c>
      <c r="R8" s="51" t="s">
        <v>25</v>
      </c>
      <c r="S8" s="227" t="s">
        <v>19</v>
      </c>
      <c r="T8" s="227" t="s">
        <v>52</v>
      </c>
      <c r="U8" s="47" t="s">
        <v>53</v>
      </c>
      <c r="V8" s="21"/>
      <c r="W8" s="21"/>
    </row>
    <row r="9" spans="1:23" s="37" customFormat="1" ht="22" customHeight="1" x14ac:dyDescent="0.3">
      <c r="A9" s="233">
        <v>9</v>
      </c>
      <c r="B9" s="145" t="s">
        <v>6</v>
      </c>
      <c r="C9" s="53"/>
      <c r="D9" s="54">
        <f>SUM(D10:D13)</f>
        <v>44698971.154082723</v>
      </c>
      <c r="E9" s="54">
        <f>SUM(E10:E13)</f>
        <v>734128833.98942816</v>
      </c>
      <c r="F9" s="55"/>
      <c r="G9" s="55"/>
      <c r="H9" s="55"/>
      <c r="I9" s="44"/>
      <c r="J9" s="45"/>
      <c r="K9" s="56">
        <v>1.5229999999999999</v>
      </c>
      <c r="L9" s="84">
        <f>L10</f>
        <v>6482744</v>
      </c>
      <c r="M9" s="84">
        <f>M10</f>
        <v>6482744</v>
      </c>
      <c r="N9" s="39">
        <f>SUM(N10:N15)</f>
        <v>19175275</v>
      </c>
      <c r="O9" s="39">
        <f>SUM(O10:O15)</f>
        <v>23389805</v>
      </c>
      <c r="P9" s="168">
        <f>O9-N9</f>
        <v>4214530</v>
      </c>
      <c r="Q9" s="46">
        <v>3.12</v>
      </c>
      <c r="R9" s="39">
        <v>109161947</v>
      </c>
      <c r="S9" s="42">
        <f>SUM(S10:S14)</f>
        <v>23463</v>
      </c>
      <c r="T9" s="42">
        <f>SUM(T10:T13)</f>
        <v>62780540.725116052</v>
      </c>
      <c r="U9" s="42">
        <f>SUM(U10:U13)</f>
        <v>1021749153.5967822</v>
      </c>
      <c r="V9" s="36"/>
      <c r="W9" s="36"/>
    </row>
    <row r="10" spans="1:23" ht="12.75" customHeight="1" x14ac:dyDescent="0.3">
      <c r="A10" s="233">
        <v>10</v>
      </c>
      <c r="B10" s="25" t="s">
        <v>26</v>
      </c>
      <c r="C10" s="18" t="s">
        <v>27</v>
      </c>
      <c r="D10" s="29">
        <v>31325608.296399992</v>
      </c>
      <c r="E10" s="29">
        <v>524020079.47540933</v>
      </c>
      <c r="F10" s="244">
        <v>758900000</v>
      </c>
      <c r="G10" s="244">
        <v>1011900000</v>
      </c>
      <c r="H10" s="244">
        <v>1264900000</v>
      </c>
      <c r="I10" s="252">
        <v>0.92</v>
      </c>
      <c r="J10" s="255">
        <v>0.45100000000000001</v>
      </c>
      <c r="K10" s="251">
        <v>0.41499999999999998</v>
      </c>
      <c r="L10" s="247">
        <v>6482744</v>
      </c>
      <c r="M10" s="247">
        <v>6482744</v>
      </c>
      <c r="N10" s="238">
        <v>12571070</v>
      </c>
      <c r="O10" s="52">
        <v>6821798</v>
      </c>
      <c r="P10" s="248">
        <f>SUM(O10:O12)-N10</f>
        <v>-4182640</v>
      </c>
      <c r="Q10" s="41">
        <v>3.74</v>
      </c>
      <c r="R10" s="3">
        <v>86594568.847611576</v>
      </c>
      <c r="S10" s="20">
        <v>677</v>
      </c>
      <c r="T10" s="20">
        <v>46951419.546199985</v>
      </c>
      <c r="U10" s="146">
        <v>771244861.50874197</v>
      </c>
      <c r="V10" s="17"/>
      <c r="W10" s="17"/>
    </row>
    <row r="11" spans="1:23" ht="12.75" customHeight="1" x14ac:dyDescent="0.3">
      <c r="A11" s="233">
        <v>11</v>
      </c>
      <c r="B11" s="25" t="s">
        <v>28</v>
      </c>
      <c r="C11" s="18" t="s">
        <v>27</v>
      </c>
      <c r="D11" s="29">
        <v>6073750.5472019464</v>
      </c>
      <c r="E11" s="29">
        <v>105009435.50680716</v>
      </c>
      <c r="F11" s="245"/>
      <c r="G11" s="245"/>
      <c r="H11" s="245"/>
      <c r="I11" s="253"/>
      <c r="J11" s="255"/>
      <c r="K11" s="251"/>
      <c r="L11" s="247"/>
      <c r="M11" s="247"/>
      <c r="N11" s="262"/>
      <c r="O11" s="3">
        <v>107736</v>
      </c>
      <c r="P11" s="261"/>
      <c r="Q11" s="41">
        <v>5.65</v>
      </c>
      <c r="R11" s="3">
        <v>18362440.036343943</v>
      </c>
      <c r="S11" s="20">
        <v>17112</v>
      </c>
      <c r="T11" s="20">
        <v>7336075.1077622054</v>
      </c>
      <c r="U11" s="146">
        <v>127331700.02073231</v>
      </c>
      <c r="V11" s="17"/>
      <c r="W11" s="17"/>
    </row>
    <row r="12" spans="1:23" ht="12.75" customHeight="1" x14ac:dyDescent="0.3">
      <c r="A12" s="233">
        <v>12</v>
      </c>
      <c r="B12" s="25" t="s">
        <v>42</v>
      </c>
      <c r="C12" s="18" t="s">
        <v>27</v>
      </c>
      <c r="D12" s="184">
        <v>536821</v>
      </c>
      <c r="E12" s="184">
        <v>2684105</v>
      </c>
      <c r="F12" s="245"/>
      <c r="G12" s="245"/>
      <c r="H12" s="245"/>
      <c r="I12" s="253"/>
      <c r="J12" s="255"/>
      <c r="K12" s="251"/>
      <c r="L12" s="247"/>
      <c r="M12" s="247"/>
      <c r="N12" s="239"/>
      <c r="O12" s="3">
        <v>1458896</v>
      </c>
      <c r="P12" s="249"/>
      <c r="Q12" s="41">
        <v>0.32895812707439065</v>
      </c>
      <c r="R12" s="3">
        <v>-1068204.5614957297</v>
      </c>
      <c r="S12" s="20">
        <v>28</v>
      </c>
      <c r="T12" s="184">
        <v>536821</v>
      </c>
      <c r="U12" s="184">
        <v>2684105</v>
      </c>
      <c r="V12" s="17"/>
      <c r="W12" s="17"/>
    </row>
    <row r="13" spans="1:23" ht="12.75" customHeight="1" x14ac:dyDescent="0.3">
      <c r="A13" s="233">
        <v>13</v>
      </c>
      <c r="B13" s="25" t="s">
        <v>43</v>
      </c>
      <c r="C13" s="18" t="s">
        <v>27</v>
      </c>
      <c r="D13" s="29">
        <v>6762791.3104807818</v>
      </c>
      <c r="E13" s="29">
        <v>102415214.00721173</v>
      </c>
      <c r="F13" s="246"/>
      <c r="G13" s="246"/>
      <c r="H13" s="246"/>
      <c r="I13" s="254"/>
      <c r="J13" s="255"/>
      <c r="K13" s="251"/>
      <c r="L13" s="247"/>
      <c r="M13" s="247"/>
      <c r="N13" s="256">
        <v>1872720</v>
      </c>
      <c r="O13" s="258">
        <v>9362295</v>
      </c>
      <c r="P13" s="258">
        <f>O13-N13</f>
        <v>7489575</v>
      </c>
      <c r="Q13" s="64">
        <v>2.2400000000000002</v>
      </c>
      <c r="R13" s="23">
        <v>10912223</v>
      </c>
      <c r="S13" s="20"/>
      <c r="T13" s="20">
        <v>7956225.0711538615</v>
      </c>
      <c r="U13" s="146">
        <v>120488487.06730793</v>
      </c>
      <c r="V13" s="17"/>
      <c r="W13" s="17"/>
    </row>
    <row r="14" spans="1:23" ht="12.75" customHeight="1" x14ac:dyDescent="0.3">
      <c r="A14" s="233">
        <v>14</v>
      </c>
      <c r="B14" s="25"/>
      <c r="C14" s="18" t="s">
        <v>56</v>
      </c>
      <c r="D14" s="82" t="s">
        <v>31</v>
      </c>
      <c r="E14" s="29">
        <v>5646</v>
      </c>
      <c r="F14" s="19">
        <v>571</v>
      </c>
      <c r="G14" s="19">
        <v>762</v>
      </c>
      <c r="H14" s="19">
        <v>952</v>
      </c>
      <c r="I14" s="185">
        <v>0.08</v>
      </c>
      <c r="J14" s="31">
        <v>13.853</v>
      </c>
      <c r="K14" s="31">
        <v>1.1080000000000001</v>
      </c>
      <c r="L14" s="247"/>
      <c r="M14" s="247"/>
      <c r="N14" s="257"/>
      <c r="O14" s="259"/>
      <c r="P14" s="260"/>
      <c r="Q14" s="188" t="s">
        <v>31</v>
      </c>
      <c r="R14" s="188" t="s">
        <v>31</v>
      </c>
      <c r="S14" s="29">
        <v>5646</v>
      </c>
      <c r="T14" s="20"/>
      <c r="U14" s="146"/>
      <c r="V14" s="17"/>
      <c r="W14" s="17"/>
    </row>
    <row r="15" spans="1:23" ht="12.75" customHeight="1" x14ac:dyDescent="0.3">
      <c r="A15" s="233">
        <v>15</v>
      </c>
      <c r="B15" s="172" t="s">
        <v>44</v>
      </c>
      <c r="C15" s="58"/>
      <c r="D15" s="57"/>
      <c r="E15" s="58"/>
      <c r="F15" s="59"/>
      <c r="G15" s="59"/>
      <c r="H15" s="59"/>
      <c r="I15" s="60"/>
      <c r="J15" s="61"/>
      <c r="K15" s="60"/>
      <c r="L15" s="62"/>
      <c r="M15" s="63"/>
      <c r="N15" s="3">
        <v>4731485</v>
      </c>
      <c r="O15" s="3">
        <v>5639080</v>
      </c>
      <c r="P15" s="3">
        <f>O15-N15</f>
        <v>907595</v>
      </c>
      <c r="Q15" s="24"/>
      <c r="R15" s="65"/>
      <c r="S15" s="66"/>
      <c r="T15" s="66"/>
      <c r="U15" s="147"/>
      <c r="V15" s="17"/>
      <c r="W15" s="17"/>
    </row>
    <row r="16" spans="1:23" s="37" customFormat="1" ht="22" customHeight="1" x14ac:dyDescent="0.3">
      <c r="A16" s="233">
        <v>16</v>
      </c>
      <c r="B16" s="173" t="s">
        <v>7</v>
      </c>
      <c r="C16" s="169"/>
      <c r="D16" s="68">
        <f>SUM(D17:D18)</f>
        <v>4272584.8579007825</v>
      </c>
      <c r="E16" s="68">
        <f>SUM(E17:E18)</f>
        <v>92036616.579999998</v>
      </c>
      <c r="F16" s="54"/>
      <c r="G16" s="54"/>
      <c r="H16" s="54"/>
      <c r="I16" s="69"/>
      <c r="J16" s="67"/>
      <c r="K16" s="70">
        <v>1.1619999999999999</v>
      </c>
      <c r="L16" s="84">
        <f>L17</f>
        <v>1483792</v>
      </c>
      <c r="M16" s="84">
        <f>M17</f>
        <v>2495721</v>
      </c>
      <c r="N16" s="35">
        <f>SUM(N17:N20)</f>
        <v>7382078</v>
      </c>
      <c r="O16" s="35">
        <f>SUM(O17:O20)</f>
        <v>7173711</v>
      </c>
      <c r="P16" s="175">
        <f>O16-N16</f>
        <v>-208367</v>
      </c>
      <c r="Q16" s="38">
        <v>1.88</v>
      </c>
      <c r="R16" s="35">
        <v>7166734</v>
      </c>
      <c r="S16" s="33">
        <f>SUM(S17:S19)</f>
        <v>4674</v>
      </c>
      <c r="T16" s="33">
        <f>SUM(T17:T19)</f>
        <v>4306970.0837807823</v>
      </c>
      <c r="U16" s="33">
        <f>SUM(U17:U19)</f>
        <v>92380469.25</v>
      </c>
      <c r="V16" s="217"/>
      <c r="W16" s="36"/>
    </row>
    <row r="17" spans="1:23" ht="12.75" customHeight="1" x14ac:dyDescent="0.3">
      <c r="A17" s="233">
        <v>17</v>
      </c>
      <c r="B17" s="174" t="s">
        <v>57</v>
      </c>
      <c r="C17" s="170" t="s">
        <v>27</v>
      </c>
      <c r="D17" s="29">
        <v>1129069.9285007836</v>
      </c>
      <c r="E17" s="29">
        <v>28067263.240000002</v>
      </c>
      <c r="F17" s="29">
        <v>18100000</v>
      </c>
      <c r="G17" s="29">
        <v>24100000</v>
      </c>
      <c r="H17" s="29">
        <v>30200000</v>
      </c>
      <c r="I17" s="30">
        <v>0.5</v>
      </c>
      <c r="J17" s="31">
        <v>1.325</v>
      </c>
      <c r="K17" s="71">
        <v>0.66200000000000003</v>
      </c>
      <c r="L17" s="247">
        <v>1483792</v>
      </c>
      <c r="M17" s="247">
        <v>2495721</v>
      </c>
      <c r="N17" s="52">
        <v>4655790</v>
      </c>
      <c r="O17" s="3">
        <v>4444616</v>
      </c>
      <c r="P17" s="3">
        <f>O17-N17</f>
        <v>-211174</v>
      </c>
      <c r="Q17" s="41">
        <v>1.056902833927841</v>
      </c>
      <c r="R17" s="3">
        <v>232035.61697253259</v>
      </c>
      <c r="S17" s="2">
        <v>1343</v>
      </c>
      <c r="T17" s="2">
        <v>1135609.3073807838</v>
      </c>
      <c r="U17" s="146">
        <v>28132657.440000001</v>
      </c>
      <c r="V17" s="17"/>
      <c r="W17" s="17"/>
    </row>
    <row r="18" spans="1:23" ht="12.75" customHeight="1" x14ac:dyDescent="0.3">
      <c r="A18" s="233">
        <v>18</v>
      </c>
      <c r="B18" s="174" t="s">
        <v>58</v>
      </c>
      <c r="C18" s="170" t="s">
        <v>27</v>
      </c>
      <c r="D18" s="29">
        <v>3143514.9293999989</v>
      </c>
      <c r="E18" s="29">
        <v>63969353.339999996</v>
      </c>
      <c r="F18" s="29">
        <v>51600000</v>
      </c>
      <c r="G18" s="29">
        <v>68700000</v>
      </c>
      <c r="H18" s="29">
        <v>86000000</v>
      </c>
      <c r="I18" s="30">
        <v>0.45</v>
      </c>
      <c r="J18" s="31">
        <v>0.86199999999999999</v>
      </c>
      <c r="K18" s="71">
        <v>0.38800000000000001</v>
      </c>
      <c r="L18" s="247"/>
      <c r="M18" s="247"/>
      <c r="N18" s="238">
        <v>2208300</v>
      </c>
      <c r="O18" s="248">
        <v>2111746</v>
      </c>
      <c r="P18" s="3">
        <f t="shared" ref="P18:P20" si="0">O18-N18</f>
        <v>-96554</v>
      </c>
      <c r="Q18" s="64">
        <v>3.2038234670659231</v>
      </c>
      <c r="R18" s="23">
        <v>7552047.2764514871</v>
      </c>
      <c r="S18" s="2">
        <v>3331</v>
      </c>
      <c r="T18" s="2">
        <v>3171360.7763999989</v>
      </c>
      <c r="U18" s="146">
        <v>64247811.809999995</v>
      </c>
      <c r="V18" s="17"/>
      <c r="W18" s="17"/>
    </row>
    <row r="19" spans="1:23" ht="12.75" customHeight="1" x14ac:dyDescent="0.3">
      <c r="A19" s="233">
        <v>19</v>
      </c>
      <c r="B19" s="174" t="s">
        <v>58</v>
      </c>
      <c r="C19" s="170" t="s">
        <v>66</v>
      </c>
      <c r="D19" s="137" t="s">
        <v>31</v>
      </c>
      <c r="E19" s="216">
        <v>0.64700000000000002</v>
      </c>
      <c r="F19" s="214">
        <v>0.3</v>
      </c>
      <c r="G19" s="214">
        <v>0.4</v>
      </c>
      <c r="H19" s="214">
        <v>0.5</v>
      </c>
      <c r="I19" s="30">
        <v>0.05</v>
      </c>
      <c r="J19" s="31">
        <v>2.2349999999999999</v>
      </c>
      <c r="K19" s="71">
        <v>0.112</v>
      </c>
      <c r="L19" s="247"/>
      <c r="M19" s="247"/>
      <c r="N19" s="239"/>
      <c r="O19" s="249"/>
      <c r="P19" s="3">
        <f t="shared" si="0"/>
        <v>0</v>
      </c>
      <c r="Q19" s="188" t="s">
        <v>31</v>
      </c>
      <c r="R19" s="188" t="s">
        <v>31</v>
      </c>
      <c r="S19" s="188" t="s">
        <v>31</v>
      </c>
      <c r="T19" s="188" t="s">
        <v>31</v>
      </c>
      <c r="U19" s="188" t="s">
        <v>31</v>
      </c>
      <c r="V19" s="17"/>
      <c r="W19" s="17"/>
    </row>
    <row r="20" spans="1:23" ht="12.75" customHeight="1" x14ac:dyDescent="0.3">
      <c r="A20" s="233">
        <v>20</v>
      </c>
      <c r="B20" s="177" t="s">
        <v>45</v>
      </c>
      <c r="C20" s="58"/>
      <c r="D20" s="57"/>
      <c r="E20" s="58"/>
      <c r="F20" s="58"/>
      <c r="G20" s="58"/>
      <c r="H20" s="58"/>
      <c r="I20" s="60"/>
      <c r="J20" s="61"/>
      <c r="K20" s="60"/>
      <c r="L20" s="211"/>
      <c r="M20" s="212"/>
      <c r="N20" s="3">
        <v>517988</v>
      </c>
      <c r="O20" s="3">
        <v>617349</v>
      </c>
      <c r="P20" s="23">
        <f t="shared" si="0"/>
        <v>99361</v>
      </c>
      <c r="Q20" s="24"/>
      <c r="R20" s="65"/>
      <c r="S20" s="66"/>
      <c r="T20" s="66"/>
      <c r="U20" s="147"/>
      <c r="V20" s="17"/>
      <c r="W20" s="17"/>
    </row>
    <row r="21" spans="1:23" s="37" customFormat="1" ht="22" customHeight="1" x14ac:dyDescent="0.3">
      <c r="A21" s="233">
        <v>21</v>
      </c>
      <c r="B21" s="203" t="s">
        <v>59</v>
      </c>
      <c r="C21" s="171"/>
      <c r="D21" s="77"/>
      <c r="E21" s="77"/>
      <c r="F21" s="77"/>
      <c r="G21" s="77"/>
      <c r="H21" s="77"/>
      <c r="I21" s="78"/>
      <c r="J21" s="67"/>
      <c r="K21" s="209"/>
      <c r="L21" s="121">
        <f>L22+L25+L27</f>
        <v>2111159</v>
      </c>
      <c r="M21" s="121">
        <f>M22+M25+M27</f>
        <v>2111159</v>
      </c>
      <c r="N21" s="210">
        <f>N22+N25+N27+N30</f>
        <v>6244587</v>
      </c>
      <c r="O21" s="210">
        <f>O22+O25+O27+O30</f>
        <v>4657079</v>
      </c>
      <c r="P21" s="121">
        <f>O21-N21</f>
        <v>-1587508</v>
      </c>
      <c r="Q21" s="198" t="s">
        <v>31</v>
      </c>
      <c r="R21" s="83" t="s">
        <v>31</v>
      </c>
      <c r="S21" s="33">
        <f>S22+S25+S27</f>
        <v>44013</v>
      </c>
      <c r="T21" s="126" t="s">
        <v>31</v>
      </c>
      <c r="U21" s="126" t="s">
        <v>31</v>
      </c>
      <c r="V21" s="36"/>
      <c r="W21" s="36"/>
    </row>
    <row r="22" spans="1:23" s="37" customFormat="1" ht="15" customHeight="1" x14ac:dyDescent="0.3">
      <c r="A22" s="233">
        <v>22</v>
      </c>
      <c r="B22" s="213" t="s">
        <v>60</v>
      </c>
      <c r="C22" s="205"/>
      <c r="D22" s="206"/>
      <c r="E22" s="206"/>
      <c r="F22" s="206"/>
      <c r="G22" s="206"/>
      <c r="H22" s="206"/>
      <c r="I22" s="207"/>
      <c r="J22" s="208"/>
      <c r="K22" s="218">
        <v>1.7050000000000001</v>
      </c>
      <c r="L22" s="219">
        <f>L23</f>
        <v>1076493</v>
      </c>
      <c r="M22" s="219">
        <f>M23</f>
        <v>1076493</v>
      </c>
      <c r="N22" s="220">
        <f>N23</f>
        <v>2493900</v>
      </c>
      <c r="O22" s="220">
        <f>O23</f>
        <v>2032022</v>
      </c>
      <c r="P22" s="219">
        <f>O22-N22</f>
        <v>-461878</v>
      </c>
      <c r="Q22" s="221" t="s">
        <v>31</v>
      </c>
      <c r="R22" s="206" t="s">
        <v>31</v>
      </c>
      <c r="S22" s="222">
        <f>S23+S24</f>
        <v>2006</v>
      </c>
      <c r="T22" s="223" t="s">
        <v>31</v>
      </c>
      <c r="U22" s="223" t="s">
        <v>31</v>
      </c>
      <c r="V22" s="36"/>
      <c r="W22" s="36"/>
    </row>
    <row r="23" spans="1:23" ht="12.75" customHeight="1" x14ac:dyDescent="0.3">
      <c r="A23" s="233">
        <v>23</v>
      </c>
      <c r="B23" s="179" t="s">
        <v>46</v>
      </c>
      <c r="C23" s="176" t="s">
        <v>35</v>
      </c>
      <c r="D23" s="235" t="s">
        <v>31</v>
      </c>
      <c r="E23" s="72">
        <v>19</v>
      </c>
      <c r="F23" s="72">
        <v>13</v>
      </c>
      <c r="G23" s="72">
        <v>18</v>
      </c>
      <c r="H23" s="72">
        <v>22</v>
      </c>
      <c r="I23" s="185">
        <v>0.6</v>
      </c>
      <c r="J23" s="186">
        <v>1.125</v>
      </c>
      <c r="K23" s="71">
        <v>0.67500000000000004</v>
      </c>
      <c r="L23" s="240">
        <v>1076493</v>
      </c>
      <c r="M23" s="240">
        <v>1076493</v>
      </c>
      <c r="N23" s="238">
        <v>2493900</v>
      </c>
      <c r="O23" s="238">
        <v>2032022</v>
      </c>
      <c r="P23" s="238">
        <f>O23-N23</f>
        <v>-461878</v>
      </c>
      <c r="Q23" s="204"/>
      <c r="R23" s="25"/>
      <c r="S23" s="72">
        <v>19</v>
      </c>
      <c r="T23" s="4"/>
      <c r="U23" s="148"/>
      <c r="V23" s="17"/>
      <c r="W23" s="17"/>
    </row>
    <row r="24" spans="1:23" ht="12.75" customHeight="1" x14ac:dyDescent="0.3">
      <c r="A24" s="233">
        <v>24</v>
      </c>
      <c r="B24" s="178"/>
      <c r="C24" s="176" t="s">
        <v>47</v>
      </c>
      <c r="D24" s="236"/>
      <c r="E24" s="184">
        <v>1987</v>
      </c>
      <c r="F24" s="184">
        <v>833</v>
      </c>
      <c r="G24" s="184">
        <v>1111</v>
      </c>
      <c r="H24" s="184">
        <v>1389</v>
      </c>
      <c r="I24" s="185">
        <v>0.4</v>
      </c>
      <c r="J24" s="186">
        <v>2.5760000000000001</v>
      </c>
      <c r="K24" s="71">
        <v>1.03</v>
      </c>
      <c r="L24" s="241"/>
      <c r="M24" s="241"/>
      <c r="N24" s="239"/>
      <c r="O24" s="239"/>
      <c r="P24" s="239"/>
      <c r="Q24" s="204"/>
      <c r="R24" s="25"/>
      <c r="S24" s="184">
        <v>1987</v>
      </c>
      <c r="T24" s="2"/>
      <c r="U24" s="146"/>
      <c r="V24" s="17"/>
      <c r="W24" s="17"/>
    </row>
    <row r="25" spans="1:23" s="37" customFormat="1" ht="15" customHeight="1" x14ac:dyDescent="0.3">
      <c r="A25" s="233">
        <v>25</v>
      </c>
      <c r="B25" s="213" t="s">
        <v>61</v>
      </c>
      <c r="C25" s="205"/>
      <c r="D25" s="206"/>
      <c r="E25" s="206"/>
      <c r="F25" s="206"/>
      <c r="G25" s="206"/>
      <c r="H25" s="206"/>
      <c r="I25" s="207"/>
      <c r="J25" s="208"/>
      <c r="K25" s="218">
        <v>1.5</v>
      </c>
      <c r="L25" s="219">
        <f>L26</f>
        <v>418269</v>
      </c>
      <c r="M25" s="219">
        <f>M26</f>
        <v>418269</v>
      </c>
      <c r="N25" s="220">
        <f>N26</f>
        <v>969000</v>
      </c>
      <c r="O25" s="220">
        <f>O26</f>
        <v>890464</v>
      </c>
      <c r="P25" s="219">
        <f>O25-N25</f>
        <v>-78536</v>
      </c>
      <c r="Q25" s="221" t="s">
        <v>31</v>
      </c>
      <c r="R25" s="206" t="s">
        <v>31</v>
      </c>
      <c r="S25" s="222">
        <f>S26</f>
        <v>24</v>
      </c>
      <c r="T25" s="223" t="s">
        <v>31</v>
      </c>
      <c r="U25" s="223" t="s">
        <v>31</v>
      </c>
      <c r="V25" s="36"/>
      <c r="W25" s="36"/>
    </row>
    <row r="26" spans="1:23" ht="12.75" customHeight="1" x14ac:dyDescent="0.3">
      <c r="A26" s="233">
        <v>26</v>
      </c>
      <c r="B26" s="174" t="s">
        <v>48</v>
      </c>
      <c r="C26" s="176" t="s">
        <v>49</v>
      </c>
      <c r="D26" s="188" t="s">
        <v>31</v>
      </c>
      <c r="E26" s="72">
        <v>24</v>
      </c>
      <c r="F26" s="72">
        <v>11</v>
      </c>
      <c r="G26" s="72">
        <v>18</v>
      </c>
      <c r="H26" s="72">
        <v>24</v>
      </c>
      <c r="I26" s="185">
        <v>1</v>
      </c>
      <c r="J26" s="186">
        <v>1.5</v>
      </c>
      <c r="K26" s="71">
        <v>1.5</v>
      </c>
      <c r="L26" s="200">
        <v>418269</v>
      </c>
      <c r="M26" s="200">
        <v>418269</v>
      </c>
      <c r="N26" s="52">
        <v>969000</v>
      </c>
      <c r="O26" s="73">
        <v>890464</v>
      </c>
      <c r="P26" s="187">
        <f>O26-N26</f>
        <v>-78536</v>
      </c>
      <c r="Q26" s="204"/>
      <c r="R26" s="25"/>
      <c r="S26" s="72">
        <v>24</v>
      </c>
      <c r="T26" s="4"/>
      <c r="U26" s="148"/>
      <c r="V26" s="17"/>
      <c r="W26" s="17"/>
    </row>
    <row r="27" spans="1:23" s="37" customFormat="1" ht="15" customHeight="1" x14ac:dyDescent="0.3">
      <c r="A27" s="233">
        <v>27</v>
      </c>
      <c r="B27" s="213" t="s">
        <v>63</v>
      </c>
      <c r="C27" s="205"/>
      <c r="D27" s="206"/>
      <c r="E27" s="206"/>
      <c r="F27" s="206"/>
      <c r="G27" s="206"/>
      <c r="H27" s="206"/>
      <c r="I27" s="207"/>
      <c r="J27" s="208"/>
      <c r="K27" s="218">
        <v>2.3690000000000002</v>
      </c>
      <c r="L27" s="219">
        <f>L28</f>
        <v>616397</v>
      </c>
      <c r="M27" s="219">
        <f>M28</f>
        <v>616397</v>
      </c>
      <c r="N27" s="220">
        <f>N28</f>
        <v>1428000</v>
      </c>
      <c r="O27" s="220">
        <f>O28</f>
        <v>121241</v>
      </c>
      <c r="P27" s="219">
        <f>O27-N27</f>
        <v>-1306759</v>
      </c>
      <c r="Q27" s="221" t="s">
        <v>31</v>
      </c>
      <c r="R27" s="206" t="s">
        <v>31</v>
      </c>
      <c r="S27" s="222">
        <f>S28+S29</f>
        <v>41983</v>
      </c>
      <c r="T27" s="223" t="s">
        <v>31</v>
      </c>
      <c r="U27" s="223" t="s">
        <v>31</v>
      </c>
      <c r="V27" s="36"/>
      <c r="W27" s="36"/>
    </row>
    <row r="28" spans="1:23" ht="12.75" customHeight="1" x14ac:dyDescent="0.3">
      <c r="A28" s="233">
        <v>28</v>
      </c>
      <c r="B28" s="179" t="s">
        <v>62</v>
      </c>
      <c r="C28" s="176" t="s">
        <v>64</v>
      </c>
      <c r="D28" s="235" t="s">
        <v>31</v>
      </c>
      <c r="E28" s="184">
        <v>41650</v>
      </c>
      <c r="F28" s="184" t="s">
        <v>31</v>
      </c>
      <c r="G28" s="184">
        <v>5001</v>
      </c>
      <c r="H28" s="184">
        <v>10001</v>
      </c>
      <c r="I28" s="30">
        <v>0.5</v>
      </c>
      <c r="J28" s="31">
        <v>4.665</v>
      </c>
      <c r="K28" s="71">
        <v>2.3319999999999999</v>
      </c>
      <c r="L28" s="240">
        <v>616397</v>
      </c>
      <c r="M28" s="240">
        <v>616397</v>
      </c>
      <c r="N28" s="238">
        <v>1428000</v>
      </c>
      <c r="O28" s="238">
        <v>121241</v>
      </c>
      <c r="P28" s="238">
        <f>O28-N28</f>
        <v>-1306759</v>
      </c>
      <c r="Q28" s="204"/>
      <c r="R28" s="25"/>
      <c r="S28" s="184">
        <v>41650</v>
      </c>
      <c r="T28" s="4"/>
      <c r="U28" s="148"/>
      <c r="V28" s="17"/>
      <c r="W28" s="17"/>
    </row>
    <row r="29" spans="1:23" ht="12.75" customHeight="1" x14ac:dyDescent="0.3">
      <c r="A29" s="233">
        <v>29</v>
      </c>
      <c r="B29" s="178"/>
      <c r="C29" s="176" t="s">
        <v>65</v>
      </c>
      <c r="D29" s="237"/>
      <c r="E29" s="29">
        <v>333</v>
      </c>
      <c r="F29" s="29">
        <v>2250</v>
      </c>
      <c r="G29" s="29">
        <v>4500</v>
      </c>
      <c r="H29" s="29">
        <v>6750</v>
      </c>
      <c r="I29" s="30">
        <v>0.5</v>
      </c>
      <c r="J29" s="31">
        <v>7.3999999999999996E-2</v>
      </c>
      <c r="K29" s="71">
        <v>3.6999999999999998E-2</v>
      </c>
      <c r="L29" s="241"/>
      <c r="M29" s="241"/>
      <c r="N29" s="239"/>
      <c r="O29" s="239"/>
      <c r="P29" s="239"/>
      <c r="Q29" s="204"/>
      <c r="R29" s="25"/>
      <c r="S29" s="184">
        <v>333</v>
      </c>
      <c r="T29" s="2"/>
      <c r="U29" s="146"/>
      <c r="V29" s="17"/>
      <c r="W29" s="17"/>
    </row>
    <row r="30" spans="1:23" ht="12.75" customHeight="1" x14ac:dyDescent="0.3">
      <c r="A30" s="233">
        <v>30</v>
      </c>
      <c r="B30" s="180" t="s">
        <v>50</v>
      </c>
      <c r="C30" s="66"/>
      <c r="D30" s="65"/>
      <c r="E30" s="79"/>
      <c r="F30" s="79"/>
      <c r="G30" s="79"/>
      <c r="H30" s="79"/>
      <c r="I30" s="80"/>
      <c r="J30" s="81"/>
      <c r="K30" s="74"/>
      <c r="L30" s="75"/>
      <c r="M30" s="76"/>
      <c r="N30" s="3">
        <v>1353687</v>
      </c>
      <c r="O30" s="73">
        <v>1613352</v>
      </c>
      <c r="P30" s="164">
        <f>O30-N30</f>
        <v>259665</v>
      </c>
      <c r="Q30" s="65"/>
      <c r="R30" s="65"/>
      <c r="S30" s="66"/>
      <c r="T30" s="66"/>
      <c r="U30" s="147"/>
      <c r="V30" s="17"/>
      <c r="W30" s="17"/>
    </row>
    <row r="31" spans="1:23" s="37" customFormat="1" ht="22" customHeight="1" x14ac:dyDescent="0.3">
      <c r="A31" s="233">
        <v>31</v>
      </c>
      <c r="B31" s="231" t="s">
        <v>79</v>
      </c>
      <c r="C31" s="149"/>
      <c r="D31" s="150">
        <f>D9+D16</f>
        <v>48971556.011983506</v>
      </c>
      <c r="E31" s="150">
        <f>E9+E16</f>
        <v>826165450.56942821</v>
      </c>
      <c r="F31" s="150"/>
      <c r="G31" s="150"/>
      <c r="H31" s="150"/>
      <c r="I31" s="151"/>
      <c r="J31" s="149"/>
      <c r="K31" s="152"/>
      <c r="L31" s="153">
        <f>L9+L16+L21</f>
        <v>10077695</v>
      </c>
      <c r="M31" s="153">
        <f>M9+M16+M21</f>
        <v>11089624</v>
      </c>
      <c r="N31" s="153">
        <f>N9+N16+N21</f>
        <v>32801940</v>
      </c>
      <c r="O31" s="153">
        <f>O9+O16+O21</f>
        <v>35220595</v>
      </c>
      <c r="P31" s="201">
        <f>O31-N31</f>
        <v>2418655</v>
      </c>
      <c r="Q31" s="199">
        <v>2.95</v>
      </c>
      <c r="R31" s="153">
        <f>R9+R16</f>
        <v>116328681</v>
      </c>
      <c r="S31" s="150">
        <f>S9+S16+S21</f>
        <v>72150</v>
      </c>
      <c r="T31" s="150">
        <f>T9+T16</f>
        <v>67087510.808896832</v>
      </c>
      <c r="U31" s="155">
        <f>U9+U16</f>
        <v>1114129622.8467822</v>
      </c>
      <c r="V31" s="36"/>
      <c r="W31" s="36"/>
    </row>
    <row r="32" spans="1:23" ht="22" customHeight="1" x14ac:dyDescent="0.3">
      <c r="A32" s="233">
        <v>32</v>
      </c>
      <c r="B32" s="24" t="s">
        <v>37</v>
      </c>
      <c r="C32" s="65"/>
      <c r="D32" s="65"/>
      <c r="E32" s="65"/>
      <c r="F32" s="65"/>
      <c r="G32" s="65"/>
      <c r="H32" s="65"/>
      <c r="I32" s="65"/>
      <c r="J32" s="65"/>
      <c r="K32" s="65"/>
      <c r="L32" s="142"/>
      <c r="M32" s="143"/>
      <c r="N32" s="144">
        <v>4920291</v>
      </c>
      <c r="O32" s="144">
        <v>559378</v>
      </c>
      <c r="P32" s="182">
        <f>O32-N32</f>
        <v>-4360913</v>
      </c>
      <c r="Q32" s="242"/>
      <c r="R32" s="243"/>
      <c r="S32" s="17"/>
      <c r="T32" s="17"/>
      <c r="U32" s="17"/>
      <c r="V32" s="17"/>
      <c r="W32" s="17"/>
    </row>
    <row r="33" spans="1:23" ht="22" customHeight="1" x14ac:dyDescent="0.3">
      <c r="A33" s="233">
        <v>33</v>
      </c>
      <c r="B33" s="26" t="s">
        <v>80</v>
      </c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16"/>
      <c r="N33" s="5">
        <f>N31+N32</f>
        <v>37722231</v>
      </c>
      <c r="O33" s="5">
        <f>O31+O32</f>
        <v>35779973</v>
      </c>
      <c r="P33" s="181">
        <f>O33-N33</f>
        <v>-1942258</v>
      </c>
      <c r="Q33" s="242"/>
      <c r="R33" s="243"/>
      <c r="S33" s="17"/>
      <c r="T33" s="17"/>
      <c r="U33" s="17"/>
      <c r="V33" s="17"/>
      <c r="W33" s="17"/>
    </row>
    <row r="34" spans="1:23" ht="9.75" customHeight="1" x14ac:dyDescent="0.3">
      <c r="A34" s="233">
        <v>34</v>
      </c>
      <c r="B34" s="6" t="s">
        <v>9</v>
      </c>
    </row>
    <row r="35" spans="1:23" ht="9.75" customHeight="1" x14ac:dyDescent="0.3">
      <c r="A35" s="233">
        <v>35</v>
      </c>
      <c r="B35" s="6" t="s">
        <v>10</v>
      </c>
    </row>
    <row r="36" spans="1:23" ht="9.75" customHeight="1" x14ac:dyDescent="0.3">
      <c r="A36" s="233">
        <v>36</v>
      </c>
      <c r="B36" t="s">
        <v>11</v>
      </c>
    </row>
    <row r="37" spans="1:23" ht="1" customHeight="1" x14ac:dyDescent="0.3">
      <c r="A37" s="233">
        <v>37</v>
      </c>
    </row>
    <row r="38" spans="1:23" ht="9.75" customHeight="1" x14ac:dyDescent="0.3">
      <c r="A38" s="233">
        <v>38</v>
      </c>
      <c r="B38" s="6" t="s">
        <v>67</v>
      </c>
    </row>
    <row r="39" spans="1:23" ht="9.75" customHeight="1" x14ac:dyDescent="0.3">
      <c r="B39" s="6"/>
    </row>
  </sheetData>
  <mergeCells count="31">
    <mergeCell ref="F10:F13"/>
    <mergeCell ref="H10:H13"/>
    <mergeCell ref="S7:T7"/>
    <mergeCell ref="K10:K13"/>
    <mergeCell ref="L10:L14"/>
    <mergeCell ref="M10:M14"/>
    <mergeCell ref="I10:I13"/>
    <mergeCell ref="J10:J13"/>
    <mergeCell ref="N13:N14"/>
    <mergeCell ref="O13:O14"/>
    <mergeCell ref="P13:P14"/>
    <mergeCell ref="P10:P12"/>
    <mergeCell ref="N10:N12"/>
    <mergeCell ref="N18:N19"/>
    <mergeCell ref="N23:N24"/>
    <mergeCell ref="Q32:R33"/>
    <mergeCell ref="G10:G13"/>
    <mergeCell ref="L17:L19"/>
    <mergeCell ref="M17:M19"/>
    <mergeCell ref="O18:O19"/>
    <mergeCell ref="D23:D24"/>
    <mergeCell ref="D28:D29"/>
    <mergeCell ref="O23:O24"/>
    <mergeCell ref="P23:P24"/>
    <mergeCell ref="N28:N29"/>
    <mergeCell ref="O28:O29"/>
    <mergeCell ref="P28:P29"/>
    <mergeCell ref="L23:L24"/>
    <mergeCell ref="M23:M24"/>
    <mergeCell ref="L28:L29"/>
    <mergeCell ref="M28:M29"/>
  </mergeCells>
  <pageMargins left="0.7" right="0.7" top="0.75" bottom="0.75" header="0.3" footer="0.3"/>
  <pageSetup paperSize="3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26F7-2A8A-46C9-9A82-7BA820A2CF30}">
  <dimension ref="A1:U35"/>
  <sheetViews>
    <sheetView showGridLines="0" tabSelected="1" view="pageBreakPreview" topLeftCell="A7" zoomScale="115" zoomScaleNormal="100" zoomScaleSheetLayoutView="115" workbookViewId="0">
      <selection activeCell="D13" sqref="D13"/>
    </sheetView>
  </sheetViews>
  <sheetFormatPr defaultColWidth="8.8984375" defaultRowHeight="13.5" x14ac:dyDescent="0.3"/>
  <cols>
    <col min="1" max="1" width="3.09765625" style="10" bestFit="1" customWidth="1"/>
    <col min="2" max="2" width="32.69921875" style="10" customWidth="1"/>
    <col min="3" max="3" width="16.19921875" style="10" customWidth="1"/>
    <col min="4" max="5" width="16.796875" style="10" customWidth="1"/>
    <col min="6" max="9" width="15.09765625" style="10" customWidth="1"/>
    <col min="10" max="11" width="12.796875" style="10" customWidth="1"/>
    <col min="12" max="12" width="14" style="10" customWidth="1"/>
    <col min="13" max="13" width="17.69921875" style="10" customWidth="1"/>
    <col min="14" max="16" width="16.796875" style="10" customWidth="1"/>
    <col min="17" max="17" width="14.796875" style="10" customWidth="1"/>
    <col min="18" max="21" width="16.796875" style="10" customWidth="1"/>
    <col min="22" max="16384" width="8.8984375" style="10"/>
  </cols>
  <sheetData>
    <row r="1" spans="1:21" s="127" customFormat="1" ht="10" x14ac:dyDescent="0.3">
      <c r="B1" s="127" t="s">
        <v>69</v>
      </c>
    </row>
    <row r="2" spans="1:21" s="127" customFormat="1" ht="10" x14ac:dyDescent="0.3">
      <c r="B2" s="127" t="s">
        <v>55</v>
      </c>
    </row>
    <row r="3" spans="1:21" s="127" customFormat="1" ht="10" x14ac:dyDescent="0.3"/>
    <row r="4" spans="1:21" s="127" customFormat="1" ht="10" x14ac:dyDescent="0.3"/>
    <row r="6" spans="1:21" ht="19.75" customHeight="1" x14ac:dyDescent="0.3">
      <c r="B6" s="8" t="s">
        <v>84</v>
      </c>
    </row>
    <row r="7" spans="1:21" ht="13.75" customHeight="1" x14ac:dyDescent="0.3">
      <c r="B7" s="232" t="s">
        <v>81</v>
      </c>
      <c r="D7" s="224"/>
      <c r="E7" s="226"/>
      <c r="F7" s="225"/>
      <c r="G7" s="225"/>
      <c r="H7" s="225"/>
      <c r="I7" s="225"/>
      <c r="J7" s="225"/>
      <c r="K7" s="225"/>
      <c r="L7" s="225"/>
      <c r="M7" s="225"/>
      <c r="N7" s="226"/>
      <c r="O7" s="226"/>
      <c r="P7" s="226"/>
      <c r="Q7" s="226"/>
      <c r="R7" s="226"/>
      <c r="S7" s="225"/>
      <c r="T7" s="225"/>
      <c r="U7" s="197"/>
    </row>
    <row r="8" spans="1:21" s="136" customFormat="1" ht="40" customHeight="1" x14ac:dyDescent="0.3">
      <c r="A8" s="233">
        <v>8</v>
      </c>
      <c r="B8" s="47" t="s">
        <v>15</v>
      </c>
      <c r="C8" s="47" t="s">
        <v>54</v>
      </c>
      <c r="D8" s="49" t="s">
        <v>51</v>
      </c>
      <c r="E8" s="51" t="s">
        <v>21</v>
      </c>
      <c r="F8" s="13" t="s">
        <v>16</v>
      </c>
      <c r="G8" s="13" t="s">
        <v>18</v>
      </c>
      <c r="H8" s="13" t="s">
        <v>17</v>
      </c>
      <c r="I8" s="13" t="s">
        <v>40</v>
      </c>
      <c r="J8" s="49" t="s">
        <v>41</v>
      </c>
      <c r="K8" s="13" t="s">
        <v>68</v>
      </c>
      <c r="L8" s="51" t="s">
        <v>22</v>
      </c>
      <c r="M8" s="13" t="s">
        <v>20</v>
      </c>
      <c r="N8" s="51" t="s">
        <v>23</v>
      </c>
      <c r="O8" s="48" t="s">
        <v>3</v>
      </c>
      <c r="P8" s="48" t="s">
        <v>4</v>
      </c>
      <c r="Q8" s="51" t="s">
        <v>24</v>
      </c>
      <c r="R8" s="49" t="s">
        <v>76</v>
      </c>
      <c r="S8" s="227" t="s">
        <v>19</v>
      </c>
      <c r="T8" s="227" t="s">
        <v>52</v>
      </c>
      <c r="U8" s="47" t="s">
        <v>53</v>
      </c>
    </row>
    <row r="9" spans="1:21" s="40" customFormat="1" ht="22" customHeight="1" x14ac:dyDescent="0.3">
      <c r="A9" s="233">
        <v>9</v>
      </c>
      <c r="B9" s="129" t="s">
        <v>6</v>
      </c>
      <c r="C9" s="130"/>
      <c r="D9" s="43">
        <f>SUM(D10:D13)</f>
        <v>56239792.969109885</v>
      </c>
      <c r="E9" s="43">
        <f>SUM(E10:E13)</f>
        <v>919157079.78020322</v>
      </c>
      <c r="F9" s="43"/>
      <c r="G9" s="43"/>
      <c r="H9" s="43"/>
      <c r="I9" s="131"/>
      <c r="J9" s="132"/>
      <c r="K9" s="133">
        <v>1.3089999999999999</v>
      </c>
      <c r="L9" s="134">
        <f>L10</f>
        <v>4443225</v>
      </c>
      <c r="M9" s="134">
        <f>M10</f>
        <v>5761833</v>
      </c>
      <c r="N9" s="123">
        <f>SUM(N10:N16)</f>
        <v>15185808</v>
      </c>
      <c r="O9" s="123">
        <f>SUM(O10:O16)</f>
        <v>16818607</v>
      </c>
      <c r="P9" s="134">
        <f>O9-N9</f>
        <v>1632799</v>
      </c>
      <c r="Q9" s="135">
        <v>2.68</v>
      </c>
      <c r="R9" s="123">
        <v>105948039.29414672</v>
      </c>
      <c r="S9" s="43">
        <f>SUM(S10:S14)</f>
        <v>25912</v>
      </c>
      <c r="T9" s="43">
        <f>SUM(T10:T13)</f>
        <v>108355743.84354323</v>
      </c>
      <c r="U9" s="43">
        <f>SUM(U10:U13)</f>
        <v>1737648088.7050068</v>
      </c>
    </row>
    <row r="10" spans="1:21" s="12" customFormat="1" ht="11.25" customHeight="1" x14ac:dyDescent="0.3">
      <c r="A10" s="233">
        <v>10</v>
      </c>
      <c r="B10" s="228" t="s">
        <v>26</v>
      </c>
      <c r="C10" s="94" t="s">
        <v>27</v>
      </c>
      <c r="D10" s="91">
        <v>42588031.255109891</v>
      </c>
      <c r="E10" s="91">
        <v>664199557.32670319</v>
      </c>
      <c r="F10" s="273">
        <v>612421363.5</v>
      </c>
      <c r="G10" s="273">
        <v>816561818</v>
      </c>
      <c r="H10" s="273">
        <v>1020702272.5</v>
      </c>
      <c r="I10" s="276">
        <v>0.9</v>
      </c>
      <c r="J10" s="263">
        <v>1.2509999999999999</v>
      </c>
      <c r="K10" s="263">
        <v>1.1259999999999999</v>
      </c>
      <c r="L10" s="278">
        <v>4443225</v>
      </c>
      <c r="M10" s="278">
        <v>5761833</v>
      </c>
      <c r="N10" s="93">
        <v>4984937</v>
      </c>
      <c r="O10" s="93">
        <v>5512879</v>
      </c>
      <c r="P10" s="93">
        <f>O10-N10</f>
        <v>527942</v>
      </c>
      <c r="Q10" s="98">
        <v>3.53</v>
      </c>
      <c r="R10" s="93">
        <v>88200560.599392667</v>
      </c>
      <c r="S10" s="91">
        <v>588</v>
      </c>
      <c r="T10" s="91">
        <v>92582676.641543224</v>
      </c>
      <c r="U10" s="91">
        <v>1443912081.1450069</v>
      </c>
    </row>
    <row r="11" spans="1:21" s="12" customFormat="1" ht="11.25" customHeight="1" x14ac:dyDescent="0.3">
      <c r="A11" s="233">
        <v>11</v>
      </c>
      <c r="B11" s="94" t="s">
        <v>28</v>
      </c>
      <c r="C11" s="94" t="s">
        <v>27</v>
      </c>
      <c r="D11" s="91">
        <v>9283248.1839999948</v>
      </c>
      <c r="E11" s="91">
        <v>182411886.68350002</v>
      </c>
      <c r="F11" s="273"/>
      <c r="G11" s="273"/>
      <c r="H11" s="273"/>
      <c r="I11" s="276"/>
      <c r="J11" s="263"/>
      <c r="K11" s="263"/>
      <c r="L11" s="279"/>
      <c r="M11" s="279"/>
      <c r="N11" s="93">
        <v>3806470</v>
      </c>
      <c r="O11" s="93">
        <v>2831233</v>
      </c>
      <c r="P11" s="138">
        <f t="shared" ref="P11:P19" si="0">O11-N11</f>
        <v>-975237</v>
      </c>
      <c r="Q11" s="98">
        <v>3.16</v>
      </c>
      <c r="R11" s="93">
        <v>21692889.478365358</v>
      </c>
      <c r="S11" s="91">
        <v>3042</v>
      </c>
      <c r="T11" s="91">
        <v>10659543.921999998</v>
      </c>
      <c r="U11" s="91">
        <v>208919005.96000004</v>
      </c>
    </row>
    <row r="12" spans="1:21" s="12" customFormat="1" ht="11.25" customHeight="1" x14ac:dyDescent="0.3">
      <c r="A12" s="233">
        <v>12</v>
      </c>
      <c r="B12" s="195" t="s">
        <v>71</v>
      </c>
      <c r="C12" s="195" t="s">
        <v>27</v>
      </c>
      <c r="D12" s="91">
        <v>1179467.9920000001</v>
      </c>
      <c r="E12" s="91">
        <v>14800934.559999999</v>
      </c>
      <c r="F12" s="273"/>
      <c r="G12" s="273"/>
      <c r="H12" s="273"/>
      <c r="I12" s="276"/>
      <c r="J12" s="263"/>
      <c r="K12" s="263"/>
      <c r="L12" s="279"/>
      <c r="M12" s="279"/>
      <c r="N12" s="278">
        <v>2779776</v>
      </c>
      <c r="O12" s="278">
        <v>4525364</v>
      </c>
      <c r="P12" s="278">
        <f t="shared" ref="P12" si="1">O12-N12</f>
        <v>1745588</v>
      </c>
      <c r="Q12" s="191">
        <v>5.4</v>
      </c>
      <c r="R12" s="190">
        <v>2907037.7463338282</v>
      </c>
      <c r="S12" s="91">
        <v>19753</v>
      </c>
      <c r="T12" s="91">
        <v>1361705</v>
      </c>
      <c r="U12" s="91">
        <v>16882059</v>
      </c>
    </row>
    <row r="13" spans="1:21" s="12" customFormat="1" ht="11.25" customHeight="1" x14ac:dyDescent="0.3">
      <c r="A13" s="233">
        <v>13</v>
      </c>
      <c r="B13" s="274" t="s">
        <v>29</v>
      </c>
      <c r="C13" s="94" t="s">
        <v>27</v>
      </c>
      <c r="D13" s="91">
        <v>3189045.5379999992</v>
      </c>
      <c r="E13" s="91">
        <v>57744701.210000001</v>
      </c>
      <c r="F13" s="273"/>
      <c r="G13" s="273"/>
      <c r="H13" s="273"/>
      <c r="I13" s="276"/>
      <c r="J13" s="263"/>
      <c r="K13" s="263"/>
      <c r="L13" s="279"/>
      <c r="M13" s="279"/>
      <c r="N13" s="279"/>
      <c r="O13" s="279"/>
      <c r="P13" s="279"/>
      <c r="Q13" s="98">
        <v>0.78</v>
      </c>
      <c r="R13" s="93">
        <v>-2903317.5299451333</v>
      </c>
      <c r="S13" s="91"/>
      <c r="T13" s="91">
        <v>3751818.2800000003</v>
      </c>
      <c r="U13" s="91">
        <v>67934942.599999994</v>
      </c>
    </row>
    <row r="14" spans="1:21" s="12" customFormat="1" ht="11.25" customHeight="1" x14ac:dyDescent="0.3">
      <c r="A14" s="233">
        <v>14</v>
      </c>
      <c r="B14" s="275"/>
      <c r="C14" s="94" t="s">
        <v>36</v>
      </c>
      <c r="D14" s="105" t="s">
        <v>31</v>
      </c>
      <c r="E14" s="91">
        <v>2529</v>
      </c>
      <c r="F14" s="91">
        <v>933.75</v>
      </c>
      <c r="G14" s="91">
        <v>1245</v>
      </c>
      <c r="H14" s="91">
        <v>1556.25</v>
      </c>
      <c r="I14" s="96">
        <v>0.05</v>
      </c>
      <c r="J14" s="92">
        <v>3.0630000000000002</v>
      </c>
      <c r="K14" s="92">
        <v>0.153</v>
      </c>
      <c r="L14" s="279"/>
      <c r="M14" s="279"/>
      <c r="N14" s="280"/>
      <c r="O14" s="280"/>
      <c r="P14" s="280"/>
      <c r="Q14" s="105" t="s">
        <v>31</v>
      </c>
      <c r="R14" s="105" t="s">
        <v>31</v>
      </c>
      <c r="S14" s="91">
        <v>2529</v>
      </c>
      <c r="T14" s="91"/>
      <c r="U14" s="91"/>
    </row>
    <row r="15" spans="1:21" s="12" customFormat="1" ht="11.25" customHeight="1" x14ac:dyDescent="0.3">
      <c r="A15" s="233">
        <v>15</v>
      </c>
      <c r="B15" s="228" t="s">
        <v>73</v>
      </c>
      <c r="C15" s="195" t="s">
        <v>72</v>
      </c>
      <c r="D15" s="105" t="s">
        <v>31</v>
      </c>
      <c r="E15" s="229">
        <v>8.0799999999999997E-2</v>
      </c>
      <c r="F15" s="229">
        <v>7.8799999999999995E-2</v>
      </c>
      <c r="G15" s="229">
        <v>8.8800000000000004E-2</v>
      </c>
      <c r="H15" s="229">
        <v>9.8799999999999999E-2</v>
      </c>
      <c r="I15" s="96">
        <v>0.05</v>
      </c>
      <c r="J15" s="192">
        <v>0.6</v>
      </c>
      <c r="K15" s="192">
        <v>0.03</v>
      </c>
      <c r="L15" s="280"/>
      <c r="M15" s="280"/>
      <c r="N15" s="190" t="s">
        <v>33</v>
      </c>
      <c r="O15" s="190" t="s">
        <v>33</v>
      </c>
      <c r="P15" s="190" t="s">
        <v>33</v>
      </c>
      <c r="Q15" s="191"/>
      <c r="R15" s="190"/>
      <c r="S15" s="91"/>
      <c r="T15" s="91"/>
      <c r="U15" s="91"/>
    </row>
    <row r="16" spans="1:21" s="12" customFormat="1" ht="11.25" customHeight="1" x14ac:dyDescent="0.3">
      <c r="A16" s="233">
        <v>16</v>
      </c>
      <c r="B16" s="157" t="s">
        <v>32</v>
      </c>
      <c r="C16" s="107"/>
      <c r="D16" s="108"/>
      <c r="E16" s="109"/>
      <c r="F16" s="109"/>
      <c r="G16" s="109"/>
      <c r="H16" s="109"/>
      <c r="I16" s="110"/>
      <c r="J16" s="109"/>
      <c r="K16" s="109"/>
      <c r="L16" s="111"/>
      <c r="M16" s="111"/>
      <c r="N16" s="93">
        <v>3614625</v>
      </c>
      <c r="O16" s="93">
        <v>3949131</v>
      </c>
      <c r="P16" s="138">
        <f t="shared" si="0"/>
        <v>334506</v>
      </c>
      <c r="Q16" s="108"/>
      <c r="R16" s="108"/>
      <c r="S16" s="109"/>
      <c r="T16" s="109"/>
      <c r="U16" s="158"/>
    </row>
    <row r="17" spans="1:21" s="40" customFormat="1" ht="22" customHeight="1" x14ac:dyDescent="0.3">
      <c r="A17" s="233">
        <v>17</v>
      </c>
      <c r="B17" s="85" t="s">
        <v>7</v>
      </c>
      <c r="C17" s="87"/>
      <c r="D17" s="34">
        <f>SUM(D18:D19)</f>
        <v>2309842.1706200005</v>
      </c>
      <c r="E17" s="34">
        <f>SUM(E18:E19)</f>
        <v>52180787.285700001</v>
      </c>
      <c r="F17" s="34"/>
      <c r="G17" s="34"/>
      <c r="H17" s="34"/>
      <c r="I17" s="86"/>
      <c r="J17" s="97"/>
      <c r="K17" s="88">
        <v>1.397</v>
      </c>
      <c r="L17" s="120">
        <f>L18</f>
        <v>2462534</v>
      </c>
      <c r="M17" s="121">
        <f>M18</f>
        <v>2810129</v>
      </c>
      <c r="N17" s="123">
        <f>SUM(N18:N20)</f>
        <v>7406335</v>
      </c>
      <c r="O17" s="123">
        <f>SUM(O18:O20)</f>
        <v>7701034</v>
      </c>
      <c r="P17" s="134">
        <f>O17-N17</f>
        <v>294699</v>
      </c>
      <c r="Q17" s="90">
        <v>1.07</v>
      </c>
      <c r="R17" s="89">
        <v>552816.9731976958</v>
      </c>
      <c r="S17" s="34">
        <f>SUM(S18:S19)</f>
        <v>1603</v>
      </c>
      <c r="T17" s="34">
        <f>SUM(T18:T19)</f>
        <v>2355887.3236000002</v>
      </c>
      <c r="U17" s="34">
        <f>SUM(U18:U19)</f>
        <v>53040835.246000007</v>
      </c>
    </row>
    <row r="18" spans="1:21" s="12" customFormat="1" ht="11.25" customHeight="1" x14ac:dyDescent="0.3">
      <c r="A18" s="233">
        <v>18</v>
      </c>
      <c r="B18" s="174" t="s">
        <v>57</v>
      </c>
      <c r="C18" s="94" t="s">
        <v>27</v>
      </c>
      <c r="D18" s="91">
        <v>1435616.2192000004</v>
      </c>
      <c r="E18" s="91">
        <v>35847426.412</v>
      </c>
      <c r="F18" s="91">
        <v>19500000</v>
      </c>
      <c r="G18" s="91">
        <v>26000000</v>
      </c>
      <c r="H18" s="91">
        <v>32500000</v>
      </c>
      <c r="I18" s="193">
        <v>0.6</v>
      </c>
      <c r="J18" s="192">
        <v>1.758</v>
      </c>
      <c r="K18" s="192">
        <v>1.054</v>
      </c>
      <c r="L18" s="277">
        <v>2462534</v>
      </c>
      <c r="M18" s="277">
        <v>2810129</v>
      </c>
      <c r="N18" s="93">
        <v>4712975</v>
      </c>
      <c r="O18" s="93">
        <v>4836139</v>
      </c>
      <c r="P18" s="138">
        <f t="shared" si="0"/>
        <v>123164</v>
      </c>
      <c r="Q18" s="98">
        <v>1.32</v>
      </c>
      <c r="R18" s="93">
        <v>1460361.2323623106</v>
      </c>
      <c r="S18" s="91">
        <v>1472</v>
      </c>
      <c r="T18" s="91">
        <v>1435649.4800000004</v>
      </c>
      <c r="U18" s="91">
        <v>35847823.800000004</v>
      </c>
    </row>
    <row r="19" spans="1:21" s="12" customFormat="1" ht="11.25" customHeight="1" x14ac:dyDescent="0.3">
      <c r="A19" s="233">
        <v>19</v>
      </c>
      <c r="B19" s="174" t="s">
        <v>70</v>
      </c>
      <c r="C19" s="94" t="s">
        <v>27</v>
      </c>
      <c r="D19" s="91">
        <v>874225.95141999994</v>
      </c>
      <c r="E19" s="91">
        <v>16333360.8737</v>
      </c>
      <c r="F19" s="91">
        <v>13200000</v>
      </c>
      <c r="G19" s="91">
        <v>17600000</v>
      </c>
      <c r="H19" s="91">
        <v>22000000</v>
      </c>
      <c r="I19" s="193">
        <v>0.4</v>
      </c>
      <c r="J19" s="192">
        <v>0.85599999999999998</v>
      </c>
      <c r="K19" s="192">
        <v>0.34200000000000003</v>
      </c>
      <c r="L19" s="277"/>
      <c r="M19" s="277"/>
      <c r="N19" s="93">
        <v>1597857</v>
      </c>
      <c r="O19" s="190">
        <v>1808928</v>
      </c>
      <c r="P19" s="138">
        <f t="shared" si="0"/>
        <v>211071</v>
      </c>
      <c r="Q19" s="105">
        <v>1.06</v>
      </c>
      <c r="R19" s="138">
        <v>148422.74083538441</v>
      </c>
      <c r="S19" s="95">
        <v>131</v>
      </c>
      <c r="T19" s="91">
        <v>920237.84359999991</v>
      </c>
      <c r="U19" s="91">
        <v>17193011.445999999</v>
      </c>
    </row>
    <row r="20" spans="1:21" s="12" customFormat="1" ht="11.25" customHeight="1" x14ac:dyDescent="0.3">
      <c r="A20" s="233">
        <v>20</v>
      </c>
      <c r="B20" s="159" t="s">
        <v>32</v>
      </c>
      <c r="C20" s="112"/>
      <c r="D20" s="113"/>
      <c r="E20" s="113"/>
      <c r="F20" s="113"/>
      <c r="G20" s="113"/>
      <c r="H20" s="113"/>
      <c r="I20" s="114"/>
      <c r="J20" s="113"/>
      <c r="K20" s="113"/>
      <c r="L20" s="115"/>
      <c r="M20" s="115"/>
      <c r="N20" s="93">
        <v>1095503</v>
      </c>
      <c r="O20" s="93">
        <v>1055967</v>
      </c>
      <c r="P20" s="138">
        <f t="shared" ref="P20" si="2">O20-N20</f>
        <v>-39536</v>
      </c>
      <c r="Q20" s="113"/>
      <c r="R20" s="116"/>
      <c r="S20" s="113"/>
      <c r="T20" s="113"/>
      <c r="U20" s="160"/>
    </row>
    <row r="21" spans="1:21" s="40" customFormat="1" ht="22" customHeight="1" x14ac:dyDescent="0.3">
      <c r="A21" s="233">
        <v>21</v>
      </c>
      <c r="B21" s="161" t="s">
        <v>14</v>
      </c>
      <c r="C21" s="67"/>
      <c r="D21" s="68">
        <f>D22+D23</f>
        <v>66527557.478487238</v>
      </c>
      <c r="E21" s="68">
        <f>E22+E23</f>
        <v>779427613.4076668</v>
      </c>
      <c r="F21" s="68"/>
      <c r="G21" s="68"/>
      <c r="H21" s="68"/>
      <c r="I21" s="69"/>
      <c r="J21" s="100"/>
      <c r="K21" s="70">
        <v>0.218</v>
      </c>
      <c r="L21" s="120">
        <f>L23</f>
        <v>0</v>
      </c>
      <c r="M21" s="121">
        <f>M22</f>
        <v>1862877</v>
      </c>
      <c r="N21" s="123">
        <f>SUM(N22:N24)</f>
        <v>4909773</v>
      </c>
      <c r="O21" s="123">
        <f>SUM(O22:O24)</f>
        <v>3209716</v>
      </c>
      <c r="P21" s="134">
        <f>O21-N21</f>
        <v>-1700057</v>
      </c>
      <c r="Q21" s="101">
        <v>6.97</v>
      </c>
      <c r="R21" s="102">
        <v>113820505.48492444</v>
      </c>
      <c r="S21" s="68">
        <f>S22+S23</f>
        <v>150</v>
      </c>
      <c r="T21" s="68">
        <f>SUM(T22:T23)</f>
        <v>144457130.19236356</v>
      </c>
      <c r="U21" s="68">
        <f>SUM(U22:U23)</f>
        <v>1691806720.8862321</v>
      </c>
    </row>
    <row r="22" spans="1:21" s="12" customFormat="1" ht="11.25" customHeight="1" x14ac:dyDescent="0.3">
      <c r="A22" s="233">
        <v>22</v>
      </c>
      <c r="B22" s="195" t="s">
        <v>74</v>
      </c>
      <c r="C22" s="195" t="s">
        <v>27</v>
      </c>
      <c r="D22" s="91">
        <v>8842211.0515266769</v>
      </c>
      <c r="E22" s="91">
        <v>121416766.53566226</v>
      </c>
      <c r="F22" s="194">
        <v>154692012.75</v>
      </c>
      <c r="G22" s="194">
        <v>206256017</v>
      </c>
      <c r="H22" s="194">
        <v>257820021.25</v>
      </c>
      <c r="I22" s="196">
        <v>0.6</v>
      </c>
      <c r="J22" s="192">
        <v>0.17699999999999999</v>
      </c>
      <c r="K22" s="192">
        <v>0.111</v>
      </c>
      <c r="L22" s="281">
        <v>0</v>
      </c>
      <c r="M22" s="283">
        <v>1862877</v>
      </c>
      <c r="N22" s="189">
        <v>1250254</v>
      </c>
      <c r="O22" s="189">
        <v>477540</v>
      </c>
      <c r="P22" s="190">
        <f t="shared" ref="P22" si="3">O22-N22</f>
        <v>-772714</v>
      </c>
      <c r="Q22" s="191">
        <v>7.62</v>
      </c>
      <c r="R22" s="190">
        <v>18645277.42421335</v>
      </c>
      <c r="S22" s="91">
        <v>40</v>
      </c>
      <c r="T22" s="91">
        <v>19205955.351144955</v>
      </c>
      <c r="U22" s="91">
        <v>263624640.72970057</v>
      </c>
    </row>
    <row r="23" spans="1:21" s="12" customFormat="1" ht="11.25" customHeight="1" x14ac:dyDescent="0.3">
      <c r="A23" s="233">
        <v>23</v>
      </c>
      <c r="B23" s="94" t="s">
        <v>75</v>
      </c>
      <c r="C23" s="94" t="s">
        <v>27</v>
      </c>
      <c r="D23" s="91">
        <v>57685346.426960558</v>
      </c>
      <c r="E23" s="91">
        <v>658010846.87200451</v>
      </c>
      <c r="F23" s="103">
        <v>772381040.25</v>
      </c>
      <c r="G23" s="103">
        <v>1029841387</v>
      </c>
      <c r="H23" s="103">
        <v>1287301733.75</v>
      </c>
      <c r="I23" s="104">
        <v>0.4</v>
      </c>
      <c r="J23" s="92">
        <v>0.27800000000000002</v>
      </c>
      <c r="K23" s="92">
        <v>0.106</v>
      </c>
      <c r="L23" s="282"/>
      <c r="M23" s="284"/>
      <c r="N23" s="122">
        <v>2634452</v>
      </c>
      <c r="O23" s="122">
        <v>1745745</v>
      </c>
      <c r="P23" s="138">
        <f t="shared" ref="P23:P24" si="4">O23-N23</f>
        <v>-888707</v>
      </c>
      <c r="Q23" s="98">
        <v>7.3</v>
      </c>
      <c r="R23" s="93">
        <v>96161659.060711086</v>
      </c>
      <c r="S23" s="91">
        <v>110</v>
      </c>
      <c r="T23" s="91">
        <v>125251174.84121861</v>
      </c>
      <c r="U23" s="91">
        <v>1428182080.1565316</v>
      </c>
    </row>
    <row r="24" spans="1:21" s="12" customFormat="1" ht="11.25" customHeight="1" x14ac:dyDescent="0.3">
      <c r="A24" s="233">
        <v>24</v>
      </c>
      <c r="B24" s="159" t="s">
        <v>32</v>
      </c>
      <c r="C24" s="112"/>
      <c r="D24" s="113"/>
      <c r="E24" s="113"/>
      <c r="F24" s="113"/>
      <c r="G24" s="113"/>
      <c r="H24" s="113"/>
      <c r="I24" s="114"/>
      <c r="J24" s="113"/>
      <c r="K24" s="113"/>
      <c r="L24" s="117"/>
      <c r="M24" s="118"/>
      <c r="N24" s="93">
        <v>1025067</v>
      </c>
      <c r="O24" s="93">
        <v>986431</v>
      </c>
      <c r="P24" s="138">
        <f t="shared" si="4"/>
        <v>-38636</v>
      </c>
      <c r="Q24" s="113"/>
      <c r="R24" s="116"/>
      <c r="S24" s="113"/>
      <c r="T24" s="113"/>
      <c r="U24" s="160"/>
    </row>
    <row r="25" spans="1:21" s="40" customFormat="1" ht="22" customHeight="1" x14ac:dyDescent="0.3">
      <c r="A25" s="233">
        <v>25</v>
      </c>
      <c r="B25" s="161" t="s">
        <v>8</v>
      </c>
      <c r="C25" s="67"/>
      <c r="D25" s="99"/>
      <c r="E25" s="77"/>
      <c r="F25" s="77"/>
      <c r="G25" s="77"/>
      <c r="H25" s="77"/>
      <c r="I25" s="78"/>
      <c r="J25" s="100"/>
      <c r="K25" s="70">
        <v>3.0569999999999999</v>
      </c>
      <c r="L25" s="120">
        <f>L26</f>
        <v>566721</v>
      </c>
      <c r="M25" s="121">
        <f>M26</f>
        <v>566721</v>
      </c>
      <c r="N25" s="124">
        <f>SUM(N26:N27)</f>
        <v>1493642</v>
      </c>
      <c r="O25" s="124">
        <f>SUM(O26:O27)</f>
        <v>1405340</v>
      </c>
      <c r="P25" s="84">
        <f>O25-N25</f>
        <v>-88302</v>
      </c>
      <c r="Q25" s="83" t="s">
        <v>31</v>
      </c>
      <c r="R25" s="125" t="s">
        <v>31</v>
      </c>
      <c r="S25" s="83" t="s">
        <v>31</v>
      </c>
      <c r="T25" s="126" t="s">
        <v>31</v>
      </c>
      <c r="U25" s="126" t="s">
        <v>31</v>
      </c>
    </row>
    <row r="26" spans="1:21" s="12" customFormat="1" ht="11.25" customHeight="1" x14ac:dyDescent="0.3">
      <c r="A26" s="233">
        <v>26</v>
      </c>
      <c r="B26" s="165" t="s">
        <v>34</v>
      </c>
      <c r="C26" s="141" t="s">
        <v>30</v>
      </c>
      <c r="D26" s="105" t="s">
        <v>31</v>
      </c>
      <c r="E26" s="230">
        <v>0.503</v>
      </c>
      <c r="F26" s="106">
        <v>0.24729999999999999</v>
      </c>
      <c r="G26" s="106">
        <v>0.29730000000000001</v>
      </c>
      <c r="H26" s="106">
        <v>0.3473</v>
      </c>
      <c r="I26" s="96">
        <v>1</v>
      </c>
      <c r="J26" s="139">
        <v>3.0569999999999999</v>
      </c>
      <c r="K26" s="139">
        <v>3.0569999999999999</v>
      </c>
      <c r="L26" s="189">
        <v>566721</v>
      </c>
      <c r="M26" s="189">
        <v>566721</v>
      </c>
      <c r="N26" s="140">
        <v>1283349</v>
      </c>
      <c r="O26" s="140">
        <v>1018637</v>
      </c>
      <c r="P26" s="138">
        <f t="shared" ref="P26:P27" si="5">O26-N26</f>
        <v>-264712</v>
      </c>
      <c r="Q26" s="165"/>
      <c r="R26" s="165"/>
      <c r="S26" s="106"/>
      <c r="T26" s="106"/>
      <c r="U26" s="106"/>
    </row>
    <row r="27" spans="1:21" s="12" customFormat="1" ht="11.25" customHeight="1" x14ac:dyDescent="0.3">
      <c r="A27" s="233">
        <v>27</v>
      </c>
      <c r="B27" s="159" t="s">
        <v>32</v>
      </c>
      <c r="C27" s="112"/>
      <c r="D27" s="119"/>
      <c r="E27" s="113"/>
      <c r="F27" s="113"/>
      <c r="G27" s="113"/>
      <c r="H27" s="113"/>
      <c r="I27" s="114"/>
      <c r="J27" s="113"/>
      <c r="K27" s="113"/>
      <c r="L27" s="115"/>
      <c r="M27" s="115"/>
      <c r="N27" s="138">
        <v>210293</v>
      </c>
      <c r="O27" s="138">
        <v>386703</v>
      </c>
      <c r="P27" s="138">
        <f t="shared" si="5"/>
        <v>176410</v>
      </c>
      <c r="Q27" s="119"/>
      <c r="R27" s="119"/>
      <c r="S27" s="113"/>
      <c r="T27" s="113"/>
      <c r="U27" s="160"/>
    </row>
    <row r="28" spans="1:21" s="40" customFormat="1" ht="22" customHeight="1" x14ac:dyDescent="0.3">
      <c r="A28" s="233">
        <v>28</v>
      </c>
      <c r="B28" s="162" t="s">
        <v>13</v>
      </c>
      <c r="C28" s="149"/>
      <c r="D28" s="150">
        <f>D9+D17+D21</f>
        <v>125077192.61821713</v>
      </c>
      <c r="E28" s="150">
        <f>E9+E17+E21</f>
        <v>1750765480.4735699</v>
      </c>
      <c r="F28" s="150"/>
      <c r="G28" s="150"/>
      <c r="H28" s="150"/>
      <c r="I28" s="150"/>
      <c r="J28" s="149"/>
      <c r="K28" s="149"/>
      <c r="L28" s="153">
        <f>L9+L17+L21+L25</f>
        <v>7472480</v>
      </c>
      <c r="M28" s="153">
        <f>M9+M17+M21+M25</f>
        <v>11001560</v>
      </c>
      <c r="N28" s="163">
        <f>N9+N17+N21+N25</f>
        <v>28995558</v>
      </c>
      <c r="O28" s="163">
        <f>O9+O17+O21+O25</f>
        <v>29134697</v>
      </c>
      <c r="P28" s="167">
        <f>O28-N28</f>
        <v>139139</v>
      </c>
      <c r="Q28" s="154">
        <v>3.33</v>
      </c>
      <c r="R28" s="150">
        <v>217424126.8342872</v>
      </c>
      <c r="S28" s="150">
        <f>S9+S17+S21</f>
        <v>27665</v>
      </c>
      <c r="T28" s="150">
        <f>T9+T17+T21</f>
        <v>255168761.35950679</v>
      </c>
      <c r="U28" s="155">
        <f>U9+U17+U21</f>
        <v>3482495644.8372393</v>
      </c>
    </row>
    <row r="29" spans="1:21" s="12" customFormat="1" ht="22" customHeight="1" x14ac:dyDescent="0.3">
      <c r="A29" s="233">
        <v>29</v>
      </c>
      <c r="B29" s="264" t="s">
        <v>37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6"/>
      <c r="M29" s="156"/>
      <c r="N29" s="32">
        <f>3592321+1400000</f>
        <v>4992321</v>
      </c>
      <c r="O29" s="32">
        <f>3044068+213879</f>
        <v>3257947</v>
      </c>
      <c r="P29" s="183">
        <f>O29-N29</f>
        <v>-1734374</v>
      </c>
      <c r="Q29" s="267"/>
      <c r="R29" s="268"/>
    </row>
    <row r="30" spans="1:21" s="12" customFormat="1" ht="22" customHeight="1" x14ac:dyDescent="0.3">
      <c r="A30" s="233">
        <v>30</v>
      </c>
      <c r="B30" s="270" t="s">
        <v>82</v>
      </c>
      <c r="C30" s="271"/>
      <c r="D30" s="271"/>
      <c r="E30" s="271"/>
      <c r="F30" s="271"/>
      <c r="G30" s="271"/>
      <c r="H30" s="271"/>
      <c r="I30" s="271"/>
      <c r="J30" s="271"/>
      <c r="K30" s="271"/>
      <c r="L30" s="272"/>
      <c r="M30" s="14"/>
      <c r="N30" s="7">
        <f>N28+N29</f>
        <v>33987879</v>
      </c>
      <c r="O30" s="7">
        <f>O28+O29</f>
        <v>32392644</v>
      </c>
      <c r="P30" s="166">
        <f>O30-N30</f>
        <v>-1595235</v>
      </c>
      <c r="Q30" s="267"/>
      <c r="R30" s="269"/>
    </row>
    <row r="31" spans="1:21" ht="9.75" customHeight="1" x14ac:dyDescent="0.3">
      <c r="A31" s="233">
        <v>31</v>
      </c>
      <c r="B31" s="11" t="s">
        <v>38</v>
      </c>
    </row>
    <row r="32" spans="1:21" ht="9.75" customHeight="1" x14ac:dyDescent="0.3">
      <c r="A32" s="233">
        <v>32</v>
      </c>
      <c r="B32" s="11" t="s">
        <v>39</v>
      </c>
    </row>
    <row r="33" spans="1:2" ht="9.75" customHeight="1" x14ac:dyDescent="0.3">
      <c r="A33" s="233">
        <v>33</v>
      </c>
      <c r="B33" s="234" t="s">
        <v>12</v>
      </c>
    </row>
    <row r="34" spans="1:2" ht="1" customHeight="1" x14ac:dyDescent="0.3">
      <c r="A34" s="233">
        <v>34</v>
      </c>
    </row>
    <row r="35" spans="1:2" x14ac:dyDescent="0.3">
      <c r="A35" s="233">
        <v>35</v>
      </c>
      <c r="B35" s="6" t="s">
        <v>67</v>
      </c>
    </row>
  </sheetData>
  <mergeCells count="19">
    <mergeCell ref="O12:O14"/>
    <mergeCell ref="N12:N14"/>
    <mergeCell ref="P12:P14"/>
    <mergeCell ref="K10:K13"/>
    <mergeCell ref="B29:L29"/>
    <mergeCell ref="Q29:R30"/>
    <mergeCell ref="B30:L30"/>
    <mergeCell ref="F10:F13"/>
    <mergeCell ref="J10:J13"/>
    <mergeCell ref="B13:B14"/>
    <mergeCell ref="G10:G13"/>
    <mergeCell ref="I10:I13"/>
    <mergeCell ref="H10:H13"/>
    <mergeCell ref="L18:L19"/>
    <mergeCell ref="M18:M19"/>
    <mergeCell ref="L10:L15"/>
    <mergeCell ref="M10:M15"/>
    <mergeCell ref="L22:L23"/>
    <mergeCell ref="M22:M23"/>
  </mergeCells>
  <pageMargins left="0.7" right="0.7" top="0.75" bottom="0.75" header="0.3" footer="0.3"/>
  <pageSetup paperSize="3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38DFFF9CA074F984F0B00BA5E820E" ma:contentTypeVersion="2" ma:contentTypeDescription="Create a new document." ma:contentTypeScope="" ma:versionID="a1dd2ab879b25026040297a54e3a2e8b">
  <xsd:schema xmlns:xsd="http://www.w3.org/2001/XMLSchema" xmlns:xs="http://www.w3.org/2001/XMLSchema" xmlns:p="http://schemas.microsoft.com/office/2006/metadata/properties" xmlns:ns2="dd64b624-1e39-40c4-a432-217276e9b873" targetNamespace="http://schemas.microsoft.com/office/2006/metadata/properties" ma:root="true" ma:fieldsID="ffcbfe3e3fe03d2d68f31b8263d33882" ns2:_="">
    <xsd:import namespace="dd64b624-1e39-40c4-a432-217276e9b873"/>
    <xsd:element name="properties">
      <xsd:complexType>
        <xsd:sequence>
          <xsd:element name="documentManagement">
            <xsd:complexType>
              <xsd:all>
                <xsd:element ref="ns2:Intervenor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4b624-1e39-40c4-a432-217276e9b873" elementFormDefault="qualified">
    <xsd:import namespace="http://schemas.microsoft.com/office/2006/documentManagement/types"/>
    <xsd:import namespace="http://schemas.microsoft.com/office/infopath/2007/PartnerControls"/>
    <xsd:element name="Intervenor" ma:index="8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9" nillable="true" ma:displayName="Attachment" ma:internalName="Attach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dd64b624-1e39-40c4-a432-217276e9b873">Attachment 1</Attachment>
    <Intervenor xmlns="dd64b624-1e39-40c4-a432-217276e9b873">SEC</Intervenor>
  </documentManagement>
</p:properties>
</file>

<file path=customXml/itemProps1.xml><?xml version="1.0" encoding="utf-8"?>
<ds:datastoreItem xmlns:ds="http://schemas.openxmlformats.org/officeDocument/2006/customXml" ds:itemID="{987CE012-7F02-448E-AC40-25957BE65D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14964-49BC-40C4-8775-D6B07E7D6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4b624-1e39-40c4-a432-217276e9b8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0F3B70-808C-4AE9-999A-8237AC5FAB4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062F6E3-ECB4-4158-92E7-4E5C4B94305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d64b624-1e39-40c4-a432-217276e9b87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EGD Rate Zone Table 1-1</vt:lpstr>
      <vt:lpstr>Union Rate Zones Table 1-3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Table</dc:title>
  <dc:creator>Kuiken Whitiken, Tamara</dc:creator>
  <cp:lastModifiedBy>Stephanie Allman</cp:lastModifiedBy>
  <cp:lastPrinted>2020-04-02T15:37:07Z</cp:lastPrinted>
  <dcterms:created xsi:type="dcterms:W3CDTF">2020-03-18T19:35:32Z</dcterms:created>
  <dcterms:modified xsi:type="dcterms:W3CDTF">2020-04-06T17:44:30Z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iteId">
    <vt:lpwstr>271df5c2-953a-497b-93ad-7adf7a4b3cd7</vt:lpwstr>
  </property>
  <property fmtid="{D5CDD505-2E9C-101B-9397-08002B2CF9AE}" pid="4" name="MSIP_Label_b1a6f161-e42b-4c47-8f69-f6a81e023e2d_Owner">
    <vt:lpwstr>EDunlop@Spectraenergy.com</vt:lpwstr>
  </property>
  <property fmtid="{D5CDD505-2E9C-101B-9397-08002B2CF9AE}" pid="5" name="MSIP_Label_b1a6f161-e42b-4c47-8f69-f6a81e023e2d_SetDate">
    <vt:lpwstr>2020-03-18T19:40:29.9906423Z</vt:lpwstr>
  </property>
  <property fmtid="{D5CDD505-2E9C-101B-9397-08002B2CF9AE}" pid="6" name="MSIP_Label_b1a6f161-e42b-4c47-8f69-f6a81e023e2d_Name">
    <vt:lpwstr>Internal</vt:lpwstr>
  </property>
  <property fmtid="{D5CDD505-2E9C-101B-9397-08002B2CF9AE}" pid="7" name="MSIP_Label_b1a6f161-e42b-4c47-8f69-f6a81e023e2d_Application">
    <vt:lpwstr>Microsoft Azure Information Protection</vt:lpwstr>
  </property>
  <property fmtid="{D5CDD505-2E9C-101B-9397-08002B2CF9AE}" pid="8" name="MSIP_Label_b1a6f161-e42b-4c47-8f69-f6a81e023e2d_ActionId">
    <vt:lpwstr>cc92eb7e-a966-42cf-a09f-b02fb34a1e97</vt:lpwstr>
  </property>
  <property fmtid="{D5CDD505-2E9C-101B-9397-08002B2CF9AE}" pid="9" name="MSIP_Label_b1a6f161-e42b-4c47-8f69-f6a81e023e2d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_AdHocReviewCycleID">
    <vt:i4>-653763295</vt:i4>
  </property>
  <property fmtid="{D5CDD505-2E9C-101B-9397-08002B2CF9AE}" pid="12" name="_NewReviewCycle">
    <vt:lpwstr/>
  </property>
  <property fmtid="{D5CDD505-2E9C-101B-9397-08002B2CF9AE}" pid="13" name="_EmailSubject">
    <vt:lpwstr>EB-2019-0271 - Enbridge Gas Inc. - 2021 DSM Plans - Interrogatory Responses</vt:lpwstr>
  </property>
  <property fmtid="{D5CDD505-2E9C-101B-9397-08002B2CF9AE}" pid="14" name="_AuthorEmail">
    <vt:lpwstr>Stephanie.Allman@enbridge.com</vt:lpwstr>
  </property>
  <property fmtid="{D5CDD505-2E9C-101B-9397-08002B2CF9AE}" pid="15" name="_AuthorEmailDisplayName">
    <vt:lpwstr>Stephanie Allman</vt:lpwstr>
  </property>
  <property fmtid="{D5CDD505-2E9C-101B-9397-08002B2CF9AE}" pid="16" name="ContentTypeId">
    <vt:lpwstr>0x0101002C738DFFF9CA074F984F0B00BA5E820E</vt:lpwstr>
  </property>
  <property fmtid="{D5CDD505-2E9C-101B-9397-08002B2CF9AE}" pid="17" name="_PreviousAdHocReviewCycleID">
    <vt:i4>860048193</vt:i4>
  </property>
</Properties>
</file>