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https://esites.enbridge.com/sites/DSMF/2021 DSM Plan/Interrogatories/Excel-Word Working Docs/"/>
    </mc:Choice>
  </mc:AlternateContent>
  <xr:revisionPtr revIDLastSave="0" documentId="13_ncr:1_{0FAE39B1-6BDA-40C8-BCEA-BFB304CEFB17}" xr6:coauthVersionLast="44" xr6:coauthVersionMax="44" xr10:uidLastSave="{00000000-0000-0000-0000-000000000000}"/>
  <bookViews>
    <workbookView xWindow="-110" yWindow="-110" windowWidth="18020" windowHeight="11020" xr2:uid="{00000000-000D-0000-FFFF-FFFF00000000}"/>
  </bookViews>
  <sheets>
    <sheet name="EGD Rate Zone Table 1-1" sheetId="1" r:id="rId1"/>
    <sheet name="Union Rate Zones Table 1-3" sheetId="4"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36" i="1" l="1"/>
  <c r="P36" i="1" s="1"/>
  <c r="P35" i="1"/>
  <c r="P21" i="1"/>
  <c r="P25" i="1"/>
  <c r="P34" i="1"/>
  <c r="O34" i="1"/>
  <c r="P26" i="1"/>
  <c r="P32" i="1"/>
  <c r="P33" i="1"/>
  <c r="O26" i="1"/>
  <c r="O21" i="1"/>
  <c r="P20" i="1"/>
  <c r="P18" i="1"/>
  <c r="P9" i="1"/>
  <c r="O20" i="1"/>
  <c r="O9" i="1"/>
  <c r="P40" i="4" l="1"/>
  <c r="P39" i="4"/>
  <c r="P38" i="4"/>
  <c r="O40" i="4"/>
  <c r="O38" i="4"/>
  <c r="P30" i="4"/>
  <c r="P26" i="4"/>
  <c r="O26" i="4"/>
  <c r="S32" i="4" l="1"/>
  <c r="S26" i="4"/>
  <c r="K23" i="4"/>
  <c r="M32" i="4"/>
  <c r="L32" i="4"/>
  <c r="M26" i="4"/>
  <c r="L26" i="4"/>
  <c r="M23" i="4"/>
  <c r="L23" i="4"/>
  <c r="M16" i="4"/>
  <c r="L16" i="4"/>
  <c r="M9" i="4"/>
  <c r="L9" i="4"/>
  <c r="M26" i="1"/>
  <c r="L26" i="1"/>
  <c r="L9" i="1"/>
  <c r="M9" i="1"/>
  <c r="M21" i="1"/>
  <c r="L21" i="1"/>
  <c r="S26" i="1" l="1"/>
  <c r="S21" i="1"/>
  <c r="U21" i="1"/>
  <c r="T21" i="1"/>
  <c r="U9" i="1"/>
  <c r="U34" i="1" s="1"/>
  <c r="T9" i="1"/>
  <c r="S9" i="1"/>
  <c r="S34" i="1" s="1"/>
  <c r="T34" i="1" l="1"/>
  <c r="U16" i="4"/>
  <c r="T16" i="4"/>
  <c r="U9" i="4"/>
  <c r="U38" i="4" s="1"/>
  <c r="T9" i="4"/>
  <c r="T38" i="4" s="1"/>
  <c r="S16" i="4"/>
  <c r="S9" i="4"/>
  <c r="S38" i="4" s="1"/>
  <c r="M34" i="1" l="1"/>
  <c r="M38" i="4" l="1"/>
</calcChain>
</file>

<file path=xl/sharedStrings.xml><?xml version="1.0" encoding="utf-8"?>
<sst xmlns="http://schemas.openxmlformats.org/spreadsheetml/2006/main" count="222" uniqueCount="100">
  <si>
    <r>
      <rPr>
        <b/>
        <sz val="7"/>
        <color rgb="FFFFFFFF"/>
        <rFont val="Verdana"/>
        <family val="2"/>
      </rPr>
      <t>Metric</t>
    </r>
  </si>
  <si>
    <r>
      <rPr>
        <b/>
        <sz val="7"/>
        <color rgb="FFFFFFFF"/>
        <rFont val="Verdana"/>
        <family val="2"/>
      </rPr>
      <t>Verified Cumulative Savings or Other Metric</t>
    </r>
  </si>
  <si>
    <r>
      <rPr>
        <b/>
        <sz val="7"/>
        <color rgb="FFFFFFFF"/>
        <rFont val="Verdana"/>
        <family val="2"/>
      </rPr>
      <t>OEB-Approved Program Budget</t>
    </r>
  </si>
  <si>
    <r>
      <rPr>
        <b/>
        <sz val="7"/>
        <color rgb="FFFFFFFF"/>
        <rFont val="Verdana"/>
        <family val="2"/>
      </rPr>
      <t>Utility Spending**</t>
    </r>
  </si>
  <si>
    <r>
      <rPr>
        <b/>
        <sz val="7"/>
        <color rgb="FFFFFFFF"/>
        <rFont val="Verdana"/>
        <family val="2"/>
      </rPr>
      <t>Budget/ Spending Variance</t>
    </r>
  </si>
  <si>
    <r>
      <rPr>
        <b/>
        <sz val="7"/>
        <color rgb="FFFFFFFF"/>
        <rFont val="Verdana"/>
        <family val="2"/>
      </rPr>
      <t>Cost Effectiveness (TRC Benefit Cost Ratio)</t>
    </r>
  </si>
  <si>
    <r>
      <rPr>
        <b/>
        <sz val="7"/>
        <color rgb="FFFFFFFF"/>
        <rFont val="Verdana"/>
        <family val="2"/>
      </rPr>
      <t>Resource Acquisition</t>
    </r>
  </si>
  <si>
    <r>
      <rPr>
        <b/>
        <sz val="7"/>
        <color rgb="FFFFFFFF"/>
        <rFont val="Verdana"/>
        <family val="2"/>
      </rPr>
      <t>Low Income</t>
    </r>
  </si>
  <si>
    <r>
      <rPr>
        <b/>
        <sz val="7"/>
        <color rgb="FFFFFFFF"/>
        <rFont val="Verdana"/>
        <family val="2"/>
      </rPr>
      <t>Market Transformation</t>
    </r>
  </si>
  <si>
    <r>
      <rPr>
        <b/>
        <sz val="7"/>
        <color rgb="FFFFFFFF"/>
        <rFont val="Verdana"/>
        <family val="2"/>
      </rPr>
      <t>N/A</t>
    </r>
  </si>
  <si>
    <r>
      <rPr>
        <sz val="6.5"/>
        <rFont val="Verdana"/>
        <family val="2"/>
      </rPr>
      <t>*Not all values may compute exactly due to rounding.</t>
    </r>
  </si>
  <si>
    <r>
      <rPr>
        <sz val="6.5"/>
        <rFont val="Verdana"/>
        <family val="2"/>
      </rPr>
      <t>†CCM are cumulative cubic meters of natural gas.</t>
    </r>
  </si>
  <si>
    <r>
      <rPr>
        <sz val="6.5"/>
        <rFont val="Verdana"/>
        <family val="2"/>
      </rPr>
      <t xml:space="preserve">**The OEB’s DSM Framework allows for utility spending to differ from the approved budget. Sections 6.6 and 11.2 of the </t>
    </r>
    <r>
      <rPr>
        <u/>
        <sz val="6.5"/>
        <color rgb="FF003591"/>
        <rFont val="Verdana"/>
        <family val="2"/>
      </rPr>
      <t>Filing Guidelines</t>
    </r>
    <r>
      <rPr>
        <sz val="6.5"/>
        <color rgb="FF003591"/>
        <rFont val="Verdana"/>
        <family val="2"/>
      </rPr>
      <t xml:space="preserve"> </t>
    </r>
    <r>
      <rPr>
        <sz val="6.5"/>
        <rFont val="Verdana"/>
        <family val="2"/>
      </rPr>
      <t>provide details for acceptable spending differences.</t>
    </r>
  </si>
  <si>
    <r>
      <rPr>
        <sz val="6.5"/>
        <rFont val="Verdana"/>
        <family val="2"/>
      </rPr>
      <t xml:space="preserve">** The OEB’s DSM Framework allows for utility spending to differ from the approved budget. Sections 6.6 and 11.2 of the </t>
    </r>
    <r>
      <rPr>
        <u/>
        <sz val="6.5"/>
        <color rgb="FF003591"/>
        <rFont val="Verdana"/>
        <family val="2"/>
      </rPr>
      <t>Filing Guidelines</t>
    </r>
    <r>
      <rPr>
        <sz val="6.5"/>
        <color rgb="FF003591"/>
        <rFont val="Verdana"/>
        <family val="2"/>
      </rPr>
      <t xml:space="preserve"> </t>
    </r>
    <r>
      <rPr>
        <sz val="6.5"/>
        <rFont val="Verdana"/>
        <family val="2"/>
      </rPr>
      <t>provide details for acceptable spending differences.</t>
    </r>
  </si>
  <si>
    <r>
      <rPr>
        <b/>
        <sz val="7"/>
        <color rgb="FFFFFFFF"/>
        <rFont val="Verdana"/>
        <family val="2"/>
      </rPr>
      <t>Performance Based</t>
    </r>
  </si>
  <si>
    <r>
      <rPr>
        <b/>
        <sz val="7"/>
        <color rgb="FFFFFFFF"/>
        <rFont val="Verdana"/>
        <family val="2"/>
      </rPr>
      <t>Large Volume</t>
    </r>
  </si>
  <si>
    <t>Program/Offering</t>
  </si>
  <si>
    <t>Lower Band</t>
  </si>
  <si>
    <t>Upper Band</t>
  </si>
  <si>
    <t>Target</t>
  </si>
  <si>
    <t>Weighted % of Scorecard Achieved</t>
  </si>
  <si>
    <t>Participants/Units</t>
  </si>
  <si>
    <t>Maximum Shareholder Incentive Available</t>
  </si>
  <si>
    <r>
      <rPr>
        <b/>
        <sz val="7"/>
        <color rgb="FFFFFFFF"/>
        <rFont val="Verdana"/>
        <family val="2"/>
      </rPr>
      <t>Verified Cumulative Savings or
Other Metric</t>
    </r>
  </si>
  <si>
    <r>
      <rPr>
        <b/>
        <sz val="7"/>
        <color rgb="FFFFFFFF"/>
        <rFont val="Verdana"/>
        <family val="2"/>
      </rPr>
      <t>DSM
Shareholder Incentive</t>
    </r>
  </si>
  <si>
    <r>
      <rPr>
        <b/>
        <sz val="7"/>
        <color rgb="FFFFFFFF"/>
        <rFont val="Verdana"/>
        <family val="2"/>
      </rPr>
      <t>OEB-
Approved Program Budget</t>
    </r>
  </si>
  <si>
    <r>
      <rPr>
        <b/>
        <sz val="7"/>
        <color rgb="FFFFFFFF"/>
        <rFont val="Verdana"/>
        <family val="2"/>
      </rPr>
      <t>Cost Effectiveness (TRC Benefit
Cost Ratio)</t>
    </r>
  </si>
  <si>
    <r>
      <rPr>
        <b/>
        <sz val="7"/>
        <color rgb="FFFFFFFF"/>
        <rFont val="Verdana"/>
        <family val="2"/>
      </rPr>
      <t>Net Present Value
(TRC Plus)</t>
    </r>
  </si>
  <si>
    <t>Commercial &amp; Industrial Custom</t>
  </si>
  <si>
    <t>CCM Savings</t>
  </si>
  <si>
    <t>Commercial &amp; Industrial Direct Install</t>
  </si>
  <si>
    <t>Commercial &amp; Industrial Prescriptive</t>
  </si>
  <si>
    <t>Home Reno Rebate</t>
  </si>
  <si>
    <t>Homes Built</t>
  </si>
  <si>
    <t>N/A</t>
  </si>
  <si>
    <t>Overhead and Administrative Costs</t>
  </si>
  <si>
    <t>Home Weatherization</t>
  </si>
  <si>
    <t>Furnace End-of-Life</t>
  </si>
  <si>
    <t>-</t>
  </si>
  <si>
    <t>Indigenous</t>
  </si>
  <si>
    <t>Multi-Family - Social &amp; Assisted</t>
  </si>
  <si>
    <t>Multi-Family - Market Rate</t>
  </si>
  <si>
    <t>Large Volume</t>
  </si>
  <si>
    <t>Optimum Home</t>
  </si>
  <si>
    <t>Builders</t>
  </si>
  <si>
    <t>% of Homes Built</t>
  </si>
  <si>
    <t>Commercial New Construction</t>
  </si>
  <si>
    <t>New Developments</t>
  </si>
  <si>
    <t>RunSmart</t>
  </si>
  <si>
    <t>Participants</t>
  </si>
  <si>
    <t>% Savings</t>
  </si>
  <si>
    <t>Strategic Energy Management</t>
  </si>
  <si>
    <t>Portfolio Overhead and Administrative Costs</t>
  </si>
  <si>
    <t>*Not all values may compute exactly due to rounding.</t>
  </si>
  <si>
    <t>†CCM are cumulative cubic meters of natural gas.</t>
  </si>
  <si>
    <t>Metric Weight</t>
  </si>
  <si>
    <t>Percent of Target Metric Achieved</t>
  </si>
  <si>
    <t>See separate table below</t>
  </si>
  <si>
    <t>Comprehensive Energy Management</t>
  </si>
  <si>
    <t>Energy Leaders Initiative</t>
  </si>
  <si>
    <t>Residential Adaptive Thermostats</t>
  </si>
  <si>
    <t>Run-it-Right</t>
  </si>
  <si>
    <t>Small Commercial New Construction</t>
  </si>
  <si>
    <t>Home Energy Conservation</t>
  </si>
  <si>
    <t>Resource Acquisition Overhead</t>
  </si>
  <si>
    <t>Home Winterproofing</t>
  </si>
  <si>
    <t>Multi Residential</t>
  </si>
  <si>
    <t>New Construction</t>
  </si>
  <si>
    <t>Applications</t>
  </si>
  <si>
    <t>Low Income Overhead</t>
  </si>
  <si>
    <t>School Energy Competition</t>
  </si>
  <si>
    <t>Schools</t>
  </si>
  <si>
    <t>Residential Savings by Design</t>
  </si>
  <si>
    <t>Homes</t>
  </si>
  <si>
    <t>Commercial Savings by Design</t>
  </si>
  <si>
    <t>Developments</t>
  </si>
  <si>
    <t>Market Transformation Overhead</t>
  </si>
  <si>
    <t>Large Volume Customer - CCM Savings</t>
  </si>
  <si>
    <t>Small Volume Customer - CCM Savings</t>
  </si>
  <si>
    <t>Program Level Savings (CCM)</t>
  </si>
  <si>
    <t>Metric-Level Savings (CCM)</t>
  </si>
  <si>
    <r>
      <t>Verified First-Year Savings
(m</t>
    </r>
    <r>
      <rPr>
        <b/>
        <vertAlign val="superscript"/>
        <sz val="7"/>
        <color rgb="FFFFFFFF"/>
        <rFont val="Verdana"/>
        <family val="2"/>
      </rPr>
      <t>3</t>
    </r>
    <r>
      <rPr>
        <b/>
        <sz val="7"/>
        <color rgb="FFFFFFFF"/>
        <rFont val="Verdana"/>
        <family val="2"/>
      </rPr>
      <t>)</t>
    </r>
  </si>
  <si>
    <r>
      <t>Gross Annual Natural Gas Savings (m</t>
    </r>
    <r>
      <rPr>
        <b/>
        <vertAlign val="superscript"/>
        <sz val="7"/>
        <color theme="0"/>
        <rFont val="Verdana"/>
        <family val="2"/>
      </rPr>
      <t>3</t>
    </r>
    <r>
      <rPr>
        <b/>
        <sz val="7"/>
        <color theme="0"/>
        <rFont val="Verdana"/>
        <family val="2"/>
      </rPr>
      <t>)</t>
    </r>
  </si>
  <si>
    <t>Gross Cumulative Natural Gas Savings (CCM)</t>
  </si>
  <si>
    <t>Table 1-1 is the basis but some columns have been re-ordered to accommodate additional data</t>
  </si>
  <si>
    <t>Columns have been added from other tables in the Annual Verification Report. These are highighted orange.</t>
  </si>
  <si>
    <t>Table 1-3 is the basis but some columns have been re-ordered to accommodate additional data</t>
  </si>
  <si>
    <t>Metric</t>
  </si>
  <si>
    <t>Verified First-Year Savings (m3)</t>
  </si>
  <si>
    <t>Source: 2018 Natural Gas Demand-Side Management Annual Verification Report (DNV GL). Spend from Utility data</t>
  </si>
  <si>
    <t xml:space="preserve">Participants/units and Gross Savings are not entirely available in the Annual Verification Report. This data has been taken from the Utilities' data. This may vary from the Auditor results due to rounding and inability to completely reproduce results. Differences are not material. </t>
  </si>
  <si>
    <t>Table 1-3. Union Rate Zones achievement, spend, cost effectiveness, and incentive results*†</t>
  </si>
  <si>
    <t>Union Rate Zones Program Total</t>
  </si>
  <si>
    <t>Union Rate Zones Portfolio Total</t>
  </si>
  <si>
    <t>Table 1-1. EGD Rate Zone savings, spend, cost effectiveness, and incentive results*†</t>
  </si>
  <si>
    <t>EGD Rate Zone Program Total</t>
  </si>
  <si>
    <t>EGD Rate Zone Portfolio Total</t>
  </si>
  <si>
    <t>EGD Rate Zone’s 2018 Resource Acquisition Scorecard and Achievement</t>
  </si>
  <si>
    <t>EGD Rate Zone (2018)</t>
  </si>
  <si>
    <t>Union Rate Zones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</si>
</sst>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3" formatCode="_(* #,##0.00_);_(* \(#,##0.00\);_(* &quot;-&quot;??_);_(@_)"/>
    <numFmt numFmtId="164" formatCode="\$#,##0"/>
    <numFmt numFmtId="165" formatCode="0.0%"/>
    <numFmt numFmtId="166" formatCode="\$0"/>
  </numFmts>
  <fonts count="24" x14ac:knownFonts="1">
    <font>
      <sz val="10"/>
      <color rgb="FF000000"/>
      <name val="Times New Roman"/>
      <charset val="204"/>
    </font>
    <font>
      <b/>
      <sz val="9"/>
      <name val="Verdana"/>
      <family val="2"/>
    </font>
    <font>
      <b/>
      <sz val="7"/>
      <color rgb="FFFFFFFF"/>
      <name val="Verdana"/>
      <family val="2"/>
    </font>
    <font>
      <sz val="7"/>
      <color rgb="FF000000"/>
      <name val="Verdana"/>
      <family val="2"/>
    </font>
    <font>
      <b/>
      <sz val="7"/>
      <color rgb="FF000000"/>
      <name val="Verdana"/>
      <family val="2"/>
    </font>
    <font>
      <sz val="6.5"/>
      <name val="Verdana"/>
      <family val="2"/>
    </font>
    <font>
      <b/>
      <sz val="13"/>
      <color rgb="FF009FDA"/>
      <name val="Verdana"/>
      <family val="2"/>
    </font>
    <font>
      <b/>
      <sz val="9"/>
      <name val="Verdana"/>
      <family val="2"/>
    </font>
    <font>
      <sz val="7"/>
      <name val="Verdana"/>
      <family val="2"/>
    </font>
    <font>
      <b/>
      <sz val="7"/>
      <name val="Verdana"/>
      <family val="2"/>
    </font>
    <font>
      <sz val="6.5"/>
      <name val="Verdana"/>
      <family val="2"/>
    </font>
    <font>
      <u/>
      <sz val="6.5"/>
      <color rgb="FF003591"/>
      <name val="Verdana"/>
      <family val="2"/>
    </font>
    <font>
      <sz val="6.5"/>
      <color rgb="FF003591"/>
      <name val="Verdana"/>
      <family val="2"/>
    </font>
    <font>
      <sz val="10"/>
      <color rgb="FF000000"/>
      <name val="Times New Roman"/>
      <family val="1"/>
    </font>
    <font>
      <b/>
      <sz val="7"/>
      <color theme="0"/>
      <name val="Verdana"/>
      <family val="2"/>
    </font>
    <font>
      <sz val="10"/>
      <color rgb="FF000000"/>
      <name val="Times New Roman"/>
      <family val="1"/>
    </font>
    <font>
      <sz val="10"/>
      <color rgb="FF000000"/>
      <name val="Verdana"/>
      <family val="2"/>
    </font>
    <font>
      <sz val="10"/>
      <name val="Verdana"/>
      <family val="2"/>
    </font>
    <font>
      <sz val="7"/>
      <color rgb="FF333333"/>
      <name val="Verdana"/>
      <family val="2"/>
    </font>
    <font>
      <b/>
      <vertAlign val="superscript"/>
      <sz val="7"/>
      <color rgb="FFFFFFFF"/>
      <name val="Verdana"/>
      <family val="2"/>
    </font>
    <font>
      <b/>
      <vertAlign val="superscript"/>
      <sz val="7"/>
      <color theme="0"/>
      <name val="Verdana"/>
      <family val="2"/>
    </font>
    <font>
      <i/>
      <sz val="7"/>
      <name val="Verdana"/>
      <family val="2"/>
    </font>
    <font>
      <sz val="8"/>
      <color rgb="FF000000"/>
      <name val="Verdana"/>
      <family val="2"/>
    </font>
    <font>
      <sz val="9"/>
      <color rgb="FF000000"/>
      <name val="Times New Roman"/>
      <family val="1"/>
    </font>
  </fonts>
  <fills count="7">
    <fill>
      <patternFill patternType="none"/>
    </fill>
    <fill>
      <patternFill patternType="gray125"/>
    </fill>
    <fill>
      <patternFill patternType="solid">
        <fgColor rgb="FF009FDA"/>
      </patternFill>
    </fill>
    <fill>
      <patternFill patternType="solid">
        <fgColor rgb="FF3E9C35"/>
      </patternFill>
    </fill>
    <fill>
      <patternFill patternType="solid">
        <fgColor rgb="FF003591"/>
      </patternFill>
    </fill>
    <fill>
      <patternFill patternType="solid">
        <fgColor theme="9" tint="-0.249977111117893"/>
        <bgColor indexed="64"/>
      </patternFill>
    </fill>
    <fill>
      <patternFill patternType="solid">
        <fgColor rgb="FF7030A0"/>
        <bgColor indexed="64"/>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bottom style="thin">
        <color rgb="FF000000"/>
      </bottom>
      <diagonal/>
    </border>
    <border>
      <left/>
      <right/>
      <top style="thin">
        <color indexed="64"/>
      </top>
      <bottom style="thin">
        <color indexed="64"/>
      </bottom>
      <diagonal/>
    </border>
    <border>
      <left/>
      <right/>
      <top style="thin">
        <color indexed="64"/>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right style="thin">
        <color indexed="64"/>
      </right>
      <top/>
      <bottom style="thin">
        <color rgb="FF000000"/>
      </bottom>
      <diagonal/>
    </border>
    <border>
      <left style="thin">
        <color rgb="FF000000"/>
      </left>
      <right style="thin">
        <color indexed="64"/>
      </right>
      <top style="thin">
        <color rgb="FF000000"/>
      </top>
      <bottom/>
      <diagonal/>
    </border>
    <border>
      <left/>
      <right style="thin">
        <color indexed="64"/>
      </right>
      <top/>
      <bottom/>
      <diagonal/>
    </border>
    <border>
      <left style="thin">
        <color indexed="64"/>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style="thin">
        <color rgb="FF000000"/>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43" fontId="13" fillId="0" borderId="0" applyFont="0" applyFill="0" applyBorder="0" applyAlignment="0" applyProtection="0"/>
    <xf numFmtId="9" fontId="13" fillId="0" borderId="0" applyFont="0" applyFill="0" applyBorder="0" applyAlignment="0" applyProtection="0"/>
  </cellStyleXfs>
  <cellXfs count="217">
    <xf numFmtId="0" fontId="0" fillId="0" borderId="0" xfId="0" applyFill="1" applyBorder="1" applyAlignment="1">
      <alignment horizontal="left" vertical="top"/>
    </xf>
    <xf numFmtId="0" fontId="1" fillId="0" borderId="0" xfId="0" applyFont="1" applyFill="1" applyBorder="1" applyAlignment="1">
      <alignment horizontal="left" vertical="top"/>
    </xf>
    <xf numFmtId="3" fontId="3" fillId="0" borderId="1" xfId="0" applyNumberFormat="1" applyFont="1" applyFill="1" applyBorder="1" applyAlignment="1">
      <alignment horizontal="right" vertical="top" shrinkToFit="1"/>
    </xf>
    <xf numFmtId="164" fontId="4" fillId="0" borderId="1" xfId="0" applyNumberFormat="1" applyFont="1" applyFill="1" applyBorder="1" applyAlignment="1">
      <alignment horizontal="right" vertical="top" shrinkToFit="1"/>
    </xf>
    <xf numFmtId="0" fontId="5" fillId="0" borderId="0" xfId="0" applyFont="1" applyFill="1" applyBorder="1" applyAlignment="1">
      <alignment horizontal="left" vertical="top"/>
    </xf>
    <xf numFmtId="164" fontId="4" fillId="0" borderId="1" xfId="0" applyNumberFormat="1" applyFont="1" applyBorder="1" applyAlignment="1">
      <alignment horizontal="right" vertical="top" shrinkToFit="1"/>
    </xf>
    <xf numFmtId="0" fontId="6" fillId="0" borderId="0" xfId="0" applyFont="1" applyAlignment="1">
      <alignment horizontal="left" vertical="top"/>
    </xf>
    <xf numFmtId="0" fontId="6" fillId="0" borderId="0" xfId="0" applyFont="1" applyFill="1" applyBorder="1" applyAlignment="1">
      <alignment horizontal="left" vertical="top"/>
    </xf>
    <xf numFmtId="0" fontId="16" fillId="0" borderId="0" xfId="0" applyFont="1" applyAlignment="1">
      <alignment horizontal="left" vertical="top"/>
    </xf>
    <xf numFmtId="0" fontId="7" fillId="0" borderId="0" xfId="0" applyFont="1" applyAlignment="1">
      <alignment horizontal="left" vertical="top"/>
    </xf>
    <xf numFmtId="0" fontId="16" fillId="0" borderId="0" xfId="0" applyFont="1" applyFill="1" applyAlignment="1">
      <alignment horizontal="left" vertical="top"/>
    </xf>
    <xf numFmtId="0" fontId="10" fillId="0" borderId="0" xfId="0" applyFont="1" applyAlignment="1">
      <alignment horizontal="left" vertical="top"/>
    </xf>
    <xf numFmtId="0" fontId="3" fillId="0" borderId="0" xfId="0" applyFont="1" applyAlignment="1">
      <alignment horizontal="left" vertical="top"/>
    </xf>
    <xf numFmtId="0" fontId="14" fillId="5" borderId="11" xfId="0" applyFont="1" applyFill="1" applyBorder="1" applyAlignment="1">
      <alignment horizontal="center" vertical="center" wrapText="1"/>
    </xf>
    <xf numFmtId="0" fontId="9" fillId="0" borderId="3" xfId="0" applyFont="1" applyBorder="1" applyAlignment="1">
      <alignment horizontal="left" vertical="top" wrapText="1"/>
    </xf>
    <xf numFmtId="0" fontId="15" fillId="0" borderId="0" xfId="0" applyFont="1" applyFill="1" applyBorder="1" applyAlignment="1">
      <alignment horizontal="left" vertical="top"/>
    </xf>
    <xf numFmtId="0" fontId="9" fillId="2" borderId="1" xfId="0" applyFont="1" applyFill="1" applyBorder="1" applyAlignment="1">
      <alignment horizontal="left" vertical="center" wrapText="1" indent="2"/>
    </xf>
    <xf numFmtId="0" fontId="8" fillId="0" borderId="1" xfId="0" applyFont="1" applyFill="1" applyBorder="1" applyAlignment="1">
      <alignment horizontal="right" vertical="top" wrapText="1"/>
    </xf>
    <xf numFmtId="0" fontId="9" fillId="0" borderId="3" xfId="0" applyFont="1" applyFill="1" applyBorder="1" applyAlignment="1">
      <alignment horizontal="left" vertical="top" wrapText="1"/>
    </xf>
    <xf numFmtId="0" fontId="3" fillId="0" borderId="0" xfId="0" applyFont="1" applyFill="1" applyBorder="1" applyAlignment="1">
      <alignment horizontal="left" vertical="top"/>
    </xf>
    <xf numFmtId="0" fontId="8" fillId="0" borderId="11" xfId="0" applyFont="1" applyFill="1" applyBorder="1" applyAlignment="1">
      <alignment horizontal="left" vertical="top" wrapText="1"/>
    </xf>
    <xf numFmtId="0" fontId="2" fillId="2" borderId="1" xfId="0" applyFont="1" applyFill="1" applyBorder="1" applyAlignment="1">
      <alignment horizontal="center" vertical="top" wrapText="1"/>
    </xf>
    <xf numFmtId="3" fontId="3" fillId="0" borderId="2" xfId="0" applyNumberFormat="1" applyFont="1" applyBorder="1" applyAlignment="1">
      <alignment vertical="top" shrinkToFit="1"/>
    </xf>
    <xf numFmtId="3" fontId="18" fillId="0" borderId="2" xfId="0" applyNumberFormat="1" applyFont="1" applyBorder="1" applyAlignment="1">
      <alignment vertical="top" shrinkToFit="1"/>
    </xf>
    <xf numFmtId="3" fontId="3" fillId="0" borderId="13" xfId="0" applyNumberFormat="1" applyFont="1" applyFill="1" applyBorder="1" applyAlignment="1">
      <alignment horizontal="right" vertical="top" shrinkToFit="1"/>
    </xf>
    <xf numFmtId="0" fontId="14" fillId="5"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165" fontId="3" fillId="0" borderId="11" xfId="0" applyNumberFormat="1" applyFont="1" applyFill="1" applyBorder="1" applyAlignment="1">
      <alignment horizontal="center" vertical="top" shrinkToFit="1"/>
    </xf>
    <xf numFmtId="3" fontId="3" fillId="0" borderId="11" xfId="0" applyNumberFormat="1" applyFont="1" applyFill="1" applyBorder="1" applyAlignment="1">
      <alignment vertical="top" shrinkToFit="1"/>
    </xf>
    <xf numFmtId="9" fontId="3" fillId="0" borderId="11" xfId="2" applyFont="1" applyFill="1" applyBorder="1" applyAlignment="1">
      <alignment horizontal="center" vertical="top" shrinkToFit="1"/>
    </xf>
    <xf numFmtId="0" fontId="3" fillId="0" borderId="0" xfId="0" applyFont="1" applyFill="1" applyBorder="1" applyAlignment="1">
      <alignment horizontal="center" vertical="center"/>
    </xf>
    <xf numFmtId="0" fontId="0" fillId="0" borderId="0" xfId="0" applyFill="1" applyBorder="1" applyAlignment="1">
      <alignment horizontal="center" vertical="center"/>
    </xf>
    <xf numFmtId="0" fontId="3" fillId="0" borderId="0" xfId="0" applyFont="1" applyAlignment="1">
      <alignment horizontal="center" vertical="center" wrapText="1"/>
    </xf>
    <xf numFmtId="0" fontId="14" fillId="6" borderId="11" xfId="0" applyFont="1" applyFill="1" applyBorder="1" applyAlignment="1">
      <alignment horizontal="center" vertical="center" wrapText="1"/>
    </xf>
    <xf numFmtId="0" fontId="17" fillId="0" borderId="0" xfId="0" applyFont="1" applyFill="1" applyAlignment="1">
      <alignment horizontal="left" vertical="top"/>
    </xf>
    <xf numFmtId="3" fontId="2" fillId="3" borderId="11" xfId="0" applyNumberFormat="1" applyFont="1" applyFill="1" applyBorder="1" applyAlignment="1">
      <alignment horizontal="right" vertical="center" shrinkToFit="1"/>
    </xf>
    <xf numFmtId="0" fontId="3" fillId="0" borderId="0" xfId="0" applyFont="1" applyFill="1" applyBorder="1" applyAlignment="1">
      <alignment horizontal="left" vertical="center"/>
    </xf>
    <xf numFmtId="0" fontId="0" fillId="0" borderId="0" xfId="0" applyFill="1" applyBorder="1" applyAlignment="1">
      <alignment horizontal="left" vertical="center"/>
    </xf>
    <xf numFmtId="0" fontId="3" fillId="0" borderId="0" xfId="0" applyFont="1" applyAlignment="1">
      <alignment horizontal="left" vertical="center"/>
    </xf>
    <xf numFmtId="0" fontId="9" fillId="2" borderId="1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8" fillId="0" borderId="11" xfId="0" applyFont="1" applyFill="1" applyBorder="1" applyAlignment="1">
      <alignment horizontal="right" vertical="top" wrapText="1"/>
    </xf>
    <xf numFmtId="0" fontId="8" fillId="0" borderId="16" xfId="0" applyFont="1" applyFill="1" applyBorder="1" applyAlignment="1">
      <alignment vertical="top" wrapText="1"/>
    </xf>
    <xf numFmtId="9" fontId="8" fillId="0" borderId="16" xfId="2" applyFont="1" applyFill="1" applyBorder="1" applyAlignment="1">
      <alignment horizontal="center" vertical="top" wrapText="1"/>
    </xf>
    <xf numFmtId="164" fontId="3" fillId="0" borderId="16" xfId="0" applyNumberFormat="1" applyFont="1" applyFill="1" applyBorder="1" applyAlignment="1">
      <alignment vertical="top" shrinkToFit="1"/>
    </xf>
    <xf numFmtId="0" fontId="8" fillId="0" borderId="16" xfId="0" applyFont="1" applyFill="1" applyBorder="1" applyAlignment="1">
      <alignment horizontal="center" vertical="top" wrapText="1"/>
    </xf>
    <xf numFmtId="0" fontId="8" fillId="0" borderId="16" xfId="0" applyFont="1" applyFill="1" applyBorder="1" applyAlignment="1">
      <alignment horizontal="left" vertical="top" wrapText="1"/>
    </xf>
    <xf numFmtId="0" fontId="8" fillId="0" borderId="14" xfId="0" applyFont="1" applyFill="1" applyBorder="1" applyAlignment="1">
      <alignment horizontal="center" vertical="top" wrapText="1"/>
    </xf>
    <xf numFmtId="0" fontId="8" fillId="0" borderId="16" xfId="0" applyFont="1" applyFill="1" applyBorder="1" applyAlignment="1">
      <alignment horizontal="left" vertical="top" wrapText="1" indent="2"/>
    </xf>
    <xf numFmtId="0" fontId="3" fillId="3" borderId="11" xfId="0" applyFont="1" applyFill="1" applyBorder="1" applyAlignment="1">
      <alignment horizontal="left" vertical="center" wrapText="1"/>
    </xf>
    <xf numFmtId="165" fontId="14" fillId="3" borderId="11" xfId="2" applyNumberFormat="1" applyFont="1" applyFill="1" applyBorder="1" applyAlignment="1">
      <alignment horizontal="right" vertical="center" wrapText="1"/>
    </xf>
    <xf numFmtId="165" fontId="14" fillId="3" borderId="11" xfId="2" applyNumberFormat="1" applyFont="1" applyFill="1" applyBorder="1" applyAlignment="1">
      <alignment horizontal="center" vertical="center" wrapText="1"/>
    </xf>
    <xf numFmtId="164" fontId="2" fillId="3" borderId="11" xfId="0" applyNumberFormat="1" applyFont="1" applyFill="1" applyBorder="1" applyAlignment="1">
      <alignment horizontal="right" vertical="center" shrinkToFit="1"/>
    </xf>
    <xf numFmtId="0" fontId="9" fillId="3" borderId="11" xfId="0" applyFont="1" applyFill="1" applyBorder="1" applyAlignment="1">
      <alignment horizontal="right" vertical="center" wrapText="1"/>
    </xf>
    <xf numFmtId="2" fontId="2" fillId="3" borderId="11" xfId="0" applyNumberFormat="1" applyFont="1" applyFill="1" applyBorder="1" applyAlignment="1">
      <alignment horizontal="center" vertical="center" shrinkToFit="1"/>
    </xf>
    <xf numFmtId="2" fontId="3" fillId="0" borderId="11" xfId="0" applyNumberFormat="1" applyFont="1" applyFill="1" applyBorder="1" applyAlignment="1">
      <alignment horizontal="center" vertical="top" shrinkToFit="1"/>
    </xf>
    <xf numFmtId="3" fontId="3" fillId="0" borderId="11" xfId="0" quotePrefix="1" applyNumberFormat="1" applyFont="1" applyFill="1" applyBorder="1" applyAlignment="1">
      <alignment horizontal="right" vertical="top" shrinkToFit="1"/>
    </xf>
    <xf numFmtId="166" fontId="3" fillId="0" borderId="11" xfId="0" applyNumberFormat="1" applyFont="1" applyFill="1" applyBorder="1" applyAlignment="1">
      <alignment horizontal="right" vertical="top" shrinkToFit="1"/>
    </xf>
    <xf numFmtId="0" fontId="3" fillId="3" borderId="4" xfId="0" applyFont="1" applyFill="1" applyBorder="1" applyAlignment="1">
      <alignment horizontal="left" vertical="center" wrapText="1"/>
    </xf>
    <xf numFmtId="3" fontId="2" fillId="3" borderId="4" xfId="0" applyNumberFormat="1" applyFont="1" applyFill="1" applyBorder="1" applyAlignment="1">
      <alignment horizontal="right" vertical="center" shrinkToFit="1"/>
    </xf>
    <xf numFmtId="3" fontId="2" fillId="3" borderId="5" xfId="0" applyNumberFormat="1" applyFont="1" applyFill="1" applyBorder="1" applyAlignment="1">
      <alignment horizontal="right" vertical="center" shrinkToFit="1"/>
    </xf>
    <xf numFmtId="9" fontId="2" fillId="3" borderId="4" xfId="2" applyFont="1" applyFill="1" applyBorder="1" applyAlignment="1">
      <alignment horizontal="center" vertical="center" shrinkToFit="1"/>
    </xf>
    <xf numFmtId="165" fontId="14" fillId="3" borderId="4" xfId="2" applyNumberFormat="1" applyFont="1" applyFill="1" applyBorder="1" applyAlignment="1">
      <alignment horizontal="center" vertical="center" wrapText="1"/>
    </xf>
    <xf numFmtId="164" fontId="2" fillId="3" borderId="4" xfId="0" applyNumberFormat="1" applyFont="1" applyFill="1" applyBorder="1" applyAlignment="1">
      <alignment horizontal="right" vertical="center" shrinkToFit="1"/>
    </xf>
    <xf numFmtId="2" fontId="2" fillId="3" borderId="4" xfId="0" applyNumberFormat="1" applyFont="1" applyFill="1" applyBorder="1" applyAlignment="1">
      <alignment horizontal="center" vertical="center" shrinkToFit="1"/>
    </xf>
    <xf numFmtId="165" fontId="3" fillId="0" borderId="11" xfId="2" applyNumberFormat="1" applyFont="1" applyFill="1" applyBorder="1" applyAlignment="1">
      <alignment horizontal="center" vertical="top" shrinkToFit="1"/>
    </xf>
    <xf numFmtId="1" fontId="3" fillId="0" borderId="11" xfId="0" applyNumberFormat="1" applyFont="1" applyFill="1" applyBorder="1" applyAlignment="1">
      <alignment horizontal="right" vertical="top" shrinkToFit="1"/>
    </xf>
    <xf numFmtId="165" fontId="8" fillId="0" borderId="16" xfId="2" applyNumberFormat="1" applyFont="1" applyFill="1" applyBorder="1" applyAlignment="1">
      <alignment horizontal="center" vertical="top" wrapText="1"/>
    </xf>
    <xf numFmtId="0" fontId="8" fillId="0" borderId="0" xfId="0" applyFont="1" applyFill="1" applyBorder="1" applyAlignment="1">
      <alignment horizontal="left" vertical="top" wrapText="1"/>
    </xf>
    <xf numFmtId="0" fontId="8" fillId="0" borderId="0" xfId="0" applyFont="1" applyFill="1" applyBorder="1" applyAlignment="1">
      <alignment vertical="top" wrapText="1"/>
    </xf>
    <xf numFmtId="0" fontId="8" fillId="0" borderId="0" xfId="0" applyFont="1" applyFill="1" applyBorder="1" applyAlignment="1">
      <alignment horizontal="center" vertical="top" wrapText="1"/>
    </xf>
    <xf numFmtId="9" fontId="8" fillId="0" borderId="0" xfId="2" applyFont="1" applyFill="1" applyBorder="1" applyAlignment="1">
      <alignment horizontal="center" vertical="top" wrapText="1"/>
    </xf>
    <xf numFmtId="0" fontId="8" fillId="0" borderId="0" xfId="0" applyFont="1" applyFill="1" applyBorder="1" applyAlignment="1">
      <alignment horizontal="left" vertical="top" wrapText="1" indent="2"/>
    </xf>
    <xf numFmtId="164" fontId="3" fillId="0" borderId="0" xfId="0" applyNumberFormat="1" applyFont="1" applyFill="1" applyBorder="1" applyAlignment="1">
      <alignment vertical="top" shrinkToFit="1"/>
    </xf>
    <xf numFmtId="0" fontId="9" fillId="3" borderId="11" xfId="0" applyFont="1" applyFill="1" applyBorder="1" applyAlignment="1">
      <alignment horizontal="center" vertical="center" wrapText="1"/>
    </xf>
    <xf numFmtId="9" fontId="9" fillId="3" borderId="11" xfId="2" applyFont="1" applyFill="1" applyBorder="1" applyAlignment="1">
      <alignment horizontal="center" vertical="center" wrapText="1"/>
    </xf>
    <xf numFmtId="164" fontId="2" fillId="3" borderId="5" xfId="0" applyNumberFormat="1" applyFont="1" applyFill="1" applyBorder="1" applyAlignment="1">
      <alignment horizontal="right" vertical="center" shrinkToFit="1"/>
    </xf>
    <xf numFmtId="164" fontId="14" fillId="3" borderId="11" xfId="0" applyNumberFormat="1" applyFont="1" applyFill="1" applyBorder="1" applyAlignment="1">
      <alignment horizontal="right" vertical="center" wrapText="1"/>
    </xf>
    <xf numFmtId="164" fontId="14" fillId="3" borderId="4" xfId="0" applyNumberFormat="1" applyFont="1" applyFill="1" applyBorder="1" applyAlignment="1">
      <alignment horizontal="right" vertical="center" wrapText="1"/>
    </xf>
    <xf numFmtId="0" fontId="9" fillId="3" borderId="11" xfId="0" applyFont="1" applyFill="1" applyBorder="1" applyAlignment="1">
      <alignment horizontal="left" vertical="center" wrapText="1"/>
    </xf>
    <xf numFmtId="0" fontId="14" fillId="3" borderId="11" xfId="0" applyFont="1" applyFill="1" applyBorder="1" applyAlignment="1">
      <alignment horizontal="left" vertical="center" wrapText="1"/>
    </xf>
    <xf numFmtId="9" fontId="2" fillId="3" borderId="11" xfId="2" applyFont="1" applyFill="1" applyBorder="1" applyAlignment="1">
      <alignment horizontal="center" vertical="center" shrinkToFit="1"/>
    </xf>
    <xf numFmtId="0" fontId="3" fillId="3" borderId="11" xfId="0" applyFont="1" applyFill="1" applyBorder="1" applyAlignment="1">
      <alignment horizontal="center" vertical="center" wrapText="1"/>
    </xf>
    <xf numFmtId="0" fontId="8" fillId="0" borderId="11" xfId="0" applyFont="1" applyBorder="1" applyAlignment="1">
      <alignment horizontal="right" vertical="top" wrapText="1"/>
    </xf>
    <xf numFmtId="166" fontId="3" fillId="0" borderId="11" xfId="0" applyNumberFormat="1" applyFont="1" applyBorder="1" applyAlignment="1">
      <alignment vertical="top" shrinkToFit="1"/>
    </xf>
    <xf numFmtId="164" fontId="3" fillId="0" borderId="11" xfId="1" applyNumberFormat="1" applyFont="1" applyBorder="1" applyAlignment="1">
      <alignment vertical="top" shrinkToFit="1"/>
    </xf>
    <xf numFmtId="1" fontId="3" fillId="0" borderId="11" xfId="0" applyNumberFormat="1" applyFont="1" applyBorder="1" applyAlignment="1">
      <alignment horizontal="right" vertical="top" shrinkToFit="1"/>
    </xf>
    <xf numFmtId="10" fontId="3" fillId="0" borderId="11" xfId="0" applyNumberFormat="1" applyFont="1" applyBorder="1" applyAlignment="1">
      <alignment horizontal="right" vertical="top" shrinkToFit="1"/>
    </xf>
    <xf numFmtId="0" fontId="9" fillId="3" borderId="4" xfId="0" applyFont="1" applyFill="1" applyBorder="1" applyAlignment="1">
      <alignment horizontal="center" vertical="center" wrapText="1"/>
    </xf>
    <xf numFmtId="9" fontId="9" fillId="3" borderId="4" xfId="2" applyFont="1" applyFill="1" applyBorder="1" applyAlignment="1">
      <alignment horizontal="center" vertical="center" wrapText="1"/>
    </xf>
    <xf numFmtId="0" fontId="3" fillId="3" borderId="4" xfId="0" applyFont="1" applyFill="1" applyBorder="1" applyAlignment="1">
      <alignment horizontal="center" vertical="center" wrapText="1"/>
    </xf>
    <xf numFmtId="164" fontId="14" fillId="3" borderId="5" xfId="0" applyNumberFormat="1" applyFont="1" applyFill="1" applyBorder="1" applyAlignment="1">
      <alignment horizontal="right" vertical="center" wrapText="1"/>
    </xf>
    <xf numFmtId="0" fontId="9" fillId="3" borderId="7" xfId="0" applyFont="1" applyFill="1" applyBorder="1" applyAlignment="1">
      <alignment horizontal="center" vertical="center" wrapText="1"/>
    </xf>
    <xf numFmtId="0" fontId="8" fillId="0" borderId="18" xfId="0" applyFont="1" applyBorder="1" applyAlignment="1">
      <alignment horizontal="center" vertical="top" wrapText="1"/>
    </xf>
    <xf numFmtId="0" fontId="8" fillId="0" borderId="18" xfId="0" applyFont="1" applyBorder="1" applyAlignment="1">
      <alignment vertical="top" wrapText="1"/>
    </xf>
    <xf numFmtId="9" fontId="8" fillId="0" borderId="18" xfId="2" applyFont="1" applyBorder="1" applyAlignment="1">
      <alignment horizontal="center" vertical="top" wrapText="1"/>
    </xf>
    <xf numFmtId="166" fontId="3" fillId="0" borderId="18" xfId="0" applyNumberFormat="1" applyFont="1" applyBorder="1" applyAlignment="1">
      <alignment vertical="top" shrinkToFit="1"/>
    </xf>
    <xf numFmtId="164" fontId="3" fillId="0" borderId="18" xfId="0" applyNumberFormat="1" applyFont="1" applyBorder="1" applyAlignment="1">
      <alignment vertical="top" shrinkToFit="1"/>
    </xf>
    <xf numFmtId="0" fontId="8" fillId="0" borderId="17" xfId="0" applyFont="1" applyBorder="1" applyAlignment="1">
      <alignment horizontal="center" vertical="top" wrapText="1"/>
    </xf>
    <xf numFmtId="9" fontId="8" fillId="0" borderId="17" xfId="2" applyFont="1" applyBorder="1" applyAlignment="1">
      <alignment horizontal="center" vertical="top" wrapText="1"/>
    </xf>
    <xf numFmtId="166" fontId="3" fillId="0" borderId="17" xfId="0" applyNumberFormat="1" applyFont="1" applyBorder="1" applyAlignment="1">
      <alignment vertical="top" shrinkToFit="1"/>
    </xf>
    <xf numFmtId="164" fontId="3" fillId="0" borderId="17" xfId="1" applyNumberFormat="1" applyFont="1" applyBorder="1" applyAlignment="1">
      <alignment vertical="top" shrinkToFit="1"/>
    </xf>
    <xf numFmtId="0" fontId="8" fillId="0" borderId="17" xfId="0" applyFont="1" applyBorder="1" applyAlignment="1">
      <alignment horizontal="right" vertical="top" wrapText="1"/>
    </xf>
    <xf numFmtId="164" fontId="3" fillId="0" borderId="17" xfId="0" applyNumberFormat="1" applyFont="1" applyBorder="1" applyAlignment="1">
      <alignment vertical="top" shrinkToFit="1"/>
    </xf>
    <xf numFmtId="0" fontId="8" fillId="0" borderId="17" xfId="0" applyFont="1" applyBorder="1" applyAlignment="1">
      <alignment vertical="top" wrapText="1"/>
    </xf>
    <xf numFmtId="164" fontId="2" fillId="3" borderId="15" xfId="0" applyNumberFormat="1" applyFont="1" applyFill="1" applyBorder="1" applyAlignment="1">
      <alignment horizontal="right" vertical="center" shrinkToFit="1"/>
    </xf>
    <xf numFmtId="1" fontId="14" fillId="3" borderId="11" xfId="0" applyNumberFormat="1" applyFont="1" applyFill="1" applyBorder="1" applyAlignment="1">
      <alignment horizontal="right" vertical="center" wrapText="1"/>
    </xf>
    <xf numFmtId="1" fontId="14" fillId="3" borderId="4" xfId="0" applyNumberFormat="1" applyFont="1" applyFill="1" applyBorder="1" applyAlignment="1">
      <alignment horizontal="right" vertical="center" wrapText="1"/>
    </xf>
    <xf numFmtId="0" fontId="14" fillId="3" borderId="11" xfId="0" applyFont="1" applyFill="1" applyBorder="1" applyAlignment="1">
      <alignment horizontal="center" vertical="center" wrapText="1"/>
    </xf>
    <xf numFmtId="0" fontId="22" fillId="0" borderId="0" xfId="0" applyFont="1" applyFill="1" applyBorder="1" applyAlignment="1">
      <alignment horizontal="left" vertical="top"/>
    </xf>
    <xf numFmtId="0" fontId="22" fillId="0" borderId="0" xfId="0" applyFont="1" applyAlignment="1">
      <alignment horizontal="left" vertical="top"/>
    </xf>
    <xf numFmtId="164" fontId="3" fillId="0" borderId="11" xfId="0" applyNumberFormat="1" applyFont="1" applyFill="1" applyBorder="1" applyAlignment="1">
      <alignment horizontal="right" vertical="top" shrinkToFit="1"/>
    </xf>
    <xf numFmtId="0" fontId="8" fillId="0" borderId="11" xfId="0" applyFont="1" applyFill="1" applyBorder="1" applyAlignment="1">
      <alignment horizontal="center" vertical="top" wrapText="1"/>
    </xf>
    <xf numFmtId="165" fontId="3" fillId="0" borderId="11" xfId="0" applyNumberFormat="1" applyFont="1" applyFill="1" applyBorder="1" applyAlignment="1">
      <alignment horizontal="center" vertical="top" shrinkToFit="1"/>
    </xf>
    <xf numFmtId="3" fontId="3" fillId="0" borderId="11" xfId="0" applyNumberFormat="1" applyFont="1" applyFill="1" applyBorder="1" applyAlignment="1">
      <alignment horizontal="right" vertical="top" shrinkToFit="1"/>
    </xf>
    <xf numFmtId="9" fontId="3" fillId="0" borderId="11" xfId="2" applyFont="1" applyFill="1" applyBorder="1" applyAlignment="1">
      <alignment horizontal="center" vertical="top" shrinkToFit="1"/>
    </xf>
    <xf numFmtId="9" fontId="8" fillId="0" borderId="11" xfId="2" applyFont="1" applyFill="1" applyBorder="1" applyAlignment="1">
      <alignment horizontal="center" vertical="top" shrinkToFit="1"/>
    </xf>
    <xf numFmtId="3" fontId="8" fillId="0" borderId="11" xfId="0" applyNumberFormat="1" applyFont="1" applyFill="1" applyBorder="1" applyAlignment="1">
      <alignment vertical="top" shrinkToFit="1"/>
    </xf>
    <xf numFmtId="164" fontId="3" fillId="0" borderId="11" xfId="0" applyNumberFormat="1" applyFont="1" applyBorder="1" applyAlignment="1">
      <alignment horizontal="right" vertical="top" shrinkToFit="1"/>
    </xf>
    <xf numFmtId="0" fontId="8" fillId="0" borderId="11" xfId="0" applyFont="1" applyBorder="1" applyAlignment="1">
      <alignment horizontal="center" vertical="top" wrapText="1"/>
    </xf>
    <xf numFmtId="166" fontId="3" fillId="0" borderId="11" xfId="0" applyNumberFormat="1" applyFont="1" applyBorder="1" applyAlignment="1">
      <alignment horizontal="right" vertical="top" shrinkToFit="1"/>
    </xf>
    <xf numFmtId="3" fontId="3" fillId="0" borderId="11" xfId="0" applyNumberFormat="1" applyFont="1" applyBorder="1" applyAlignment="1">
      <alignment horizontal="right" vertical="top" shrinkToFit="1"/>
    </xf>
    <xf numFmtId="165" fontId="3" fillId="0" borderId="11" xfId="0" applyNumberFormat="1" applyFont="1" applyBorder="1" applyAlignment="1">
      <alignment horizontal="center" vertical="top" shrinkToFit="1"/>
    </xf>
    <xf numFmtId="0" fontId="8" fillId="0" borderId="11" xfId="0" applyFont="1" applyBorder="1" applyAlignment="1">
      <alignment horizontal="left" vertical="top" wrapText="1"/>
    </xf>
    <xf numFmtId="9" fontId="3" fillId="0" borderId="11" xfId="2" applyFont="1" applyBorder="1" applyAlignment="1">
      <alignment horizontal="center" vertical="top" shrinkToFit="1"/>
    </xf>
    <xf numFmtId="2" fontId="3" fillId="0" borderId="11" xfId="0" applyNumberFormat="1" applyFont="1" applyBorder="1" applyAlignment="1">
      <alignment horizontal="center" vertical="top" shrinkToFit="1"/>
    </xf>
    <xf numFmtId="0" fontId="14" fillId="2" borderId="11" xfId="0" applyFont="1" applyFill="1" applyBorder="1" applyAlignment="1">
      <alignment vertical="center" wrapText="1"/>
    </xf>
    <xf numFmtId="0" fontId="8" fillId="0" borderId="2" xfId="0" applyFont="1" applyFill="1" applyBorder="1" applyAlignment="1">
      <alignment vertical="top" wrapText="1"/>
    </xf>
    <xf numFmtId="0" fontId="8" fillId="0" borderId="7" xfId="0" applyFont="1" applyFill="1" applyBorder="1" applyAlignment="1">
      <alignment vertical="top" wrapText="1"/>
    </xf>
    <xf numFmtId="0" fontId="8" fillId="0" borderId="11" xfId="0" applyFont="1" applyFill="1" applyBorder="1" applyAlignment="1">
      <alignment vertical="top" wrapText="1"/>
    </xf>
    <xf numFmtId="0" fontId="9" fillId="3" borderId="11" xfId="0" applyFont="1" applyFill="1" applyBorder="1" applyAlignment="1">
      <alignment vertical="center" wrapText="1"/>
    </xf>
    <xf numFmtId="0" fontId="9" fillId="0" borderId="2" xfId="0" applyFont="1" applyFill="1" applyBorder="1" applyAlignment="1">
      <alignment vertical="top" wrapText="1"/>
    </xf>
    <xf numFmtId="0" fontId="9" fillId="0" borderId="9" xfId="0" applyFont="1" applyFill="1" applyBorder="1" applyAlignment="1">
      <alignment vertical="top" wrapText="1"/>
    </xf>
    <xf numFmtId="0" fontId="9" fillId="0" borderId="3" xfId="0" applyFont="1" applyFill="1" applyBorder="1" applyAlignment="1">
      <alignment vertical="top" wrapText="1"/>
    </xf>
    <xf numFmtId="0" fontId="14" fillId="2" borderId="2" xfId="0" applyFont="1" applyFill="1" applyBorder="1" applyAlignment="1">
      <alignment vertical="center" wrapText="1"/>
    </xf>
    <xf numFmtId="0" fontId="8" fillId="0" borderId="8" xfId="0" applyFont="1" applyFill="1" applyBorder="1" applyAlignment="1">
      <alignment horizontal="right" vertical="top" wrapText="1"/>
    </xf>
    <xf numFmtId="0" fontId="8" fillId="0" borderId="19" xfId="0" applyFont="1" applyFill="1" applyBorder="1" applyAlignment="1">
      <alignment vertical="top" wrapText="1"/>
    </xf>
    <xf numFmtId="0" fontId="8" fillId="0" borderId="19" xfId="0" applyFont="1" applyFill="1" applyBorder="1" applyAlignment="1">
      <alignment horizontal="left" vertical="top" wrapText="1"/>
    </xf>
    <xf numFmtId="164" fontId="3" fillId="0" borderId="6" xfId="0" applyNumberFormat="1" applyFont="1" applyFill="1" applyBorder="1" applyAlignment="1">
      <alignment horizontal="right" vertical="top" shrinkToFit="1"/>
    </xf>
    <xf numFmtId="0" fontId="9" fillId="3" borderId="20" xfId="0" applyFont="1" applyFill="1" applyBorder="1" applyAlignment="1">
      <alignment vertical="center" wrapText="1"/>
    </xf>
    <xf numFmtId="0" fontId="8" fillId="0" borderId="21" xfId="0" applyFont="1" applyFill="1" applyBorder="1" applyAlignment="1">
      <alignment vertical="top" wrapText="1"/>
    </xf>
    <xf numFmtId="0" fontId="8" fillId="0" borderId="22" xfId="0" applyFont="1" applyFill="1" applyBorder="1" applyAlignment="1">
      <alignment vertical="top" wrapText="1"/>
    </xf>
    <xf numFmtId="0" fontId="8" fillId="0" borderId="20" xfId="0" applyFont="1" applyFill="1" applyBorder="1" applyAlignment="1">
      <alignment vertical="top" wrapText="1"/>
    </xf>
    <xf numFmtId="0" fontId="21" fillId="0" borderId="21" xfId="0" applyFont="1" applyFill="1" applyBorder="1" applyAlignment="1">
      <alignment horizontal="right" vertical="top" wrapText="1"/>
    </xf>
    <xf numFmtId="0" fontId="8" fillId="0" borderId="23" xfId="0" applyFont="1" applyFill="1" applyBorder="1" applyAlignment="1">
      <alignment horizontal="center" vertical="top" wrapText="1"/>
    </xf>
    <xf numFmtId="0" fontId="9" fillId="3" borderId="21" xfId="0" applyFont="1" applyFill="1" applyBorder="1" applyAlignment="1">
      <alignment vertical="center" wrapText="1"/>
    </xf>
    <xf numFmtId="3" fontId="2" fillId="3" borderId="24" xfId="0" applyNumberFormat="1" applyFont="1" applyFill="1" applyBorder="1" applyAlignment="1">
      <alignment horizontal="right" vertical="center" shrinkToFit="1"/>
    </xf>
    <xf numFmtId="0" fontId="21" fillId="0" borderId="22" xfId="0" applyFont="1" applyFill="1" applyBorder="1" applyAlignment="1">
      <alignment horizontal="right" vertical="top" wrapText="1"/>
    </xf>
    <xf numFmtId="0" fontId="8" fillId="0" borderId="25" xfId="0" applyFont="1" applyFill="1" applyBorder="1" applyAlignment="1">
      <alignment horizontal="center" vertical="top" wrapText="1"/>
    </xf>
    <xf numFmtId="0" fontId="21" fillId="0" borderId="20" xfId="0" applyFont="1" applyFill="1" applyBorder="1" applyAlignment="1">
      <alignment horizontal="right" vertical="top" wrapText="1"/>
    </xf>
    <xf numFmtId="0" fontId="3" fillId="4" borderId="27" xfId="0" applyFont="1" applyFill="1" applyBorder="1" applyAlignment="1">
      <alignment horizontal="left" vertical="center" wrapText="1"/>
    </xf>
    <xf numFmtId="3" fontId="2" fillId="4" borderId="27" xfId="0" applyNumberFormat="1" applyFont="1" applyFill="1" applyBorder="1" applyAlignment="1">
      <alignment horizontal="right" vertical="center" shrinkToFit="1"/>
    </xf>
    <xf numFmtId="9" fontId="2" fillId="4" borderId="27" xfId="2" applyFont="1" applyFill="1" applyBorder="1" applyAlignment="1">
      <alignment horizontal="center" vertical="center" shrinkToFit="1"/>
    </xf>
    <xf numFmtId="165" fontId="3" fillId="4" borderId="27" xfId="2" applyNumberFormat="1" applyFont="1" applyFill="1" applyBorder="1" applyAlignment="1">
      <alignment horizontal="center" vertical="center" wrapText="1"/>
    </xf>
    <xf numFmtId="164" fontId="2" fillId="4" borderId="27" xfId="0" applyNumberFormat="1" applyFont="1" applyFill="1" applyBorder="1" applyAlignment="1">
      <alignment horizontal="right" vertical="center" shrinkToFit="1"/>
    </xf>
    <xf numFmtId="164" fontId="2" fillId="4" borderId="28" xfId="0" applyNumberFormat="1" applyFont="1" applyFill="1" applyBorder="1" applyAlignment="1">
      <alignment horizontal="right" vertical="center" shrinkToFit="1"/>
    </xf>
    <xf numFmtId="2" fontId="2" fillId="4" borderId="27" xfId="0" applyNumberFormat="1" applyFont="1" applyFill="1" applyBorder="1" applyAlignment="1">
      <alignment horizontal="center" vertical="center" shrinkToFit="1"/>
    </xf>
    <xf numFmtId="3" fontId="2" fillId="4" borderId="29" xfId="0" applyNumberFormat="1" applyFont="1" applyFill="1" applyBorder="1" applyAlignment="1">
      <alignment horizontal="right" vertical="center" shrinkToFit="1"/>
    </xf>
    <xf numFmtId="0" fontId="9" fillId="0" borderId="19" xfId="0" applyFont="1" applyBorder="1" applyAlignment="1">
      <alignment horizontal="left" vertical="top" wrapText="1"/>
    </xf>
    <xf numFmtId="164" fontId="3" fillId="0" borderId="6" xfId="0" applyNumberFormat="1" applyFont="1" applyBorder="1" applyAlignment="1">
      <alignment horizontal="right" vertical="top" shrinkToFit="1"/>
    </xf>
    <xf numFmtId="0" fontId="21" fillId="0" borderId="13" xfId="0" applyFont="1" applyBorder="1" applyAlignment="1">
      <alignment horizontal="right" vertical="top" wrapText="1"/>
    </xf>
    <xf numFmtId="0" fontId="8" fillId="0" borderId="30" xfId="0" applyFont="1" applyBorder="1" applyAlignment="1">
      <alignment horizontal="center" vertical="top" wrapText="1"/>
    </xf>
    <xf numFmtId="0" fontId="21" fillId="0" borderId="31" xfId="0" applyFont="1" applyBorder="1" applyAlignment="1">
      <alignment horizontal="right" vertical="top" wrapText="1"/>
    </xf>
    <xf numFmtId="0" fontId="8" fillId="0" borderId="32" xfId="0" applyFont="1" applyBorder="1" applyAlignment="1">
      <alignment horizontal="center" vertical="top" wrapText="1"/>
    </xf>
    <xf numFmtId="0" fontId="9" fillId="3" borderId="33" xfId="0" applyFont="1" applyFill="1" applyBorder="1" applyAlignment="1">
      <alignment horizontal="left" vertical="center" wrapText="1"/>
    </xf>
    <xf numFmtId="164" fontId="2" fillId="4" borderId="27" xfId="0" applyNumberFormat="1" applyFont="1" applyFill="1" applyBorder="1" applyAlignment="1">
      <alignment vertical="center" shrinkToFit="1"/>
    </xf>
    <xf numFmtId="164" fontId="2" fillId="4" borderId="35" xfId="0" applyNumberFormat="1" applyFont="1" applyFill="1" applyBorder="1" applyAlignment="1">
      <alignment horizontal="right" vertical="center" shrinkToFit="1"/>
    </xf>
    <xf numFmtId="164" fontId="3" fillId="0" borderId="11" xfId="0" applyNumberFormat="1" applyFont="1" applyFill="1" applyBorder="1" applyAlignment="1">
      <alignment horizontal="right" vertical="top" shrinkToFit="1"/>
    </xf>
    <xf numFmtId="0" fontId="8" fillId="0" borderId="11" xfId="0" applyFont="1" applyBorder="1" applyAlignment="1">
      <alignment horizontal="left" vertical="top" wrapText="1"/>
    </xf>
    <xf numFmtId="6" fontId="14" fillId="3" borderId="11" xfId="0" applyNumberFormat="1" applyFont="1" applyFill="1" applyBorder="1" applyAlignment="1">
      <alignment horizontal="right" vertical="center" wrapText="1"/>
    </xf>
    <xf numFmtId="0" fontId="23" fillId="0" borderId="0" xfId="0" applyFont="1" applyFill="1" applyBorder="1" applyAlignment="1">
      <alignment horizontal="left" vertical="center"/>
    </xf>
    <xf numFmtId="0" fontId="14" fillId="4" borderId="34" xfId="0" applyFont="1" applyFill="1" applyBorder="1" applyAlignment="1">
      <alignment horizontal="left" vertical="center" wrapText="1"/>
    </xf>
    <xf numFmtId="0" fontId="1" fillId="0" borderId="0" xfId="0" applyFont="1" applyAlignment="1">
      <alignment horizontal="left" vertical="top"/>
    </xf>
    <xf numFmtId="0" fontId="14" fillId="4" borderId="26" xfId="0" applyFont="1" applyFill="1" applyBorder="1" applyAlignment="1">
      <alignment vertical="center" wrapText="1"/>
    </xf>
    <xf numFmtId="164" fontId="3" fillId="0" borderId="11" xfId="0" applyNumberFormat="1" applyFont="1" applyFill="1" applyBorder="1" applyAlignment="1">
      <alignment vertical="top" shrinkToFit="1"/>
    </xf>
    <xf numFmtId="165" fontId="3" fillId="0" borderId="11" xfId="0" applyNumberFormat="1" applyFont="1" applyFill="1" applyBorder="1" applyAlignment="1">
      <alignment horizontal="left" vertical="top" indent="2" shrinkToFit="1"/>
    </xf>
    <xf numFmtId="164" fontId="3" fillId="0" borderId="11" xfId="0" applyNumberFormat="1" applyFont="1" applyFill="1" applyBorder="1" applyAlignment="1">
      <alignment horizontal="right" vertical="top" shrinkToFit="1"/>
    </xf>
    <xf numFmtId="0" fontId="8" fillId="0" borderId="11" xfId="0" applyFont="1" applyFill="1" applyBorder="1" applyAlignment="1">
      <alignment horizontal="center" vertical="top" wrapText="1"/>
    </xf>
    <xf numFmtId="0" fontId="8" fillId="0" borderId="4"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3" fontId="3" fillId="0" borderId="11" xfId="0" applyNumberFormat="1" applyFont="1" applyFill="1" applyBorder="1" applyAlignment="1">
      <alignment horizontal="right" vertical="top" shrinkToFit="1"/>
    </xf>
    <xf numFmtId="9" fontId="3" fillId="0" borderId="11" xfId="2" applyFont="1" applyFill="1" applyBorder="1" applyAlignment="1">
      <alignment horizontal="center" vertical="top" shrinkToFit="1"/>
    </xf>
    <xf numFmtId="3" fontId="3" fillId="0" borderId="7" xfId="0" applyNumberFormat="1" applyFont="1" applyBorder="1" applyAlignment="1">
      <alignment horizontal="right" vertical="top" shrinkToFit="1"/>
    </xf>
    <xf numFmtId="3" fontId="3" fillId="0" borderId="10" xfId="0" applyNumberFormat="1" applyFont="1" applyBorder="1" applyAlignment="1">
      <alignment horizontal="right" vertical="top" shrinkToFit="1"/>
    </xf>
    <xf numFmtId="3" fontId="3" fillId="0" borderId="8" xfId="0" applyNumberFormat="1" applyFont="1" applyBorder="1" applyAlignment="1">
      <alignment horizontal="right" vertical="top" shrinkToFit="1"/>
    </xf>
    <xf numFmtId="3" fontId="3" fillId="0" borderId="12" xfId="0" applyNumberFormat="1" applyFont="1" applyBorder="1" applyAlignment="1">
      <alignment horizontal="right" vertical="top" shrinkToFit="1"/>
    </xf>
    <xf numFmtId="0" fontId="3" fillId="0" borderId="10" xfId="0" applyFont="1" applyFill="1" applyBorder="1" applyAlignment="1">
      <alignment horizontal="left" vertical="top" wrapText="1"/>
    </xf>
    <xf numFmtId="0" fontId="3" fillId="0" borderId="0" xfId="0" applyFont="1" applyFill="1" applyBorder="1" applyAlignment="1">
      <alignment horizontal="left" vertical="top" wrapText="1"/>
    </xf>
    <xf numFmtId="165" fontId="3" fillId="0" borderId="11" xfId="0" applyNumberFormat="1" applyFont="1" applyFill="1" applyBorder="1" applyAlignment="1">
      <alignment horizontal="center" vertical="top" shrinkToFit="1"/>
    </xf>
    <xf numFmtId="3" fontId="4" fillId="0" borderId="11" xfId="0" applyNumberFormat="1" applyFont="1" applyFill="1" applyBorder="1" applyAlignment="1">
      <alignment horizontal="center" vertical="top" shrinkToFit="1"/>
    </xf>
    <xf numFmtId="9" fontId="8" fillId="0" borderId="11" xfId="2" applyFont="1" applyFill="1" applyBorder="1" applyAlignment="1">
      <alignment horizontal="center" vertical="top" shrinkToFit="1"/>
    </xf>
    <xf numFmtId="3" fontId="8" fillId="0" borderId="11" xfId="0" applyNumberFormat="1" applyFont="1" applyFill="1" applyBorder="1" applyAlignment="1">
      <alignment vertical="top" shrinkToFit="1"/>
    </xf>
    <xf numFmtId="164" fontId="3" fillId="0" borderId="11" xfId="0" applyNumberFormat="1" applyFont="1" applyBorder="1" applyAlignment="1">
      <alignment horizontal="right" vertical="top" shrinkToFit="1"/>
    </xf>
    <xf numFmtId="165" fontId="3" fillId="0" borderId="11" xfId="0" applyNumberFormat="1" applyFont="1" applyBorder="1" applyAlignment="1">
      <alignment horizontal="center" vertical="top" shrinkToFit="1"/>
    </xf>
    <xf numFmtId="164" fontId="3" fillId="0" borderId="11" xfId="0" applyNumberFormat="1" applyFont="1" applyBorder="1" applyAlignment="1">
      <alignment vertical="top" shrinkToFit="1"/>
    </xf>
    <xf numFmtId="2" fontId="3" fillId="0" borderId="11" xfId="0" applyNumberFormat="1" applyFont="1" applyBorder="1" applyAlignment="1">
      <alignment horizontal="center" vertical="top" shrinkToFit="1"/>
    </xf>
    <xf numFmtId="0" fontId="8" fillId="0" borderId="11" xfId="0" applyFont="1" applyBorder="1" applyAlignment="1">
      <alignment horizontal="center" vertical="top" wrapText="1"/>
    </xf>
    <xf numFmtId="0" fontId="8" fillId="0" borderId="36" xfId="0" applyFont="1" applyBorder="1" applyAlignment="1">
      <alignment horizontal="left" vertical="top" wrapText="1"/>
    </xf>
    <xf numFmtId="0" fontId="8" fillId="0" borderId="15" xfId="0" applyFont="1" applyBorder="1" applyAlignment="1">
      <alignment horizontal="left" vertical="top" wrapText="1"/>
    </xf>
    <xf numFmtId="3" fontId="3" fillId="0" borderId="11" xfId="0" applyNumberFormat="1" applyFont="1" applyBorder="1" applyAlignment="1">
      <alignment horizontal="right" vertical="top" shrinkToFit="1"/>
    </xf>
    <xf numFmtId="0" fontId="9" fillId="0" borderId="8" xfId="0" applyFont="1" applyBorder="1" applyAlignment="1">
      <alignment horizontal="left" vertical="top" wrapText="1"/>
    </xf>
    <xf numFmtId="0" fontId="9" fillId="0" borderId="16" xfId="0" applyFont="1" applyBorder="1" applyAlignment="1">
      <alignment horizontal="left" vertical="top" wrapText="1"/>
    </xf>
    <xf numFmtId="0" fontId="9" fillId="0" borderId="19" xfId="0" applyFont="1" applyBorder="1" applyAlignment="1">
      <alignment horizontal="left" vertical="top" wrapText="1"/>
    </xf>
    <xf numFmtId="9" fontId="3" fillId="0" borderId="11" xfId="2" applyFont="1" applyBorder="1" applyAlignment="1">
      <alignment horizontal="center" vertical="top" shrinkToFit="1"/>
    </xf>
    <xf numFmtId="166" fontId="3" fillId="0" borderId="11" xfId="0" applyNumberFormat="1" applyFont="1" applyBorder="1" applyAlignment="1">
      <alignment horizontal="right" vertical="top" shrinkToFit="1"/>
    </xf>
    <xf numFmtId="0" fontId="3" fillId="0" borderId="10" xfId="0" applyFont="1" applyBorder="1" applyAlignment="1">
      <alignment horizontal="left" vertical="top" wrapText="1"/>
    </xf>
    <xf numFmtId="0" fontId="3" fillId="0" borderId="0" xfId="0" applyFont="1" applyBorder="1" applyAlignment="1">
      <alignment horizontal="left" vertical="top" wrapText="1"/>
    </xf>
    <xf numFmtId="0" fontId="3" fillId="0" borderId="0" xfId="0" applyFont="1" applyAlignment="1">
      <alignment horizontal="left" vertical="top" wrapText="1"/>
    </xf>
    <xf numFmtId="0" fontId="9" fillId="0" borderId="2" xfId="0" applyFont="1" applyBorder="1" applyAlignment="1">
      <alignment horizontal="left" vertical="top" wrapText="1"/>
    </xf>
    <xf numFmtId="0" fontId="9" fillId="0" borderId="9" xfId="0" applyFont="1" applyBorder="1" applyAlignment="1">
      <alignment horizontal="left" vertical="top" wrapText="1"/>
    </xf>
    <xf numFmtId="0" fontId="9" fillId="0" borderId="3" xfId="0" applyFont="1" applyBorder="1" applyAlignment="1">
      <alignment horizontal="left" vertical="top" wrapText="1"/>
    </xf>
    <xf numFmtId="0" fontId="8" fillId="0" borderId="37" xfId="0" applyFont="1" applyBorder="1" applyAlignment="1">
      <alignment horizontal="left" vertical="top" wrapText="1"/>
    </xf>
    <xf numFmtId="164" fontId="3" fillId="0" borderId="11" xfId="0" applyNumberFormat="1" applyFont="1" applyBorder="1" applyAlignment="1">
      <alignment horizontal="left" vertical="top" indent="3" shrinkToFi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8"/>
  <sheetViews>
    <sheetView showGridLines="0" tabSelected="1" view="pageBreakPreview" zoomScale="85" zoomScaleNormal="100" zoomScaleSheetLayoutView="85" workbookViewId="0">
      <pane ySplit="8" topLeftCell="A9" activePane="bottomLeft" state="frozen"/>
      <selection pane="bottomLeft" activeCell="B7" sqref="B7"/>
    </sheetView>
  </sheetViews>
  <sheetFormatPr defaultRowHeight="13" x14ac:dyDescent="0.3"/>
  <cols>
    <col min="1" max="1" width="3.09765625" bestFit="1" customWidth="1"/>
    <col min="2" max="2" width="35.796875" customWidth="1"/>
    <col min="3" max="3" width="21.296875" customWidth="1"/>
    <col min="4" max="5" width="16.796875" customWidth="1"/>
    <col min="6" max="9" width="15.09765625" customWidth="1"/>
    <col min="10" max="11" width="12.796875" customWidth="1"/>
    <col min="12" max="13" width="14" customWidth="1"/>
    <col min="14" max="16" width="16.796875" customWidth="1"/>
    <col min="17" max="17" width="14.796875" customWidth="1"/>
    <col min="18" max="21" width="16.796875" customWidth="1"/>
  </cols>
  <sheetData>
    <row r="1" spans="1:22" s="112" customFormat="1" ht="10" x14ac:dyDescent="0.3">
      <c r="B1" s="112" t="s">
        <v>89</v>
      </c>
    </row>
    <row r="2" spans="1:22" s="112" customFormat="1" ht="10" x14ac:dyDescent="0.3">
      <c r="B2" s="112" t="s">
        <v>84</v>
      </c>
    </row>
    <row r="3" spans="1:22" s="112" customFormat="1" ht="10" x14ac:dyDescent="0.3">
      <c r="B3" s="112" t="s">
        <v>85</v>
      </c>
    </row>
    <row r="4" spans="1:22" s="112" customFormat="1" ht="10" x14ac:dyDescent="0.3">
      <c r="B4" s="112" t="s">
        <v>90</v>
      </c>
    </row>
    <row r="6" spans="1:22" ht="19.75" customHeight="1" x14ac:dyDescent="0.3">
      <c r="B6" s="7" t="s">
        <v>98</v>
      </c>
      <c r="F6" s="15"/>
      <c r="J6" s="15"/>
    </row>
    <row r="7" spans="1:22" ht="13.75" customHeight="1" x14ac:dyDescent="0.3">
      <c r="B7" s="1" t="s">
        <v>94</v>
      </c>
      <c r="F7" s="34"/>
      <c r="G7" s="34"/>
      <c r="H7" s="34"/>
      <c r="I7" s="34"/>
    </row>
    <row r="8" spans="1:22" s="31" customFormat="1" ht="40" customHeight="1" x14ac:dyDescent="0.3">
      <c r="A8" s="173">
        <v>8</v>
      </c>
      <c r="B8" s="129" t="s">
        <v>16</v>
      </c>
      <c r="C8" s="39" t="s">
        <v>0</v>
      </c>
      <c r="D8" s="40" t="s">
        <v>88</v>
      </c>
      <c r="E8" s="39" t="s">
        <v>1</v>
      </c>
      <c r="F8" s="13" t="s">
        <v>17</v>
      </c>
      <c r="G8" s="13" t="s">
        <v>19</v>
      </c>
      <c r="H8" s="13" t="s">
        <v>18</v>
      </c>
      <c r="I8" s="13" t="s">
        <v>55</v>
      </c>
      <c r="J8" s="40" t="s">
        <v>56</v>
      </c>
      <c r="K8" s="13" t="s">
        <v>20</v>
      </c>
      <c r="L8" s="41" t="s">
        <v>24</v>
      </c>
      <c r="M8" s="13" t="s">
        <v>22</v>
      </c>
      <c r="N8" s="39" t="s">
        <v>2</v>
      </c>
      <c r="O8" s="39" t="s">
        <v>3</v>
      </c>
      <c r="P8" s="39" t="s">
        <v>4</v>
      </c>
      <c r="Q8" s="39" t="s">
        <v>5</v>
      </c>
      <c r="R8" s="41" t="s">
        <v>27</v>
      </c>
      <c r="S8" s="33" t="s">
        <v>21</v>
      </c>
      <c r="T8" s="33" t="s">
        <v>82</v>
      </c>
      <c r="U8" s="33" t="s">
        <v>83</v>
      </c>
      <c r="V8" s="30"/>
    </row>
    <row r="9" spans="1:22" s="37" customFormat="1" ht="22" customHeight="1" x14ac:dyDescent="0.3">
      <c r="A9" s="173">
        <v>9</v>
      </c>
      <c r="B9" s="142" t="s">
        <v>6</v>
      </c>
      <c r="C9" s="52"/>
      <c r="D9" s="35">
        <v>36157056</v>
      </c>
      <c r="E9" s="35">
        <v>677329382</v>
      </c>
      <c r="F9" s="35"/>
      <c r="G9" s="35"/>
      <c r="H9" s="35"/>
      <c r="I9" s="35"/>
      <c r="J9" s="53"/>
      <c r="K9" s="54">
        <v>1.0129999999999999</v>
      </c>
      <c r="L9" s="80">
        <f>L10</f>
        <v>2955435</v>
      </c>
      <c r="M9" s="80">
        <f>M10</f>
        <v>7119472</v>
      </c>
      <c r="N9" s="55">
        <v>43162456</v>
      </c>
      <c r="O9" s="55">
        <f>SUM(O10:O20)</f>
        <v>41427686</v>
      </c>
      <c r="P9" s="55">
        <f>O9-N9</f>
        <v>-1734770</v>
      </c>
      <c r="Q9" s="57">
        <v>2.2599999999999998</v>
      </c>
      <c r="R9" s="55">
        <v>85211000</v>
      </c>
      <c r="S9" s="35">
        <f>SUM(S10:S20)</f>
        <v>33692</v>
      </c>
      <c r="T9" s="35">
        <f>SUM(T10:T20)</f>
        <v>55748794.93480166</v>
      </c>
      <c r="U9" s="35">
        <f>SUM(U10:U20)</f>
        <v>1011021859</v>
      </c>
      <c r="V9" s="36"/>
    </row>
    <row r="10" spans="1:22" ht="12.75" customHeight="1" x14ac:dyDescent="0.3">
      <c r="A10" s="173">
        <v>10</v>
      </c>
      <c r="B10" s="143" t="s">
        <v>28</v>
      </c>
      <c r="C10" s="20" t="s">
        <v>29</v>
      </c>
      <c r="D10" s="117">
        <v>19799976</v>
      </c>
      <c r="E10" s="117">
        <v>352950627</v>
      </c>
      <c r="F10" s="193" t="s">
        <v>57</v>
      </c>
      <c r="G10" s="193"/>
      <c r="H10" s="193"/>
      <c r="I10" s="193"/>
      <c r="J10" s="178">
        <v>0.84099999999999997</v>
      </c>
      <c r="K10" s="192">
        <v>0.7</v>
      </c>
      <c r="L10" s="179">
        <v>2955435</v>
      </c>
      <c r="M10" s="179">
        <v>7119472</v>
      </c>
      <c r="N10" s="114">
        <v>7361562</v>
      </c>
      <c r="O10" s="114">
        <v>7696271</v>
      </c>
      <c r="P10" s="114">
        <v>334709</v>
      </c>
      <c r="Q10" s="58">
        <v>3.48</v>
      </c>
      <c r="R10" s="114">
        <v>54562000</v>
      </c>
      <c r="S10" s="117">
        <v>508</v>
      </c>
      <c r="T10" s="117">
        <v>37557690.078500003</v>
      </c>
      <c r="U10" s="117">
        <v>647388799</v>
      </c>
      <c r="V10" s="19"/>
    </row>
    <row r="11" spans="1:22" ht="12.75" customHeight="1" x14ac:dyDescent="0.3">
      <c r="A11" s="173">
        <v>11</v>
      </c>
      <c r="B11" s="143" t="s">
        <v>30</v>
      </c>
      <c r="C11" s="20" t="s">
        <v>29</v>
      </c>
      <c r="D11" s="117">
        <v>3785559</v>
      </c>
      <c r="E11" s="117">
        <v>56783392</v>
      </c>
      <c r="F11" s="193"/>
      <c r="G11" s="193"/>
      <c r="H11" s="193"/>
      <c r="I11" s="193"/>
      <c r="J11" s="178"/>
      <c r="K11" s="192"/>
      <c r="L11" s="179"/>
      <c r="M11" s="179"/>
      <c r="N11" s="114">
        <v>4758344</v>
      </c>
      <c r="O11" s="114">
        <v>1726487</v>
      </c>
      <c r="P11" s="114">
        <v>-3031857</v>
      </c>
      <c r="Q11" s="58">
        <v>5.35</v>
      </c>
      <c r="R11" s="114">
        <v>10053000</v>
      </c>
      <c r="S11" s="59">
        <v>353</v>
      </c>
      <c r="T11" s="117">
        <v>3984799.4400000004</v>
      </c>
      <c r="U11" s="117">
        <v>59771991</v>
      </c>
      <c r="V11" s="19"/>
    </row>
    <row r="12" spans="1:22" ht="12.75" customHeight="1" x14ac:dyDescent="0.3">
      <c r="A12" s="173">
        <v>12</v>
      </c>
      <c r="B12" s="143" t="s">
        <v>31</v>
      </c>
      <c r="C12" s="20" t="s">
        <v>29</v>
      </c>
      <c r="D12" s="117">
        <v>2132567</v>
      </c>
      <c r="E12" s="117">
        <v>36475770</v>
      </c>
      <c r="F12" s="193"/>
      <c r="G12" s="193"/>
      <c r="H12" s="193"/>
      <c r="I12" s="193"/>
      <c r="J12" s="178"/>
      <c r="K12" s="192"/>
      <c r="L12" s="179"/>
      <c r="M12" s="179"/>
      <c r="N12" s="114">
        <v>2232905</v>
      </c>
      <c r="O12" s="114">
        <v>1164036</v>
      </c>
      <c r="P12" s="114">
        <v>-1068869</v>
      </c>
      <c r="Q12" s="58">
        <v>2.39</v>
      </c>
      <c r="R12" s="114">
        <v>5220000</v>
      </c>
      <c r="S12" s="117">
        <v>2131</v>
      </c>
      <c r="T12" s="117">
        <v>2506079.3566509392</v>
      </c>
      <c r="U12" s="117">
        <v>42931613</v>
      </c>
      <c r="V12" s="19"/>
    </row>
    <row r="13" spans="1:22" ht="12.75" customHeight="1" x14ac:dyDescent="0.3">
      <c r="A13" s="173">
        <v>13</v>
      </c>
      <c r="B13" s="143" t="s">
        <v>58</v>
      </c>
      <c r="C13" s="20" t="s">
        <v>29</v>
      </c>
      <c r="D13" s="44" t="s">
        <v>38</v>
      </c>
      <c r="E13" s="44" t="s">
        <v>38</v>
      </c>
      <c r="F13" s="193"/>
      <c r="G13" s="193"/>
      <c r="H13" s="193"/>
      <c r="I13" s="193"/>
      <c r="J13" s="178"/>
      <c r="K13" s="192"/>
      <c r="L13" s="179"/>
      <c r="M13" s="179"/>
      <c r="N13" s="114">
        <v>95000</v>
      </c>
      <c r="O13" s="60">
        <v>0</v>
      </c>
      <c r="P13" s="114">
        <v>-95000</v>
      </c>
      <c r="Q13" s="115" t="s">
        <v>38</v>
      </c>
      <c r="R13" s="44" t="s">
        <v>38</v>
      </c>
      <c r="S13" s="115"/>
      <c r="T13" s="115"/>
      <c r="U13" s="115"/>
      <c r="V13" s="19"/>
    </row>
    <row r="14" spans="1:22" ht="12.75" customHeight="1" x14ac:dyDescent="0.3">
      <c r="A14" s="173">
        <v>14</v>
      </c>
      <c r="B14" s="143" t="s">
        <v>59</v>
      </c>
      <c r="C14" s="20" t="s">
        <v>29</v>
      </c>
      <c r="D14" s="117">
        <v>1206466</v>
      </c>
      <c r="E14" s="117">
        <v>29708535</v>
      </c>
      <c r="F14" s="193"/>
      <c r="G14" s="193"/>
      <c r="H14" s="193"/>
      <c r="I14" s="193"/>
      <c r="J14" s="178"/>
      <c r="K14" s="192"/>
      <c r="L14" s="179"/>
      <c r="M14" s="179"/>
      <c r="N14" s="114">
        <v>400000</v>
      </c>
      <c r="O14" s="114">
        <v>324138</v>
      </c>
      <c r="P14" s="114">
        <v>-75862</v>
      </c>
      <c r="Q14" s="58">
        <v>4.95</v>
      </c>
      <c r="R14" s="114">
        <v>4969000</v>
      </c>
      <c r="S14" s="117">
        <v>3</v>
      </c>
      <c r="T14" s="117">
        <v>1206466</v>
      </c>
      <c r="U14" s="117">
        <v>29708535</v>
      </c>
      <c r="V14" s="19"/>
    </row>
    <row r="15" spans="1:22" ht="12.75" customHeight="1" x14ac:dyDescent="0.3">
      <c r="A15" s="173">
        <v>15</v>
      </c>
      <c r="B15" s="143" t="s">
        <v>60</v>
      </c>
      <c r="C15" s="20" t="s">
        <v>29</v>
      </c>
      <c r="D15" s="117">
        <v>2888131</v>
      </c>
      <c r="E15" s="117">
        <v>43321968</v>
      </c>
      <c r="F15" s="193"/>
      <c r="G15" s="193"/>
      <c r="H15" s="193"/>
      <c r="I15" s="193"/>
      <c r="J15" s="178"/>
      <c r="K15" s="192"/>
      <c r="L15" s="179"/>
      <c r="M15" s="179"/>
      <c r="N15" s="114">
        <v>2175000</v>
      </c>
      <c r="O15" s="114">
        <v>1578427</v>
      </c>
      <c r="P15" s="114">
        <v>-596573</v>
      </c>
      <c r="Q15" s="58">
        <v>2.92</v>
      </c>
      <c r="R15" s="114">
        <v>10113000</v>
      </c>
      <c r="S15" s="117">
        <v>16262</v>
      </c>
      <c r="T15" s="117">
        <v>3008470</v>
      </c>
      <c r="U15" s="117">
        <v>45127050</v>
      </c>
      <c r="V15" s="19"/>
    </row>
    <row r="16" spans="1:22" ht="12.75" customHeight="1" x14ac:dyDescent="0.3">
      <c r="A16" s="173">
        <v>16</v>
      </c>
      <c r="B16" s="143" t="s">
        <v>61</v>
      </c>
      <c r="C16" s="20" t="s">
        <v>29</v>
      </c>
      <c r="D16" s="117">
        <v>25991</v>
      </c>
      <c r="E16" s="117">
        <v>129953</v>
      </c>
      <c r="F16" s="193"/>
      <c r="G16" s="193"/>
      <c r="H16" s="193"/>
      <c r="I16" s="193"/>
      <c r="J16" s="178"/>
      <c r="K16" s="192"/>
      <c r="L16" s="179"/>
      <c r="M16" s="179"/>
      <c r="N16" s="114">
        <v>1584600</v>
      </c>
      <c r="O16" s="114">
        <v>522385</v>
      </c>
      <c r="P16" s="114">
        <v>-1062215</v>
      </c>
      <c r="Q16" s="58">
        <v>7.0000000000000007E-2</v>
      </c>
      <c r="R16" s="114">
        <v>-486000</v>
      </c>
      <c r="S16" s="117">
        <v>22</v>
      </c>
      <c r="T16" s="117">
        <v>51919</v>
      </c>
      <c r="U16" s="117">
        <v>259595</v>
      </c>
      <c r="V16" s="19"/>
    </row>
    <row r="17" spans="1:22" ht="12.75" customHeight="1" x14ac:dyDescent="0.3">
      <c r="A17" s="173">
        <v>17</v>
      </c>
      <c r="B17" s="143" t="s">
        <v>62</v>
      </c>
      <c r="C17" s="20" t="s">
        <v>29</v>
      </c>
      <c r="D17" s="44" t="s">
        <v>38</v>
      </c>
      <c r="E17" s="44" t="s">
        <v>38</v>
      </c>
      <c r="F17" s="193"/>
      <c r="G17" s="193"/>
      <c r="H17" s="193"/>
      <c r="I17" s="193"/>
      <c r="J17" s="178"/>
      <c r="K17" s="192"/>
      <c r="L17" s="179"/>
      <c r="M17" s="179"/>
      <c r="N17" s="114">
        <v>1305566</v>
      </c>
      <c r="O17" s="60">
        <v>0</v>
      </c>
      <c r="P17" s="114">
        <v>-1305566</v>
      </c>
      <c r="Q17" s="115" t="s">
        <v>38</v>
      </c>
      <c r="R17" s="44" t="s">
        <v>38</v>
      </c>
      <c r="S17" s="115"/>
      <c r="T17" s="115"/>
      <c r="U17" s="115"/>
      <c r="V17" s="19"/>
    </row>
    <row r="18" spans="1:22" ht="12.75" customHeight="1" x14ac:dyDescent="0.3">
      <c r="A18" s="173">
        <v>18</v>
      </c>
      <c r="B18" s="144" t="s">
        <v>63</v>
      </c>
      <c r="C18" s="20" t="s">
        <v>29</v>
      </c>
      <c r="D18" s="117">
        <v>6318365</v>
      </c>
      <c r="E18" s="117">
        <v>157959136</v>
      </c>
      <c r="F18" s="193"/>
      <c r="G18" s="193"/>
      <c r="H18" s="193"/>
      <c r="I18" s="193"/>
      <c r="J18" s="178"/>
      <c r="K18" s="192"/>
      <c r="L18" s="179"/>
      <c r="M18" s="179"/>
      <c r="N18" s="177">
        <v>18000000</v>
      </c>
      <c r="O18" s="177">
        <v>23256751</v>
      </c>
      <c r="P18" s="177">
        <f>O18-N18</f>
        <v>5256751</v>
      </c>
      <c r="Q18" s="58">
        <v>1.02</v>
      </c>
      <c r="R18" s="114">
        <v>782000</v>
      </c>
      <c r="S18" s="117">
        <v>14413</v>
      </c>
      <c r="T18" s="117">
        <v>7433371.059650721</v>
      </c>
      <c r="U18" s="117">
        <v>185834276</v>
      </c>
      <c r="V18" s="19"/>
    </row>
    <row r="19" spans="1:22" ht="12.75" customHeight="1" x14ac:dyDescent="0.3">
      <c r="A19" s="173">
        <v>19</v>
      </c>
      <c r="B19" s="145"/>
      <c r="C19" s="20" t="s">
        <v>49</v>
      </c>
      <c r="D19" s="115" t="s">
        <v>34</v>
      </c>
      <c r="E19" s="117">
        <v>14413</v>
      </c>
      <c r="F19" s="193"/>
      <c r="G19" s="193"/>
      <c r="H19" s="193"/>
      <c r="I19" s="193"/>
      <c r="J19" s="116">
        <v>1.5609999999999999</v>
      </c>
      <c r="K19" s="116">
        <v>0.312</v>
      </c>
      <c r="L19" s="179"/>
      <c r="M19" s="179"/>
      <c r="N19" s="177"/>
      <c r="O19" s="177"/>
      <c r="P19" s="177"/>
      <c r="Q19" s="115" t="s">
        <v>34</v>
      </c>
      <c r="R19" s="115" t="s">
        <v>34</v>
      </c>
      <c r="S19" s="117"/>
      <c r="T19" s="117"/>
      <c r="U19" s="117"/>
      <c r="V19" s="19"/>
    </row>
    <row r="20" spans="1:22" ht="12.75" customHeight="1" x14ac:dyDescent="0.3">
      <c r="A20" s="173">
        <v>20</v>
      </c>
      <c r="B20" s="146" t="s">
        <v>64</v>
      </c>
      <c r="C20" s="49"/>
      <c r="D20" s="45"/>
      <c r="E20" s="48"/>
      <c r="F20" s="50"/>
      <c r="G20" s="50"/>
      <c r="H20" s="50"/>
      <c r="I20" s="46"/>
      <c r="J20" s="51"/>
      <c r="K20" s="46"/>
      <c r="L20" s="47"/>
      <c r="M20" s="47"/>
      <c r="N20" s="114">
        <v>5249479</v>
      </c>
      <c r="O20" s="114">
        <f>5159191</f>
        <v>5159191</v>
      </c>
      <c r="P20" s="114">
        <f>O20-N20</f>
        <v>-90288</v>
      </c>
      <c r="Q20" s="45"/>
      <c r="R20" s="45"/>
      <c r="S20" s="48"/>
      <c r="T20" s="48"/>
      <c r="U20" s="147"/>
      <c r="V20" s="19"/>
    </row>
    <row r="21" spans="1:22" s="37" customFormat="1" ht="22" customHeight="1" x14ac:dyDescent="0.3">
      <c r="A21" s="173">
        <v>21</v>
      </c>
      <c r="B21" s="148" t="s">
        <v>7</v>
      </c>
      <c r="C21" s="61"/>
      <c r="D21" s="62">
        <v>6069722</v>
      </c>
      <c r="E21" s="62">
        <v>130147292</v>
      </c>
      <c r="F21" s="63"/>
      <c r="G21" s="63"/>
      <c r="H21" s="63"/>
      <c r="I21" s="64"/>
      <c r="J21" s="61"/>
      <c r="K21" s="65">
        <v>0.87</v>
      </c>
      <c r="L21" s="81">
        <f>L22</f>
        <v>422199</v>
      </c>
      <c r="M21" s="81">
        <f>M22</f>
        <v>2195295</v>
      </c>
      <c r="N21" s="79">
        <v>13309177</v>
      </c>
      <c r="O21" s="79">
        <f>SUM(O22:O25)</f>
        <v>12984841</v>
      </c>
      <c r="P21" s="55">
        <f>O21-N21</f>
        <v>-324336</v>
      </c>
      <c r="Q21" s="67">
        <v>2.3199999999999998</v>
      </c>
      <c r="R21" s="66">
        <v>16074000</v>
      </c>
      <c r="S21" s="62">
        <f>SUM(S22:S24)</f>
        <v>2779</v>
      </c>
      <c r="T21" s="62">
        <f>SUM(T22:T24)</f>
        <v>6042259.6191333327</v>
      </c>
      <c r="U21" s="149">
        <f>SUM(U22:U24)</f>
        <v>130193197</v>
      </c>
      <c r="V21" s="36"/>
    </row>
    <row r="22" spans="1:22" ht="12.75" customHeight="1" x14ac:dyDescent="0.3">
      <c r="A22" s="173">
        <v>22</v>
      </c>
      <c r="B22" s="143" t="s">
        <v>65</v>
      </c>
      <c r="C22" s="20" t="s">
        <v>29</v>
      </c>
      <c r="D22" s="117">
        <v>697146</v>
      </c>
      <c r="E22" s="117">
        <v>15978390</v>
      </c>
      <c r="F22" s="117">
        <v>21392823</v>
      </c>
      <c r="G22" s="117">
        <v>28523764</v>
      </c>
      <c r="H22" s="117">
        <v>42785646</v>
      </c>
      <c r="I22" s="118">
        <v>0.45</v>
      </c>
      <c r="J22" s="116">
        <v>0.56000000000000005</v>
      </c>
      <c r="K22" s="68">
        <v>0.252</v>
      </c>
      <c r="L22" s="179">
        <v>422199</v>
      </c>
      <c r="M22" s="179">
        <v>2195295</v>
      </c>
      <c r="N22" s="114">
        <v>6477200</v>
      </c>
      <c r="O22" s="114">
        <v>5224730</v>
      </c>
      <c r="P22" s="114">
        <v>-1252470</v>
      </c>
      <c r="Q22" s="58">
        <v>0.73</v>
      </c>
      <c r="R22" s="114">
        <v>-1357000</v>
      </c>
      <c r="S22" s="117">
        <v>1807</v>
      </c>
      <c r="T22" s="117">
        <v>698548.54933333327</v>
      </c>
      <c r="U22" s="117">
        <v>15992420</v>
      </c>
      <c r="V22" s="19"/>
    </row>
    <row r="23" spans="1:22" ht="12.75" customHeight="1" x14ac:dyDescent="0.3">
      <c r="A23" s="173">
        <v>23</v>
      </c>
      <c r="B23" s="143" t="s">
        <v>66</v>
      </c>
      <c r="C23" s="20" t="s">
        <v>29</v>
      </c>
      <c r="D23" s="117">
        <v>5372576</v>
      </c>
      <c r="E23" s="117">
        <v>114168901</v>
      </c>
      <c r="F23" s="117">
        <v>73159199</v>
      </c>
      <c r="G23" s="117">
        <v>97545599</v>
      </c>
      <c r="H23" s="117">
        <v>146318399</v>
      </c>
      <c r="I23" s="118">
        <v>0.45</v>
      </c>
      <c r="J23" s="116">
        <v>1.17</v>
      </c>
      <c r="K23" s="68">
        <v>0.52700000000000002</v>
      </c>
      <c r="L23" s="179"/>
      <c r="M23" s="179"/>
      <c r="N23" s="114">
        <v>3813296</v>
      </c>
      <c r="O23" s="114">
        <v>4417079</v>
      </c>
      <c r="P23" s="114">
        <v>603783</v>
      </c>
      <c r="Q23" s="58">
        <v>3.42</v>
      </c>
      <c r="R23" s="114">
        <v>17430000</v>
      </c>
      <c r="S23" s="117">
        <v>959</v>
      </c>
      <c r="T23" s="117">
        <v>5343711.0697999997</v>
      </c>
      <c r="U23" s="117">
        <v>114200777</v>
      </c>
      <c r="V23" s="19"/>
    </row>
    <row r="24" spans="1:22" ht="12.75" customHeight="1" x14ac:dyDescent="0.3">
      <c r="A24" s="173">
        <v>24</v>
      </c>
      <c r="B24" s="143" t="s">
        <v>67</v>
      </c>
      <c r="C24" s="20" t="s">
        <v>68</v>
      </c>
      <c r="D24" s="115" t="s">
        <v>34</v>
      </c>
      <c r="E24" s="69">
        <v>13</v>
      </c>
      <c r="F24" s="69">
        <v>11</v>
      </c>
      <c r="G24" s="69">
        <v>14</v>
      </c>
      <c r="H24" s="69">
        <v>21</v>
      </c>
      <c r="I24" s="118">
        <v>0.1</v>
      </c>
      <c r="J24" s="125">
        <v>0.92900000000000005</v>
      </c>
      <c r="K24" s="68">
        <v>9.1999999999999998E-2</v>
      </c>
      <c r="L24" s="179"/>
      <c r="M24" s="179"/>
      <c r="N24" s="114">
        <v>1400000</v>
      </c>
      <c r="O24" s="114">
        <v>1752191</v>
      </c>
      <c r="P24" s="114">
        <v>352191</v>
      </c>
      <c r="Q24" s="115" t="s">
        <v>34</v>
      </c>
      <c r="R24" s="115" t="s">
        <v>34</v>
      </c>
      <c r="S24" s="69">
        <v>13</v>
      </c>
      <c r="T24" s="69"/>
      <c r="U24" s="69"/>
      <c r="V24" s="19"/>
    </row>
    <row r="25" spans="1:22" ht="12.75" customHeight="1" x14ac:dyDescent="0.3">
      <c r="A25" s="173">
        <v>25</v>
      </c>
      <c r="B25" s="150" t="s">
        <v>69</v>
      </c>
      <c r="C25" s="71"/>
      <c r="D25" s="72"/>
      <c r="E25" s="73"/>
      <c r="F25" s="73"/>
      <c r="G25" s="73"/>
      <c r="H25" s="73"/>
      <c r="I25" s="74"/>
      <c r="J25" s="75"/>
      <c r="K25" s="74"/>
      <c r="L25" s="76"/>
      <c r="M25" s="76"/>
      <c r="N25" s="114">
        <v>1618681</v>
      </c>
      <c r="O25" s="114">
        <v>1590841</v>
      </c>
      <c r="P25" s="114">
        <f>O25-N25</f>
        <v>-27840</v>
      </c>
      <c r="Q25" s="72"/>
      <c r="R25" s="72"/>
      <c r="S25" s="73"/>
      <c r="T25" s="73"/>
      <c r="U25" s="151"/>
      <c r="V25" s="19"/>
    </row>
    <row r="26" spans="1:22" s="37" customFormat="1" ht="22" customHeight="1" x14ac:dyDescent="0.3">
      <c r="A26" s="173">
        <v>26</v>
      </c>
      <c r="B26" s="133" t="s">
        <v>8</v>
      </c>
      <c r="C26" s="52"/>
      <c r="D26" s="77"/>
      <c r="E26" s="77"/>
      <c r="F26" s="77"/>
      <c r="G26" s="77"/>
      <c r="H26" s="77"/>
      <c r="I26" s="78"/>
      <c r="J26" s="52"/>
      <c r="K26" s="54">
        <v>1.111</v>
      </c>
      <c r="L26" s="80">
        <f>L27</f>
        <v>605238</v>
      </c>
      <c r="M26" s="80">
        <f>M27</f>
        <v>1135233</v>
      </c>
      <c r="N26" s="55">
        <v>6882454</v>
      </c>
      <c r="O26" s="55">
        <f>SUM(O27:O33)</f>
        <v>7486514</v>
      </c>
      <c r="P26" s="55">
        <f>O26-N26</f>
        <v>604060</v>
      </c>
      <c r="Q26" s="77" t="s">
        <v>9</v>
      </c>
      <c r="R26" s="56" t="s">
        <v>9</v>
      </c>
      <c r="S26" s="35">
        <f>SUM(S27:S33)</f>
        <v>3103</v>
      </c>
      <c r="T26" s="111" t="s">
        <v>34</v>
      </c>
      <c r="U26" s="111" t="s">
        <v>34</v>
      </c>
      <c r="V26" s="36"/>
    </row>
    <row r="27" spans="1:22" ht="12.75" customHeight="1" x14ac:dyDescent="0.3">
      <c r="A27" s="173">
        <v>27</v>
      </c>
      <c r="B27" s="132" t="s">
        <v>70</v>
      </c>
      <c r="C27" s="20" t="s">
        <v>71</v>
      </c>
      <c r="D27" s="180" t="s">
        <v>34</v>
      </c>
      <c r="E27" s="69">
        <v>14</v>
      </c>
      <c r="F27" s="69">
        <v>59</v>
      </c>
      <c r="G27" s="69">
        <v>78</v>
      </c>
      <c r="H27" s="69">
        <v>117</v>
      </c>
      <c r="I27" s="118">
        <v>0.1</v>
      </c>
      <c r="J27" s="125">
        <v>0.158</v>
      </c>
      <c r="K27" s="68">
        <v>1.6E-2</v>
      </c>
      <c r="L27" s="179">
        <v>605238</v>
      </c>
      <c r="M27" s="179">
        <v>1135233</v>
      </c>
      <c r="N27" s="114">
        <v>500000</v>
      </c>
      <c r="O27" s="114">
        <v>248768</v>
      </c>
      <c r="P27" s="114">
        <v>-251232</v>
      </c>
      <c r="Q27" s="180" t="s">
        <v>34</v>
      </c>
      <c r="R27" s="180" t="s">
        <v>34</v>
      </c>
      <c r="S27" s="69">
        <v>14</v>
      </c>
      <c r="T27" s="69"/>
      <c r="U27" s="69"/>
      <c r="V27" s="19"/>
    </row>
    <row r="28" spans="1:22" ht="12.75" customHeight="1" x14ac:dyDescent="0.3">
      <c r="A28" s="173">
        <v>28</v>
      </c>
      <c r="B28" s="132" t="s">
        <v>61</v>
      </c>
      <c r="C28" s="20" t="s">
        <v>49</v>
      </c>
      <c r="D28" s="180"/>
      <c r="E28" s="69">
        <v>62</v>
      </c>
      <c r="F28" s="69">
        <v>18</v>
      </c>
      <c r="G28" s="69">
        <v>24</v>
      </c>
      <c r="H28" s="69">
        <v>36</v>
      </c>
      <c r="I28" s="118">
        <v>0.2</v>
      </c>
      <c r="J28" s="125">
        <v>2.5830000000000002</v>
      </c>
      <c r="K28" s="68">
        <v>0.4</v>
      </c>
      <c r="L28" s="179"/>
      <c r="M28" s="179"/>
      <c r="N28" s="114">
        <v>315400</v>
      </c>
      <c r="O28" s="114">
        <v>608623</v>
      </c>
      <c r="P28" s="114">
        <v>293223</v>
      </c>
      <c r="Q28" s="180"/>
      <c r="R28" s="180"/>
      <c r="S28" s="69">
        <v>62</v>
      </c>
      <c r="T28" s="69"/>
      <c r="U28" s="69"/>
      <c r="V28" s="19"/>
    </row>
    <row r="29" spans="1:22" ht="12.75" customHeight="1" x14ac:dyDescent="0.3">
      <c r="A29" s="173">
        <v>29</v>
      </c>
      <c r="B29" s="132" t="s">
        <v>58</v>
      </c>
      <c r="C29" s="20" t="s">
        <v>49</v>
      </c>
      <c r="D29" s="180"/>
      <c r="E29" s="69">
        <v>5</v>
      </c>
      <c r="F29" s="69">
        <v>16</v>
      </c>
      <c r="G29" s="69">
        <v>21</v>
      </c>
      <c r="H29" s="69">
        <v>32</v>
      </c>
      <c r="I29" s="118">
        <v>0.2</v>
      </c>
      <c r="J29" s="125">
        <v>0.2</v>
      </c>
      <c r="K29" s="68">
        <v>0.04</v>
      </c>
      <c r="L29" s="179"/>
      <c r="M29" s="179"/>
      <c r="N29" s="114">
        <v>905000</v>
      </c>
      <c r="O29" s="114">
        <v>314424</v>
      </c>
      <c r="P29" s="114">
        <v>-590576</v>
      </c>
      <c r="Q29" s="180"/>
      <c r="R29" s="180"/>
      <c r="S29" s="69">
        <v>5</v>
      </c>
      <c r="T29" s="69"/>
      <c r="U29" s="69"/>
      <c r="V29" s="19"/>
    </row>
    <row r="30" spans="1:22" ht="12.75" customHeight="1" x14ac:dyDescent="0.3">
      <c r="A30" s="173">
        <v>30</v>
      </c>
      <c r="B30" s="132" t="s">
        <v>72</v>
      </c>
      <c r="C30" s="20" t="s">
        <v>44</v>
      </c>
      <c r="D30" s="180"/>
      <c r="E30" s="69">
        <v>35</v>
      </c>
      <c r="F30" s="69">
        <v>15</v>
      </c>
      <c r="G30" s="69">
        <v>20</v>
      </c>
      <c r="H30" s="69">
        <v>30</v>
      </c>
      <c r="I30" s="118">
        <v>0.1</v>
      </c>
      <c r="J30" s="116">
        <v>1.75</v>
      </c>
      <c r="K30" s="68">
        <v>0.17499999999999999</v>
      </c>
      <c r="L30" s="179"/>
      <c r="M30" s="179"/>
      <c r="N30" s="177">
        <v>3250000</v>
      </c>
      <c r="O30" s="177">
        <v>4257045</v>
      </c>
      <c r="P30" s="177">
        <v>1007045</v>
      </c>
      <c r="Q30" s="180"/>
      <c r="R30" s="180"/>
      <c r="S30" s="69">
        <v>35</v>
      </c>
      <c r="T30" s="69"/>
      <c r="U30" s="69"/>
      <c r="V30" s="19"/>
    </row>
    <row r="31" spans="1:22" ht="12.75" customHeight="1" x14ac:dyDescent="0.3">
      <c r="A31" s="173">
        <v>31</v>
      </c>
      <c r="B31" s="132"/>
      <c r="C31" s="20" t="s">
        <v>73</v>
      </c>
      <c r="D31" s="180"/>
      <c r="E31" s="117">
        <v>2956</v>
      </c>
      <c r="F31" s="117">
        <v>1634</v>
      </c>
      <c r="G31" s="117">
        <v>2179</v>
      </c>
      <c r="H31" s="117">
        <v>3269</v>
      </c>
      <c r="I31" s="118">
        <v>0.15</v>
      </c>
      <c r="J31" s="116">
        <v>1.357</v>
      </c>
      <c r="K31" s="68">
        <v>0.20300000000000001</v>
      </c>
      <c r="L31" s="179"/>
      <c r="M31" s="179"/>
      <c r="N31" s="177"/>
      <c r="O31" s="177"/>
      <c r="P31" s="177"/>
      <c r="Q31" s="180"/>
      <c r="R31" s="180"/>
      <c r="S31" s="117">
        <v>2956</v>
      </c>
      <c r="T31" s="117"/>
      <c r="U31" s="117"/>
      <c r="V31" s="19"/>
    </row>
    <row r="32" spans="1:22" ht="12.75" customHeight="1" x14ac:dyDescent="0.3">
      <c r="A32" s="173">
        <v>32</v>
      </c>
      <c r="B32" s="132" t="s">
        <v>74</v>
      </c>
      <c r="C32" s="20" t="s">
        <v>75</v>
      </c>
      <c r="D32" s="180"/>
      <c r="E32" s="69">
        <v>31</v>
      </c>
      <c r="F32" s="69">
        <v>21</v>
      </c>
      <c r="G32" s="69">
        <v>28</v>
      </c>
      <c r="H32" s="69">
        <v>42</v>
      </c>
      <c r="I32" s="118">
        <v>0.25</v>
      </c>
      <c r="J32" s="116">
        <v>1.107</v>
      </c>
      <c r="K32" s="68">
        <v>0.27700000000000002</v>
      </c>
      <c r="L32" s="179"/>
      <c r="M32" s="179"/>
      <c r="N32" s="114">
        <v>1075000</v>
      </c>
      <c r="O32" s="114">
        <v>1234997</v>
      </c>
      <c r="P32" s="114">
        <f>O32-N32</f>
        <v>159997</v>
      </c>
      <c r="Q32" s="180"/>
      <c r="R32" s="180"/>
      <c r="S32" s="69">
        <v>31</v>
      </c>
      <c r="T32" s="69"/>
      <c r="U32" s="69"/>
      <c r="V32" s="19"/>
    </row>
    <row r="33" spans="1:22" ht="12.75" customHeight="1" x14ac:dyDescent="0.3">
      <c r="A33" s="173">
        <v>33</v>
      </c>
      <c r="B33" s="152" t="s">
        <v>76</v>
      </c>
      <c r="C33" s="49"/>
      <c r="D33" s="45"/>
      <c r="E33" s="48"/>
      <c r="F33" s="48"/>
      <c r="G33" s="48"/>
      <c r="H33" s="48"/>
      <c r="I33" s="46"/>
      <c r="J33" s="51"/>
      <c r="K33" s="70"/>
      <c r="L33" s="47"/>
      <c r="M33" s="47"/>
      <c r="N33" s="114">
        <v>837054</v>
      </c>
      <c r="O33" s="114">
        <v>822657</v>
      </c>
      <c r="P33" s="114">
        <f>O33-N33</f>
        <v>-14397</v>
      </c>
      <c r="Q33" s="45"/>
      <c r="R33" s="45"/>
      <c r="S33" s="48"/>
      <c r="T33" s="48"/>
      <c r="U33" s="147"/>
      <c r="V33" s="19"/>
    </row>
    <row r="34" spans="1:22" s="37" customFormat="1" ht="22" customHeight="1" x14ac:dyDescent="0.3">
      <c r="A34" s="173">
        <v>34</v>
      </c>
      <c r="B34" s="176" t="s">
        <v>95</v>
      </c>
      <c r="C34" s="153"/>
      <c r="D34" s="154">
        <v>42226778</v>
      </c>
      <c r="E34" s="154">
        <v>807476673</v>
      </c>
      <c r="F34" s="154"/>
      <c r="G34" s="154"/>
      <c r="H34" s="154"/>
      <c r="I34" s="155"/>
      <c r="J34" s="153"/>
      <c r="K34" s="156"/>
      <c r="L34" s="157">
        <v>3982872</v>
      </c>
      <c r="M34" s="157">
        <f>M10+M22+M27</f>
        <v>10450000</v>
      </c>
      <c r="N34" s="158">
        <v>63354087</v>
      </c>
      <c r="O34" s="158">
        <f>SUM(O26,O21,O9)</f>
        <v>61899041</v>
      </c>
      <c r="P34" s="158">
        <f>O34-N34</f>
        <v>-1455046</v>
      </c>
      <c r="Q34" s="159">
        <v>2.27</v>
      </c>
      <c r="R34" s="157">
        <v>101286000</v>
      </c>
      <c r="S34" s="154">
        <f>S9+S21+S26</f>
        <v>39574</v>
      </c>
      <c r="T34" s="154">
        <f>T9+T21</f>
        <v>61791054.553934991</v>
      </c>
      <c r="U34" s="160">
        <f>U9+U21</f>
        <v>1141215056</v>
      </c>
      <c r="V34" s="36"/>
    </row>
    <row r="35" spans="1:22" ht="12.75" customHeight="1" x14ac:dyDescent="0.3">
      <c r="A35" s="173">
        <v>35</v>
      </c>
      <c r="B35" s="138" t="s">
        <v>52</v>
      </c>
      <c r="C35" s="45"/>
      <c r="D35" s="45"/>
      <c r="E35" s="45"/>
      <c r="F35" s="45"/>
      <c r="G35" s="45"/>
      <c r="H35" s="45"/>
      <c r="I35" s="45"/>
      <c r="J35" s="45"/>
      <c r="K35" s="45"/>
      <c r="L35" s="139"/>
      <c r="M35" s="140"/>
      <c r="N35" s="141">
        <v>4200000</v>
      </c>
      <c r="O35" s="141">
        <v>4255425</v>
      </c>
      <c r="P35" s="170">
        <f>O35-N35</f>
        <v>55425</v>
      </c>
      <c r="Q35" s="190"/>
      <c r="R35" s="191"/>
      <c r="S35" s="19"/>
      <c r="T35" s="19"/>
      <c r="U35" s="19"/>
      <c r="V35" s="19"/>
    </row>
    <row r="36" spans="1:22" ht="12.75" customHeight="1" x14ac:dyDescent="0.3">
      <c r="A36" s="173">
        <v>36</v>
      </c>
      <c r="B36" s="134" t="s">
        <v>96</v>
      </c>
      <c r="C36" s="135"/>
      <c r="D36" s="135"/>
      <c r="E36" s="135"/>
      <c r="F36" s="135"/>
      <c r="G36" s="135"/>
      <c r="H36" s="135"/>
      <c r="I36" s="135"/>
      <c r="J36" s="135"/>
      <c r="K36" s="135"/>
      <c r="L36" s="136"/>
      <c r="M36" s="18"/>
      <c r="N36" s="3">
        <v>67554087</v>
      </c>
      <c r="O36" s="3">
        <f>O34+O35</f>
        <v>66154466</v>
      </c>
      <c r="P36" s="3">
        <f>O36-N36</f>
        <v>-1399621</v>
      </c>
      <c r="Q36" s="190"/>
      <c r="R36" s="191"/>
      <c r="S36" s="19"/>
      <c r="T36" s="19"/>
      <c r="U36" s="19"/>
      <c r="V36" s="19"/>
    </row>
    <row r="37" spans="1:22" ht="9.75" customHeight="1" x14ac:dyDescent="0.3">
      <c r="A37" s="173">
        <v>37</v>
      </c>
      <c r="B37" s="4" t="s">
        <v>10</v>
      </c>
    </row>
    <row r="38" spans="1:22" ht="9.75" customHeight="1" x14ac:dyDescent="0.3">
      <c r="A38" s="173">
        <v>38</v>
      </c>
      <c r="B38" s="4" t="s">
        <v>11</v>
      </c>
    </row>
    <row r="39" spans="1:22" ht="9.75" customHeight="1" x14ac:dyDescent="0.3">
      <c r="A39" s="173">
        <v>39</v>
      </c>
      <c r="B39" t="s">
        <v>12</v>
      </c>
    </row>
    <row r="40" spans="1:22" ht="1" customHeight="1" x14ac:dyDescent="0.3">
      <c r="A40" s="173">
        <v>40</v>
      </c>
    </row>
    <row r="41" spans="1:22" ht="9.75" customHeight="1" x14ac:dyDescent="0.3">
      <c r="A41" s="173">
        <v>41</v>
      </c>
      <c r="B41" s="4"/>
    </row>
    <row r="42" spans="1:22" ht="9.75" customHeight="1" x14ac:dyDescent="0.3">
      <c r="A42" s="173">
        <v>42</v>
      </c>
      <c r="B42" s="4"/>
    </row>
    <row r="43" spans="1:22" x14ac:dyDescent="0.3">
      <c r="A43" s="173">
        <v>43</v>
      </c>
      <c r="B43" s="175" t="s">
        <v>97</v>
      </c>
    </row>
    <row r="44" spans="1:22" ht="36" customHeight="1" x14ac:dyDescent="0.3">
      <c r="A44" s="173">
        <v>44</v>
      </c>
      <c r="B44" s="137" t="s">
        <v>16</v>
      </c>
      <c r="C44" s="16" t="s">
        <v>0</v>
      </c>
      <c r="D44" s="21" t="s">
        <v>79</v>
      </c>
      <c r="E44" s="21" t="s">
        <v>80</v>
      </c>
      <c r="F44" s="25" t="s">
        <v>17</v>
      </c>
      <c r="G44" s="25" t="s">
        <v>19</v>
      </c>
      <c r="H44" s="25" t="s">
        <v>18</v>
      </c>
      <c r="I44" s="25" t="s">
        <v>55</v>
      </c>
      <c r="J44" s="26" t="s">
        <v>56</v>
      </c>
      <c r="K44" s="25" t="s">
        <v>20</v>
      </c>
    </row>
    <row r="45" spans="1:22" ht="12.75" customHeight="1" x14ac:dyDescent="0.3">
      <c r="A45" s="173">
        <v>45</v>
      </c>
      <c r="B45" s="130" t="s">
        <v>28</v>
      </c>
      <c r="C45" s="181" t="s">
        <v>77</v>
      </c>
      <c r="D45" s="2">
        <v>323139650</v>
      </c>
      <c r="E45" s="186">
        <v>377787998</v>
      </c>
      <c r="F45" s="184">
        <v>381344718</v>
      </c>
      <c r="G45" s="184">
        <v>508459624</v>
      </c>
      <c r="H45" s="184">
        <v>762689436</v>
      </c>
      <c r="I45" s="185">
        <v>0.4</v>
      </c>
      <c r="J45" s="192">
        <v>0.74299999999999999</v>
      </c>
      <c r="K45" s="192">
        <v>0.29699999999999999</v>
      </c>
    </row>
    <row r="46" spans="1:22" ht="12.75" customHeight="1" x14ac:dyDescent="0.3">
      <c r="A46" s="173">
        <v>46</v>
      </c>
      <c r="B46" s="130" t="s">
        <v>30</v>
      </c>
      <c r="C46" s="182"/>
      <c r="D46" s="2">
        <v>9186763</v>
      </c>
      <c r="E46" s="187"/>
      <c r="F46" s="184"/>
      <c r="G46" s="184"/>
      <c r="H46" s="184"/>
      <c r="I46" s="185"/>
      <c r="J46" s="192"/>
      <c r="K46" s="192"/>
    </row>
    <row r="47" spans="1:22" ht="12.75" customHeight="1" x14ac:dyDescent="0.3">
      <c r="A47" s="173">
        <v>47</v>
      </c>
      <c r="B47" s="130" t="s">
        <v>31</v>
      </c>
      <c r="C47" s="182"/>
      <c r="D47" s="2">
        <v>15642977</v>
      </c>
      <c r="E47" s="187"/>
      <c r="F47" s="184"/>
      <c r="G47" s="184"/>
      <c r="H47" s="184"/>
      <c r="I47" s="185"/>
      <c r="J47" s="192"/>
      <c r="K47" s="192"/>
    </row>
    <row r="48" spans="1:22" ht="12.75" customHeight="1" x14ac:dyDescent="0.3">
      <c r="A48" s="173">
        <v>48</v>
      </c>
      <c r="B48" s="130" t="s">
        <v>58</v>
      </c>
      <c r="C48" s="182"/>
      <c r="D48" s="17" t="s">
        <v>38</v>
      </c>
      <c r="E48" s="187"/>
      <c r="F48" s="184"/>
      <c r="G48" s="184"/>
      <c r="H48" s="184"/>
      <c r="I48" s="185"/>
      <c r="J48" s="192"/>
      <c r="K48" s="192"/>
    </row>
    <row r="49" spans="1:11" ht="12.75" customHeight="1" x14ac:dyDescent="0.3">
      <c r="A49" s="173">
        <v>49</v>
      </c>
      <c r="B49" s="130" t="s">
        <v>59</v>
      </c>
      <c r="C49" s="182"/>
      <c r="D49" s="2">
        <v>29688655</v>
      </c>
      <c r="E49" s="187"/>
      <c r="F49" s="184"/>
      <c r="G49" s="184"/>
      <c r="H49" s="184"/>
      <c r="I49" s="185"/>
      <c r="J49" s="192"/>
      <c r="K49" s="192"/>
    </row>
    <row r="50" spans="1:11" x14ac:dyDescent="0.3">
      <c r="A50" s="173">
        <v>50</v>
      </c>
      <c r="B50" s="130" t="s">
        <v>61</v>
      </c>
      <c r="C50" s="182"/>
      <c r="D50" s="2">
        <v>129953</v>
      </c>
      <c r="E50" s="187"/>
      <c r="F50" s="184"/>
      <c r="G50" s="184"/>
      <c r="H50" s="184"/>
      <c r="I50" s="185"/>
      <c r="J50" s="192"/>
      <c r="K50" s="192"/>
    </row>
    <row r="51" spans="1:11" ht="12.75" customHeight="1" x14ac:dyDescent="0.3">
      <c r="A51" s="173">
        <v>51</v>
      </c>
      <c r="B51" s="130" t="s">
        <v>62</v>
      </c>
      <c r="C51" s="183"/>
      <c r="D51" s="17" t="s">
        <v>38</v>
      </c>
      <c r="E51" s="188"/>
      <c r="F51" s="184"/>
      <c r="G51" s="184"/>
      <c r="H51" s="184"/>
      <c r="I51" s="185"/>
      <c r="J51" s="192"/>
      <c r="K51" s="192"/>
    </row>
    <row r="52" spans="1:11" ht="12.75" customHeight="1" x14ac:dyDescent="0.3">
      <c r="A52" s="173">
        <v>52</v>
      </c>
      <c r="B52" s="131" t="s">
        <v>63</v>
      </c>
      <c r="C52" s="181" t="s">
        <v>78</v>
      </c>
      <c r="D52" s="22">
        <v>157959136</v>
      </c>
      <c r="E52" s="186">
        <v>299541383</v>
      </c>
      <c r="F52" s="184">
        <v>222815737</v>
      </c>
      <c r="G52" s="184">
        <v>297087649</v>
      </c>
      <c r="H52" s="184">
        <v>445631474</v>
      </c>
      <c r="I52" s="185">
        <v>0.4</v>
      </c>
      <c r="J52" s="192">
        <v>1.008</v>
      </c>
      <c r="K52" s="192">
        <v>0.40300000000000002</v>
      </c>
    </row>
    <row r="53" spans="1:11" ht="12.75" customHeight="1" x14ac:dyDescent="0.3">
      <c r="A53" s="173">
        <v>53</v>
      </c>
      <c r="B53" s="130" t="s">
        <v>60</v>
      </c>
      <c r="C53" s="182"/>
      <c r="D53" s="22">
        <v>43321968</v>
      </c>
      <c r="E53" s="187"/>
      <c r="F53" s="184"/>
      <c r="G53" s="184"/>
      <c r="H53" s="184"/>
      <c r="I53" s="185"/>
      <c r="J53" s="192"/>
      <c r="K53" s="192"/>
    </row>
    <row r="54" spans="1:11" ht="12.75" customHeight="1" x14ac:dyDescent="0.3">
      <c r="A54" s="173">
        <v>54</v>
      </c>
      <c r="B54" s="130" t="s">
        <v>28</v>
      </c>
      <c r="C54" s="182"/>
      <c r="D54" s="22">
        <v>29810977</v>
      </c>
      <c r="E54" s="187"/>
      <c r="F54" s="184"/>
      <c r="G54" s="184"/>
      <c r="H54" s="184"/>
      <c r="I54" s="185"/>
      <c r="J54" s="192"/>
      <c r="K54" s="192"/>
    </row>
    <row r="55" spans="1:11" ht="12.75" customHeight="1" x14ac:dyDescent="0.3">
      <c r="A55" s="173">
        <v>55</v>
      </c>
      <c r="B55" s="130" t="s">
        <v>30</v>
      </c>
      <c r="C55" s="182"/>
      <c r="D55" s="22">
        <v>47596629</v>
      </c>
      <c r="E55" s="187"/>
      <c r="F55" s="184"/>
      <c r="G55" s="184"/>
      <c r="H55" s="184"/>
      <c r="I55" s="185"/>
      <c r="J55" s="192"/>
      <c r="K55" s="192"/>
    </row>
    <row r="56" spans="1:11" ht="12.75" customHeight="1" x14ac:dyDescent="0.3">
      <c r="A56" s="173">
        <v>56</v>
      </c>
      <c r="B56" s="130" t="s">
        <v>31</v>
      </c>
      <c r="C56" s="182"/>
      <c r="D56" s="22">
        <v>20832793</v>
      </c>
      <c r="E56" s="187"/>
      <c r="F56" s="184"/>
      <c r="G56" s="184"/>
      <c r="H56" s="184"/>
      <c r="I56" s="185"/>
      <c r="J56" s="192"/>
      <c r="K56" s="192"/>
    </row>
    <row r="57" spans="1:11" ht="12.75" customHeight="1" x14ac:dyDescent="0.3">
      <c r="A57" s="173">
        <v>57</v>
      </c>
      <c r="B57" s="131" t="s">
        <v>59</v>
      </c>
      <c r="C57" s="182"/>
      <c r="D57" s="22">
        <v>19880</v>
      </c>
      <c r="E57" s="189"/>
      <c r="F57" s="184"/>
      <c r="G57" s="184"/>
      <c r="H57" s="184"/>
      <c r="I57" s="185"/>
      <c r="J57" s="192"/>
      <c r="K57" s="192"/>
    </row>
    <row r="58" spans="1:11" ht="12.75" customHeight="1" x14ac:dyDescent="0.3">
      <c r="A58" s="173">
        <v>58</v>
      </c>
      <c r="B58" s="132" t="s">
        <v>63</v>
      </c>
      <c r="C58" s="20" t="s">
        <v>49</v>
      </c>
      <c r="D58" s="23">
        <v>14413</v>
      </c>
      <c r="E58" s="24">
        <v>14413</v>
      </c>
      <c r="F58" s="28">
        <v>6926</v>
      </c>
      <c r="G58" s="28">
        <v>9235</v>
      </c>
      <c r="H58" s="28">
        <v>13853</v>
      </c>
      <c r="I58" s="29">
        <v>0.2</v>
      </c>
      <c r="J58" s="27">
        <v>1.5609999999999999</v>
      </c>
      <c r="K58" s="27">
        <v>0.312</v>
      </c>
    </row>
  </sheetData>
  <mergeCells count="35">
    <mergeCell ref="Q35:R36"/>
    <mergeCell ref="M10:M19"/>
    <mergeCell ref="L22:L24"/>
    <mergeCell ref="I52:I57"/>
    <mergeCell ref="J45:J51"/>
    <mergeCell ref="J52:J57"/>
    <mergeCell ref="K45:K51"/>
    <mergeCell ref="K52:K57"/>
    <mergeCell ref="O30:O31"/>
    <mergeCell ref="N18:N19"/>
    <mergeCell ref="O18:O19"/>
    <mergeCell ref="P18:P19"/>
    <mergeCell ref="F10:I19"/>
    <mergeCell ref="K10:K18"/>
    <mergeCell ref="R27:R32"/>
    <mergeCell ref="Q27:Q32"/>
    <mergeCell ref="D27:D32"/>
    <mergeCell ref="L27:L32"/>
    <mergeCell ref="M27:M32"/>
    <mergeCell ref="C45:C51"/>
    <mergeCell ref="C52:C57"/>
    <mergeCell ref="F45:F51"/>
    <mergeCell ref="I45:I51"/>
    <mergeCell ref="F52:F57"/>
    <mergeCell ref="E45:E51"/>
    <mergeCell ref="E52:E57"/>
    <mergeCell ref="G45:G51"/>
    <mergeCell ref="H45:H51"/>
    <mergeCell ref="G52:G57"/>
    <mergeCell ref="H52:H57"/>
    <mergeCell ref="P30:P31"/>
    <mergeCell ref="J10:J18"/>
    <mergeCell ref="L10:L19"/>
    <mergeCell ref="M22:M24"/>
    <mergeCell ref="N30:N31"/>
  </mergeCells>
  <pageMargins left="0.7" right="0.7" top="0.75" bottom="0.75" header="0.3" footer="0.3"/>
  <pageSetup paperSize="3"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C26F7-2A8A-46C9-9A82-7BA820A2CF30}">
  <dimension ref="A1:U44"/>
  <sheetViews>
    <sheetView showGridLines="0" topLeftCell="A17" zoomScaleNormal="100" workbookViewId="0">
      <selection activeCell="B7" sqref="B7"/>
    </sheetView>
  </sheetViews>
  <sheetFormatPr defaultColWidth="8.8984375" defaultRowHeight="13.5" x14ac:dyDescent="0.3"/>
  <cols>
    <col min="1" max="1" width="3.09765625" style="8" bestFit="1" customWidth="1"/>
    <col min="2" max="2" width="32.69921875" style="8" customWidth="1"/>
    <col min="3" max="3" width="16.19921875" style="8" customWidth="1"/>
    <col min="4" max="5" width="16.796875" style="8" customWidth="1"/>
    <col min="6" max="9" width="15.09765625" style="8" customWidth="1"/>
    <col min="10" max="10" width="14.796875" style="8" customWidth="1"/>
    <col min="11" max="12" width="12.796875" style="8" customWidth="1"/>
    <col min="13" max="13" width="17.69921875" style="8" customWidth="1"/>
    <col min="14" max="16" width="16.796875" style="8" customWidth="1"/>
    <col min="17" max="17" width="14.796875" style="8" customWidth="1"/>
    <col min="18" max="21" width="16.796875" style="8" customWidth="1"/>
    <col min="22" max="16384" width="8.8984375" style="8"/>
  </cols>
  <sheetData>
    <row r="1" spans="1:21" s="113" customFormat="1" ht="10.25" hidden="1" customHeight="1" x14ac:dyDescent="0.3">
      <c r="B1" s="112" t="s">
        <v>89</v>
      </c>
    </row>
    <row r="2" spans="1:21" s="113" customFormat="1" ht="10" x14ac:dyDescent="0.3">
      <c r="B2" s="112" t="s">
        <v>86</v>
      </c>
    </row>
    <row r="3" spans="1:21" s="113" customFormat="1" ht="10" x14ac:dyDescent="0.3">
      <c r="B3" s="112" t="s">
        <v>85</v>
      </c>
    </row>
    <row r="4" spans="1:21" s="113" customFormat="1" ht="10" x14ac:dyDescent="0.3">
      <c r="B4" s="112" t="s">
        <v>90</v>
      </c>
    </row>
    <row r="6" spans="1:21" ht="19.75" customHeight="1" x14ac:dyDescent="0.3">
      <c r="B6" s="6" t="s">
        <v>99</v>
      </c>
    </row>
    <row r="7" spans="1:21" ht="13.75" customHeight="1" x14ac:dyDescent="0.3">
      <c r="B7" s="9" t="s">
        <v>91</v>
      </c>
      <c r="F7" s="34"/>
      <c r="G7" s="34"/>
      <c r="H7" s="34"/>
      <c r="I7" s="34"/>
      <c r="K7" s="10"/>
      <c r="L7" s="10"/>
      <c r="M7" s="10"/>
      <c r="S7"/>
      <c r="T7"/>
      <c r="U7"/>
    </row>
    <row r="8" spans="1:21" s="32" customFormat="1" ht="40" customHeight="1" x14ac:dyDescent="0.3">
      <c r="A8" s="173">
        <v>8</v>
      </c>
      <c r="B8" s="42" t="s">
        <v>16</v>
      </c>
      <c r="C8" s="42" t="s">
        <v>87</v>
      </c>
      <c r="D8" s="40" t="s">
        <v>81</v>
      </c>
      <c r="E8" s="43" t="s">
        <v>23</v>
      </c>
      <c r="F8" s="13" t="s">
        <v>17</v>
      </c>
      <c r="G8" s="13" t="s">
        <v>19</v>
      </c>
      <c r="H8" s="13" t="s">
        <v>18</v>
      </c>
      <c r="I8" s="13" t="s">
        <v>55</v>
      </c>
      <c r="J8" s="40" t="s">
        <v>56</v>
      </c>
      <c r="K8" s="13" t="s">
        <v>20</v>
      </c>
      <c r="L8" s="43" t="s">
        <v>24</v>
      </c>
      <c r="M8" s="13" t="s">
        <v>22</v>
      </c>
      <c r="N8" s="43" t="s">
        <v>25</v>
      </c>
      <c r="O8" s="39" t="s">
        <v>3</v>
      </c>
      <c r="P8" s="39" t="s">
        <v>4</v>
      </c>
      <c r="Q8" s="43" t="s">
        <v>26</v>
      </c>
      <c r="R8" s="43" t="s">
        <v>27</v>
      </c>
      <c r="S8" s="33" t="s">
        <v>21</v>
      </c>
      <c r="T8" s="33" t="s">
        <v>82</v>
      </c>
      <c r="U8" s="33" t="s">
        <v>83</v>
      </c>
    </row>
    <row r="9" spans="1:21" s="38" customFormat="1" ht="22" customHeight="1" x14ac:dyDescent="0.3">
      <c r="A9" s="173">
        <v>9</v>
      </c>
      <c r="B9" s="82" t="s">
        <v>6</v>
      </c>
      <c r="C9" s="83"/>
      <c r="D9" s="35">
        <v>55433375</v>
      </c>
      <c r="E9" s="35">
        <v>976937929</v>
      </c>
      <c r="F9" s="35"/>
      <c r="G9" s="35"/>
      <c r="H9" s="35"/>
      <c r="I9" s="84"/>
      <c r="J9" s="52"/>
      <c r="K9" s="54">
        <v>1.3959999999999999</v>
      </c>
      <c r="L9" s="80">
        <f>L10</f>
        <v>5809659</v>
      </c>
      <c r="M9" s="80">
        <f>M10</f>
        <v>6642647</v>
      </c>
      <c r="N9" s="55">
        <v>36633281</v>
      </c>
      <c r="O9" s="55">
        <v>46146906</v>
      </c>
      <c r="P9" s="172">
        <v>9513625</v>
      </c>
      <c r="Q9" s="57">
        <v>2.0499999999999998</v>
      </c>
      <c r="R9" s="55">
        <v>108537000</v>
      </c>
      <c r="S9" s="35">
        <f>SUM(S10:S14)</f>
        <v>19893</v>
      </c>
      <c r="T9" s="35">
        <f>SUM(T10:T14)</f>
        <v>105514280.78397849</v>
      </c>
      <c r="U9" s="35">
        <f>SUM(U10:U14)</f>
        <v>1809039310.3869646</v>
      </c>
    </row>
    <row r="10" spans="1:21" s="12" customFormat="1" ht="11.25" customHeight="1" x14ac:dyDescent="0.3">
      <c r="A10" s="173">
        <v>10</v>
      </c>
      <c r="B10" s="171" t="s">
        <v>28</v>
      </c>
      <c r="C10" s="126" t="s">
        <v>29</v>
      </c>
      <c r="D10" s="124">
        <v>33512717</v>
      </c>
      <c r="E10" s="124">
        <v>515872191</v>
      </c>
      <c r="F10" s="195">
        <v>613759123</v>
      </c>
      <c r="G10" s="195">
        <v>818345497</v>
      </c>
      <c r="H10" s="195">
        <v>1227518246</v>
      </c>
      <c r="I10" s="194">
        <v>0.75</v>
      </c>
      <c r="J10" s="197">
        <v>1.194</v>
      </c>
      <c r="K10" s="197">
        <v>0.89600000000000002</v>
      </c>
      <c r="L10" s="196">
        <v>5809659</v>
      </c>
      <c r="M10" s="196">
        <v>6642647</v>
      </c>
      <c r="N10" s="121">
        <v>7808000</v>
      </c>
      <c r="O10" s="121">
        <v>8379370</v>
      </c>
      <c r="P10" s="121">
        <v>571370</v>
      </c>
      <c r="Q10" s="128">
        <v>2.46</v>
      </c>
      <c r="R10" s="121">
        <v>59748000</v>
      </c>
      <c r="S10" s="124">
        <v>358</v>
      </c>
      <c r="T10" s="124">
        <v>82136251.76954399</v>
      </c>
      <c r="U10" s="124">
        <v>1318801709.0030274</v>
      </c>
    </row>
    <row r="11" spans="1:21" s="12" customFormat="1" ht="11.25" customHeight="1" x14ac:dyDescent="0.3">
      <c r="A11" s="173">
        <v>11</v>
      </c>
      <c r="B11" s="171" t="s">
        <v>30</v>
      </c>
      <c r="C11" s="126" t="s">
        <v>29</v>
      </c>
      <c r="D11" s="124">
        <v>3396747</v>
      </c>
      <c r="E11" s="124">
        <v>50951203</v>
      </c>
      <c r="F11" s="195"/>
      <c r="G11" s="195"/>
      <c r="H11" s="195"/>
      <c r="I11" s="194"/>
      <c r="J11" s="197"/>
      <c r="K11" s="197"/>
      <c r="L11" s="196"/>
      <c r="M11" s="196"/>
      <c r="N11" s="121">
        <v>2500000</v>
      </c>
      <c r="O11" s="121">
        <v>1355104</v>
      </c>
      <c r="P11" s="121">
        <v>-1144896</v>
      </c>
      <c r="Q11" s="128">
        <v>7.02</v>
      </c>
      <c r="R11" s="121">
        <v>8699000</v>
      </c>
      <c r="S11" s="124">
        <v>222</v>
      </c>
      <c r="T11" s="124">
        <v>3575523</v>
      </c>
      <c r="U11" s="124">
        <v>53632845</v>
      </c>
    </row>
    <row r="12" spans="1:21" s="12" customFormat="1" ht="11.25" customHeight="1" x14ac:dyDescent="0.3">
      <c r="A12" s="173">
        <v>12</v>
      </c>
      <c r="B12" s="171" t="s">
        <v>31</v>
      </c>
      <c r="C12" s="126" t="s">
        <v>29</v>
      </c>
      <c r="D12" s="124">
        <v>10318033</v>
      </c>
      <c r="E12" s="124">
        <v>204967607</v>
      </c>
      <c r="F12" s="195"/>
      <c r="G12" s="195"/>
      <c r="H12" s="195"/>
      <c r="I12" s="194"/>
      <c r="J12" s="197"/>
      <c r="K12" s="197"/>
      <c r="L12" s="196"/>
      <c r="M12" s="196"/>
      <c r="N12" s="121">
        <v>7486000</v>
      </c>
      <c r="O12" s="121">
        <v>4752739</v>
      </c>
      <c r="P12" s="121">
        <v>-2733261</v>
      </c>
      <c r="Q12" s="128">
        <v>2.64</v>
      </c>
      <c r="R12" s="121">
        <v>26555000</v>
      </c>
      <c r="S12" s="124">
        <v>3195</v>
      </c>
      <c r="T12" s="124">
        <v>11164740.63531471</v>
      </c>
      <c r="U12" s="124">
        <v>220660621.90594298</v>
      </c>
    </row>
    <row r="13" spans="1:21" s="12" customFormat="1" ht="11.25" customHeight="1" x14ac:dyDescent="0.3">
      <c r="A13" s="173">
        <v>13</v>
      </c>
      <c r="B13" s="201" t="s">
        <v>32</v>
      </c>
      <c r="C13" s="126" t="s">
        <v>29</v>
      </c>
      <c r="D13" s="124">
        <v>8205877</v>
      </c>
      <c r="E13" s="124">
        <v>205146928</v>
      </c>
      <c r="F13" s="195"/>
      <c r="G13" s="195"/>
      <c r="H13" s="195"/>
      <c r="I13" s="194"/>
      <c r="J13" s="197"/>
      <c r="K13" s="197"/>
      <c r="L13" s="196"/>
      <c r="M13" s="196"/>
      <c r="N13" s="196">
        <v>12226000</v>
      </c>
      <c r="O13" s="196">
        <v>24194382</v>
      </c>
      <c r="P13" s="196">
        <v>11968382</v>
      </c>
      <c r="Q13" s="128">
        <v>1.3</v>
      </c>
      <c r="R13" s="121">
        <v>13536000</v>
      </c>
      <c r="S13" s="124"/>
      <c r="T13" s="124">
        <v>8637765.3791197892</v>
      </c>
      <c r="U13" s="124">
        <v>215944134.47799423</v>
      </c>
    </row>
    <row r="14" spans="1:21" s="12" customFormat="1" ht="11.25" customHeight="1" x14ac:dyDescent="0.3">
      <c r="A14" s="173">
        <v>14</v>
      </c>
      <c r="B14" s="202"/>
      <c r="C14" s="126" t="s">
        <v>49</v>
      </c>
      <c r="D14" s="122" t="s">
        <v>34</v>
      </c>
      <c r="E14" s="124">
        <v>16118</v>
      </c>
      <c r="F14" s="124">
        <v>6008</v>
      </c>
      <c r="G14" s="124">
        <v>8010</v>
      </c>
      <c r="H14" s="124">
        <v>12015</v>
      </c>
      <c r="I14" s="127">
        <v>0.25</v>
      </c>
      <c r="J14" s="125">
        <v>2.012</v>
      </c>
      <c r="K14" s="125">
        <v>0.5</v>
      </c>
      <c r="L14" s="196"/>
      <c r="M14" s="196"/>
      <c r="N14" s="196"/>
      <c r="O14" s="196"/>
      <c r="P14" s="196"/>
      <c r="Q14" s="122" t="s">
        <v>34</v>
      </c>
      <c r="R14" s="122" t="s">
        <v>34</v>
      </c>
      <c r="S14" s="124">
        <v>16118</v>
      </c>
      <c r="T14" s="124"/>
      <c r="U14" s="124"/>
    </row>
    <row r="15" spans="1:21" s="12" customFormat="1" ht="11.25" customHeight="1" x14ac:dyDescent="0.3">
      <c r="A15" s="173">
        <v>15</v>
      </c>
      <c r="B15" s="163" t="s">
        <v>35</v>
      </c>
      <c r="C15" s="101"/>
      <c r="D15" s="107"/>
      <c r="E15" s="101"/>
      <c r="F15" s="101"/>
      <c r="G15" s="101"/>
      <c r="H15" s="101"/>
      <c r="I15" s="102"/>
      <c r="J15" s="101"/>
      <c r="K15" s="101"/>
      <c r="L15" s="106"/>
      <c r="M15" s="106"/>
      <c r="N15" s="121">
        <v>6613281</v>
      </c>
      <c r="O15" s="121">
        <v>7465311</v>
      </c>
      <c r="P15" s="121">
        <v>852030</v>
      </c>
      <c r="Q15" s="107"/>
      <c r="R15" s="107"/>
      <c r="S15" s="101"/>
      <c r="T15" s="101"/>
      <c r="U15" s="164"/>
    </row>
    <row r="16" spans="1:21" s="38" customFormat="1" ht="22" customHeight="1" x14ac:dyDescent="0.3">
      <c r="A16" s="173">
        <v>16</v>
      </c>
      <c r="B16" s="82" t="s">
        <v>7</v>
      </c>
      <c r="C16" s="52"/>
      <c r="D16" s="35">
        <v>2678832</v>
      </c>
      <c r="E16" s="35">
        <v>58343698</v>
      </c>
      <c r="F16" s="35"/>
      <c r="G16" s="35"/>
      <c r="H16" s="35"/>
      <c r="I16" s="84"/>
      <c r="J16" s="85"/>
      <c r="K16" s="54">
        <v>0.83899999999999997</v>
      </c>
      <c r="L16" s="80">
        <f>L17</f>
        <v>350811</v>
      </c>
      <c r="M16" s="80">
        <f>M17</f>
        <v>2460797</v>
      </c>
      <c r="N16" s="55">
        <v>13570954</v>
      </c>
      <c r="O16" s="55">
        <v>10806455</v>
      </c>
      <c r="P16" s="108">
        <v>-2764500</v>
      </c>
      <c r="Q16" s="57">
        <v>1.3</v>
      </c>
      <c r="R16" s="55">
        <v>3090000</v>
      </c>
      <c r="S16" s="35">
        <f>SUM(S17:S21)</f>
        <v>2249</v>
      </c>
      <c r="T16" s="35">
        <f>SUM(T17:T21)</f>
        <v>2752138.9492000015</v>
      </c>
      <c r="U16" s="35">
        <f>SUM(U17:U21)</f>
        <v>59729041.974500015</v>
      </c>
    </row>
    <row r="17" spans="1:21" s="12" customFormat="1" ht="11.25" customHeight="1" x14ac:dyDescent="0.3">
      <c r="A17" s="173">
        <v>17</v>
      </c>
      <c r="B17" s="171" t="s">
        <v>36</v>
      </c>
      <c r="C17" s="126" t="s">
        <v>29</v>
      </c>
      <c r="D17" s="124">
        <v>1278504</v>
      </c>
      <c r="E17" s="124">
        <v>31815336</v>
      </c>
      <c r="F17" s="203">
        <v>30755897</v>
      </c>
      <c r="G17" s="203">
        <v>41007862</v>
      </c>
      <c r="H17" s="203">
        <v>61511793</v>
      </c>
      <c r="I17" s="207">
        <v>0.6</v>
      </c>
      <c r="J17" s="197">
        <v>0.78200000000000003</v>
      </c>
      <c r="K17" s="197">
        <v>0.46899999999999997</v>
      </c>
      <c r="L17" s="196">
        <v>350811</v>
      </c>
      <c r="M17" s="196">
        <v>2460797</v>
      </c>
      <c r="N17" s="121">
        <v>7495000</v>
      </c>
      <c r="O17" s="121">
        <v>6872283</v>
      </c>
      <c r="P17" s="121">
        <v>-622717</v>
      </c>
      <c r="Q17" s="128">
        <v>1.04</v>
      </c>
      <c r="R17" s="121">
        <v>289000</v>
      </c>
      <c r="S17" s="124">
        <v>1885</v>
      </c>
      <c r="T17" s="124">
        <v>1278622.9316000014</v>
      </c>
      <c r="U17" s="124">
        <v>31816818.990000017</v>
      </c>
    </row>
    <row r="18" spans="1:21" s="12" customFormat="1" ht="11.25" customHeight="1" x14ac:dyDescent="0.3">
      <c r="A18" s="173">
        <v>18</v>
      </c>
      <c r="B18" s="171" t="s">
        <v>37</v>
      </c>
      <c r="C18" s="126" t="s">
        <v>29</v>
      </c>
      <c r="D18" s="122" t="s">
        <v>38</v>
      </c>
      <c r="E18" s="122" t="s">
        <v>38</v>
      </c>
      <c r="F18" s="203"/>
      <c r="G18" s="203"/>
      <c r="H18" s="203"/>
      <c r="I18" s="207"/>
      <c r="J18" s="197"/>
      <c r="K18" s="197"/>
      <c r="L18" s="196"/>
      <c r="M18" s="196"/>
      <c r="N18" s="121">
        <v>924000</v>
      </c>
      <c r="O18" s="123">
        <v>0</v>
      </c>
      <c r="P18" s="121">
        <v>-924000</v>
      </c>
      <c r="Q18" s="122" t="s">
        <v>38</v>
      </c>
      <c r="R18" s="86" t="s">
        <v>38</v>
      </c>
      <c r="S18" s="122"/>
      <c r="T18" s="122"/>
      <c r="U18" s="122"/>
    </row>
    <row r="19" spans="1:21" s="12" customFormat="1" ht="11.25" customHeight="1" x14ac:dyDescent="0.3">
      <c r="A19" s="173">
        <v>19</v>
      </c>
      <c r="B19" s="171" t="s">
        <v>39</v>
      </c>
      <c r="C19" s="126" t="s">
        <v>29</v>
      </c>
      <c r="D19" s="124">
        <v>9932</v>
      </c>
      <c r="E19" s="124">
        <v>237038</v>
      </c>
      <c r="F19" s="203"/>
      <c r="G19" s="203"/>
      <c r="H19" s="203"/>
      <c r="I19" s="207"/>
      <c r="J19" s="197"/>
      <c r="K19" s="197"/>
      <c r="L19" s="196"/>
      <c r="M19" s="196"/>
      <c r="N19" s="121">
        <v>511000</v>
      </c>
      <c r="O19" s="121">
        <v>174604</v>
      </c>
      <c r="P19" s="121">
        <v>-336396</v>
      </c>
      <c r="Q19" s="128">
        <v>0.3</v>
      </c>
      <c r="R19" s="121">
        <v>-123000</v>
      </c>
      <c r="S19" s="124">
        <v>61</v>
      </c>
      <c r="T19" s="124">
        <v>9940.6600000000017</v>
      </c>
      <c r="U19" s="124">
        <v>237145.5</v>
      </c>
    </row>
    <row r="20" spans="1:21" s="12" customFormat="1" ht="11.25" customHeight="1" x14ac:dyDescent="0.3">
      <c r="A20" s="173">
        <v>20</v>
      </c>
      <c r="B20" s="171" t="s">
        <v>40</v>
      </c>
      <c r="C20" s="126" t="s">
        <v>29</v>
      </c>
      <c r="D20" s="124">
        <v>1127472</v>
      </c>
      <c r="E20" s="124">
        <v>19718214</v>
      </c>
      <c r="F20" s="124">
        <v>17418187</v>
      </c>
      <c r="G20" s="124">
        <v>23224249</v>
      </c>
      <c r="H20" s="124">
        <v>34836374</v>
      </c>
      <c r="I20" s="127">
        <v>0.35</v>
      </c>
      <c r="J20" s="125">
        <v>0.84899999999999998</v>
      </c>
      <c r="K20" s="125">
        <v>0.29699999999999999</v>
      </c>
      <c r="L20" s="196"/>
      <c r="M20" s="196"/>
      <c r="N20" s="198">
        <v>2984000</v>
      </c>
      <c r="O20" s="121">
        <v>1985957</v>
      </c>
      <c r="P20" s="198">
        <v>-372226</v>
      </c>
      <c r="Q20" s="199">
        <v>1.94</v>
      </c>
      <c r="R20" s="196">
        <v>2925000</v>
      </c>
      <c r="S20" s="124">
        <v>262</v>
      </c>
      <c r="T20" s="124">
        <v>1186812.8576</v>
      </c>
      <c r="U20" s="124">
        <v>20756014.984499998</v>
      </c>
    </row>
    <row r="21" spans="1:21" s="12" customFormat="1" ht="11.25" customHeight="1" x14ac:dyDescent="0.3">
      <c r="A21" s="173">
        <v>21</v>
      </c>
      <c r="B21" s="171" t="s">
        <v>41</v>
      </c>
      <c r="C21" s="126" t="s">
        <v>29</v>
      </c>
      <c r="D21" s="124">
        <v>262924</v>
      </c>
      <c r="E21" s="124">
        <v>6573109</v>
      </c>
      <c r="F21" s="124">
        <v>3389095</v>
      </c>
      <c r="G21" s="124">
        <v>4518793</v>
      </c>
      <c r="H21" s="124">
        <v>6778190</v>
      </c>
      <c r="I21" s="127">
        <v>0.05</v>
      </c>
      <c r="J21" s="125">
        <v>1.4550000000000001</v>
      </c>
      <c r="K21" s="125">
        <v>7.2999999999999995E-2</v>
      </c>
      <c r="L21" s="196"/>
      <c r="M21" s="196"/>
      <c r="N21" s="198"/>
      <c r="O21" s="121">
        <v>625818</v>
      </c>
      <c r="P21" s="198"/>
      <c r="Q21" s="199"/>
      <c r="R21" s="196"/>
      <c r="S21" s="124">
        <v>41</v>
      </c>
      <c r="T21" s="124">
        <v>276762.5</v>
      </c>
      <c r="U21" s="124">
        <v>6919062.5</v>
      </c>
    </row>
    <row r="22" spans="1:21" s="12" customFormat="1" ht="11.25" customHeight="1" x14ac:dyDescent="0.3">
      <c r="A22" s="173">
        <v>22</v>
      </c>
      <c r="B22" s="163" t="s">
        <v>35</v>
      </c>
      <c r="C22" s="101"/>
      <c r="D22" s="101"/>
      <c r="E22" s="101"/>
      <c r="F22" s="101"/>
      <c r="G22" s="101"/>
      <c r="H22" s="101"/>
      <c r="I22" s="102"/>
      <c r="J22" s="101"/>
      <c r="K22" s="101"/>
      <c r="L22" s="106"/>
      <c r="M22" s="106"/>
      <c r="N22" s="121">
        <v>1656954</v>
      </c>
      <c r="O22" s="121">
        <v>1147793</v>
      </c>
      <c r="P22" s="121">
        <v>-509161</v>
      </c>
      <c r="Q22" s="101"/>
      <c r="R22" s="105"/>
      <c r="S22" s="101"/>
      <c r="T22" s="101"/>
      <c r="U22" s="164"/>
    </row>
    <row r="23" spans="1:21" s="38" customFormat="1" ht="22" customHeight="1" x14ac:dyDescent="0.3">
      <c r="A23" s="173">
        <v>23</v>
      </c>
      <c r="B23" s="82" t="s">
        <v>15</v>
      </c>
      <c r="C23" s="52"/>
      <c r="D23" s="35">
        <v>8055743</v>
      </c>
      <c r="E23" s="35">
        <v>89196896</v>
      </c>
      <c r="F23" s="35"/>
      <c r="G23" s="35"/>
      <c r="H23" s="35"/>
      <c r="I23" s="84"/>
      <c r="J23" s="85"/>
      <c r="K23" s="54">
        <f>K24</f>
        <v>0.45600000000000002</v>
      </c>
      <c r="L23" s="80">
        <f>L24</f>
        <v>0</v>
      </c>
      <c r="M23" s="80">
        <f>M24</f>
        <v>725313</v>
      </c>
      <c r="N23" s="55">
        <v>4000000</v>
      </c>
      <c r="O23" s="55">
        <v>2821881</v>
      </c>
      <c r="P23" s="108">
        <v>-1178119</v>
      </c>
      <c r="Q23" s="57">
        <v>2.4700000000000002</v>
      </c>
      <c r="R23" s="55">
        <v>9955000</v>
      </c>
      <c r="S23" s="35">
        <v>43</v>
      </c>
      <c r="T23" s="35">
        <v>52604257.278799988</v>
      </c>
      <c r="U23" s="35">
        <v>582379894.09860003</v>
      </c>
    </row>
    <row r="24" spans="1:21" s="12" customFormat="1" ht="11.25" customHeight="1" x14ac:dyDescent="0.3">
      <c r="A24" s="173">
        <v>24</v>
      </c>
      <c r="B24" s="171" t="s">
        <v>42</v>
      </c>
      <c r="C24" s="126" t="s">
        <v>29</v>
      </c>
      <c r="D24" s="124">
        <v>8055743</v>
      </c>
      <c r="E24" s="124">
        <v>89196896</v>
      </c>
      <c r="F24" s="120">
        <v>146795489</v>
      </c>
      <c r="G24" s="120">
        <v>195727318</v>
      </c>
      <c r="H24" s="120">
        <v>293590977</v>
      </c>
      <c r="I24" s="119">
        <v>1</v>
      </c>
      <c r="J24" s="125">
        <v>0.45600000000000002</v>
      </c>
      <c r="K24" s="125">
        <v>0.45600000000000002</v>
      </c>
      <c r="L24" s="87">
        <v>0</v>
      </c>
      <c r="M24" s="88">
        <v>725313</v>
      </c>
      <c r="N24" s="121">
        <v>3150000</v>
      </c>
      <c r="O24" s="121">
        <v>2341061</v>
      </c>
      <c r="P24" s="121">
        <v>-808939</v>
      </c>
      <c r="Q24" s="128">
        <v>2.4700000000000002</v>
      </c>
      <c r="R24" s="121">
        <v>9955000</v>
      </c>
      <c r="S24" s="124"/>
      <c r="T24" s="124"/>
      <c r="U24" s="124"/>
    </row>
    <row r="25" spans="1:21" s="12" customFormat="1" ht="11.25" customHeight="1" x14ac:dyDescent="0.3">
      <c r="A25" s="173">
        <v>25</v>
      </c>
      <c r="B25" s="163" t="s">
        <v>35</v>
      </c>
      <c r="C25" s="101"/>
      <c r="D25" s="101"/>
      <c r="E25" s="101"/>
      <c r="F25" s="101"/>
      <c r="G25" s="101"/>
      <c r="H25" s="101"/>
      <c r="I25" s="102"/>
      <c r="J25" s="101"/>
      <c r="K25" s="101"/>
      <c r="L25" s="103"/>
      <c r="M25" s="104"/>
      <c r="N25" s="121">
        <v>850000</v>
      </c>
      <c r="O25" s="121">
        <v>480819</v>
      </c>
      <c r="P25" s="121">
        <v>-369181</v>
      </c>
      <c r="Q25" s="101"/>
      <c r="R25" s="105"/>
      <c r="S25" s="101"/>
      <c r="T25" s="101"/>
      <c r="U25" s="164"/>
    </row>
    <row r="26" spans="1:21" s="38" customFormat="1" ht="22" customHeight="1" x14ac:dyDescent="0.3">
      <c r="A26" s="173">
        <v>26</v>
      </c>
      <c r="B26" s="82" t="s">
        <v>8</v>
      </c>
      <c r="C26" s="52"/>
      <c r="D26" s="77"/>
      <c r="E26" s="77"/>
      <c r="F26" s="77"/>
      <c r="G26" s="77"/>
      <c r="H26" s="77"/>
      <c r="I26" s="78"/>
      <c r="J26" s="85"/>
      <c r="K26" s="54">
        <v>1.071</v>
      </c>
      <c r="L26" s="80">
        <f>L27</f>
        <v>205755</v>
      </c>
      <c r="M26" s="80">
        <f>M27</f>
        <v>423958</v>
      </c>
      <c r="N26" s="108">
        <v>2338070</v>
      </c>
      <c r="O26" s="108">
        <f>SUM(O27:O31)</f>
        <v>2156909</v>
      </c>
      <c r="P26" s="108">
        <f>O26-N26</f>
        <v>-181161</v>
      </c>
      <c r="Q26" s="77" t="s">
        <v>9</v>
      </c>
      <c r="R26" s="77" t="s">
        <v>9</v>
      </c>
      <c r="S26" s="109">
        <f>SUM(S27:S30)</f>
        <v>26</v>
      </c>
      <c r="T26" s="111" t="s">
        <v>34</v>
      </c>
      <c r="U26" s="111" t="s">
        <v>34</v>
      </c>
    </row>
    <row r="27" spans="1:21" s="12" customFormat="1" ht="11.25" customHeight="1" x14ac:dyDescent="0.3">
      <c r="A27" s="173">
        <v>27</v>
      </c>
      <c r="B27" s="201" t="s">
        <v>43</v>
      </c>
      <c r="C27" s="126" t="s">
        <v>44</v>
      </c>
      <c r="D27" s="200" t="s">
        <v>34</v>
      </c>
      <c r="E27" s="89">
        <v>8</v>
      </c>
      <c r="F27" s="89">
        <v>6</v>
      </c>
      <c r="G27" s="89">
        <v>8</v>
      </c>
      <c r="H27" s="89">
        <v>12</v>
      </c>
      <c r="I27" s="127">
        <v>0.1</v>
      </c>
      <c r="J27" s="125">
        <v>1</v>
      </c>
      <c r="K27" s="125">
        <v>0.1</v>
      </c>
      <c r="L27" s="196">
        <v>205755</v>
      </c>
      <c r="M27" s="196">
        <v>423958</v>
      </c>
      <c r="N27" s="216">
        <v>841000</v>
      </c>
      <c r="O27" s="198">
        <v>847194</v>
      </c>
      <c r="P27" s="196">
        <v>6194</v>
      </c>
      <c r="Q27" s="200" t="s">
        <v>34</v>
      </c>
      <c r="R27" s="200" t="s">
        <v>34</v>
      </c>
      <c r="S27" s="89">
        <v>8</v>
      </c>
      <c r="T27" s="89"/>
      <c r="U27" s="89"/>
    </row>
    <row r="28" spans="1:21" s="12" customFormat="1" ht="11.25" customHeight="1" x14ac:dyDescent="0.3">
      <c r="A28" s="173">
        <v>28</v>
      </c>
      <c r="B28" s="215"/>
      <c r="C28" s="126" t="s">
        <v>33</v>
      </c>
      <c r="D28" s="200"/>
      <c r="E28" s="90">
        <v>0.83330000000000004</v>
      </c>
      <c r="F28" s="90">
        <v>0.45</v>
      </c>
      <c r="G28" s="90">
        <v>0.6</v>
      </c>
      <c r="H28" s="90">
        <v>0.9</v>
      </c>
      <c r="I28" s="127">
        <v>0.3</v>
      </c>
      <c r="J28" s="125">
        <v>1.389</v>
      </c>
      <c r="K28" s="125">
        <v>0.41699999999999998</v>
      </c>
      <c r="L28" s="196"/>
      <c r="M28" s="196"/>
      <c r="N28" s="216"/>
      <c r="O28" s="198"/>
      <c r="P28" s="196"/>
      <c r="Q28" s="200"/>
      <c r="R28" s="200"/>
      <c r="S28" s="90"/>
      <c r="T28" s="90"/>
      <c r="U28" s="90"/>
    </row>
    <row r="29" spans="1:21" s="12" customFormat="1" ht="11.25" customHeight="1" x14ac:dyDescent="0.3">
      <c r="A29" s="173">
        <v>29</v>
      </c>
      <c r="B29" s="202"/>
      <c r="C29" s="126" t="s">
        <v>45</v>
      </c>
      <c r="D29" s="200"/>
      <c r="E29" s="90">
        <v>3.9699999999999999E-2</v>
      </c>
      <c r="F29" s="90">
        <v>3.7499999999999999E-2</v>
      </c>
      <c r="G29" s="90">
        <v>0.05</v>
      </c>
      <c r="H29" s="90">
        <v>7.4999999999999997E-2</v>
      </c>
      <c r="I29" s="127">
        <v>0.1</v>
      </c>
      <c r="J29" s="125">
        <v>0.79400000000000004</v>
      </c>
      <c r="K29" s="125">
        <v>7.9000000000000001E-2</v>
      </c>
      <c r="L29" s="196"/>
      <c r="M29" s="196"/>
      <c r="N29" s="216"/>
      <c r="O29" s="198"/>
      <c r="P29" s="196"/>
      <c r="Q29" s="200"/>
      <c r="R29" s="200"/>
      <c r="S29" s="90"/>
      <c r="T29" s="90"/>
      <c r="U29" s="90"/>
    </row>
    <row r="30" spans="1:21" s="12" customFormat="1" ht="11.25" customHeight="1" x14ac:dyDescent="0.3">
      <c r="A30" s="173">
        <v>30</v>
      </c>
      <c r="B30" s="171" t="s">
        <v>46</v>
      </c>
      <c r="C30" s="126" t="s">
        <v>47</v>
      </c>
      <c r="D30" s="200"/>
      <c r="E30" s="89">
        <v>18</v>
      </c>
      <c r="F30" s="89">
        <v>14</v>
      </c>
      <c r="G30" s="89">
        <v>19</v>
      </c>
      <c r="H30" s="89">
        <v>29</v>
      </c>
      <c r="I30" s="127">
        <v>0.5</v>
      </c>
      <c r="J30" s="125">
        <v>0.94699999999999995</v>
      </c>
      <c r="K30" s="125">
        <v>0.47499999999999998</v>
      </c>
      <c r="L30" s="196"/>
      <c r="M30" s="196"/>
      <c r="N30" s="121">
        <v>1000000</v>
      </c>
      <c r="O30" s="121">
        <v>988548</v>
      </c>
      <c r="P30" s="121">
        <f>O30-N30</f>
        <v>-11452</v>
      </c>
      <c r="Q30" s="200"/>
      <c r="R30" s="200"/>
      <c r="S30" s="89">
        <v>18</v>
      </c>
      <c r="T30" s="89"/>
      <c r="U30" s="89"/>
    </row>
    <row r="31" spans="1:21" s="12" customFormat="1" ht="11.25" customHeight="1" x14ac:dyDescent="0.3">
      <c r="A31" s="173">
        <v>31</v>
      </c>
      <c r="B31" s="165" t="s">
        <v>35</v>
      </c>
      <c r="C31" s="96"/>
      <c r="D31" s="97"/>
      <c r="E31" s="96"/>
      <c r="F31" s="96"/>
      <c r="G31" s="96"/>
      <c r="H31" s="96"/>
      <c r="I31" s="98"/>
      <c r="J31" s="96"/>
      <c r="K31" s="96"/>
      <c r="L31" s="100"/>
      <c r="M31" s="100"/>
      <c r="N31" s="121">
        <v>497070</v>
      </c>
      <c r="O31" s="121">
        <v>321167</v>
      </c>
      <c r="P31" s="121">
        <v>-175903</v>
      </c>
      <c r="Q31" s="97"/>
      <c r="R31" s="97"/>
      <c r="S31" s="96"/>
      <c r="T31" s="96"/>
      <c r="U31" s="166"/>
    </row>
    <row r="32" spans="1:21" s="38" customFormat="1" ht="22" customHeight="1" x14ac:dyDescent="0.3">
      <c r="A32" s="173">
        <v>32</v>
      </c>
      <c r="B32" s="167" t="s">
        <v>14</v>
      </c>
      <c r="C32" s="61"/>
      <c r="D32" s="91"/>
      <c r="E32" s="91"/>
      <c r="F32" s="91"/>
      <c r="G32" s="91"/>
      <c r="H32" s="91"/>
      <c r="I32" s="92"/>
      <c r="J32" s="93"/>
      <c r="K32" s="65">
        <v>0.61299999999999999</v>
      </c>
      <c r="L32" s="94">
        <f>L33</f>
        <v>0</v>
      </c>
      <c r="M32" s="94">
        <f>M33</f>
        <v>197285</v>
      </c>
      <c r="N32" s="79">
        <v>1088000</v>
      </c>
      <c r="O32" s="79">
        <v>694395</v>
      </c>
      <c r="P32" s="108">
        <v>-393605</v>
      </c>
      <c r="Q32" s="91" t="s">
        <v>9</v>
      </c>
      <c r="R32" s="95" t="s">
        <v>9</v>
      </c>
      <c r="S32" s="110">
        <f>SUM(S33:S36)</f>
        <v>47</v>
      </c>
      <c r="T32" s="111" t="s">
        <v>34</v>
      </c>
      <c r="U32" s="111" t="s">
        <v>34</v>
      </c>
    </row>
    <row r="33" spans="1:21" s="12" customFormat="1" ht="11.25" customHeight="1" x14ac:dyDescent="0.3">
      <c r="A33" s="173">
        <v>33</v>
      </c>
      <c r="B33" s="201" t="s">
        <v>48</v>
      </c>
      <c r="C33" s="126" t="s">
        <v>49</v>
      </c>
      <c r="D33" s="200" t="s">
        <v>34</v>
      </c>
      <c r="E33" s="89">
        <v>44</v>
      </c>
      <c r="F33" s="89">
        <v>33</v>
      </c>
      <c r="G33" s="89">
        <v>44</v>
      </c>
      <c r="H33" s="89">
        <v>66</v>
      </c>
      <c r="I33" s="127">
        <v>0.1</v>
      </c>
      <c r="J33" s="125">
        <v>1</v>
      </c>
      <c r="K33" s="125">
        <v>0.1</v>
      </c>
      <c r="L33" s="208">
        <v>0</v>
      </c>
      <c r="M33" s="196">
        <v>197285</v>
      </c>
      <c r="N33" s="198">
        <v>193000</v>
      </c>
      <c r="O33" s="198">
        <v>145265</v>
      </c>
      <c r="P33" s="198">
        <v>-47735</v>
      </c>
      <c r="Q33" s="200" t="s">
        <v>34</v>
      </c>
      <c r="R33" s="200" t="s">
        <v>34</v>
      </c>
      <c r="S33" s="89">
        <v>44</v>
      </c>
      <c r="T33" s="89"/>
      <c r="U33" s="89"/>
    </row>
    <row r="34" spans="1:21" s="12" customFormat="1" ht="11.25" customHeight="1" x14ac:dyDescent="0.3">
      <c r="A34" s="173">
        <v>34</v>
      </c>
      <c r="B34" s="202"/>
      <c r="C34" s="126" t="s">
        <v>50</v>
      </c>
      <c r="D34" s="200"/>
      <c r="E34" s="90">
        <v>5.1000000000000004E-3</v>
      </c>
      <c r="F34" s="90">
        <v>1.47E-2</v>
      </c>
      <c r="G34" s="90">
        <v>1.9599999999999999E-2</v>
      </c>
      <c r="H34" s="90">
        <v>2.9399999999999999E-2</v>
      </c>
      <c r="I34" s="127">
        <v>0.4</v>
      </c>
      <c r="J34" s="125">
        <v>0.26</v>
      </c>
      <c r="K34" s="125">
        <v>0.104</v>
      </c>
      <c r="L34" s="208"/>
      <c r="M34" s="196"/>
      <c r="N34" s="198"/>
      <c r="O34" s="198"/>
      <c r="P34" s="198"/>
      <c r="Q34" s="200"/>
      <c r="R34" s="200"/>
      <c r="S34" s="90"/>
      <c r="T34" s="90"/>
      <c r="U34" s="90"/>
    </row>
    <row r="35" spans="1:21" s="12" customFormat="1" ht="11.25" customHeight="1" x14ac:dyDescent="0.3">
      <c r="A35" s="173">
        <v>35</v>
      </c>
      <c r="B35" s="201" t="s">
        <v>51</v>
      </c>
      <c r="C35" s="126" t="s">
        <v>49</v>
      </c>
      <c r="D35" s="200"/>
      <c r="E35" s="89">
        <v>3</v>
      </c>
      <c r="F35" s="89">
        <v>2</v>
      </c>
      <c r="G35" s="89">
        <v>3</v>
      </c>
      <c r="H35" s="89">
        <v>5</v>
      </c>
      <c r="I35" s="127">
        <v>0.1</v>
      </c>
      <c r="J35" s="125">
        <v>1</v>
      </c>
      <c r="K35" s="125">
        <v>0.1</v>
      </c>
      <c r="L35" s="208"/>
      <c r="M35" s="196"/>
      <c r="N35" s="198">
        <v>644000</v>
      </c>
      <c r="O35" s="198">
        <v>357804</v>
      </c>
      <c r="P35" s="198">
        <v>-286196</v>
      </c>
      <c r="Q35" s="200"/>
      <c r="R35" s="200"/>
      <c r="S35" s="89">
        <v>3</v>
      </c>
      <c r="T35" s="89"/>
      <c r="U35" s="89"/>
    </row>
    <row r="36" spans="1:21" s="12" customFormat="1" ht="11.25" customHeight="1" x14ac:dyDescent="0.3">
      <c r="A36" s="173">
        <v>36</v>
      </c>
      <c r="B36" s="202"/>
      <c r="C36" s="126" t="s">
        <v>50</v>
      </c>
      <c r="D36" s="200"/>
      <c r="E36" s="90">
        <v>3.8600000000000002E-2</v>
      </c>
      <c r="F36" s="90">
        <v>3.7499999999999999E-2</v>
      </c>
      <c r="G36" s="90">
        <v>0.05</v>
      </c>
      <c r="H36" s="90">
        <v>7.4999999999999997E-2</v>
      </c>
      <c r="I36" s="127">
        <v>0.4</v>
      </c>
      <c r="J36" s="125">
        <v>0.77200000000000002</v>
      </c>
      <c r="K36" s="125">
        <v>0.309</v>
      </c>
      <c r="L36" s="208"/>
      <c r="M36" s="196"/>
      <c r="N36" s="198"/>
      <c r="O36" s="198"/>
      <c r="P36" s="198"/>
      <c r="Q36" s="200"/>
      <c r="R36" s="200"/>
      <c r="S36" s="90"/>
      <c r="T36" s="90"/>
      <c r="U36" s="90"/>
    </row>
    <row r="37" spans="1:21" s="12" customFormat="1" ht="11.25" customHeight="1" x14ac:dyDescent="0.3">
      <c r="A37" s="173">
        <v>37</v>
      </c>
      <c r="B37" s="165" t="s">
        <v>35</v>
      </c>
      <c r="C37" s="96"/>
      <c r="D37" s="97"/>
      <c r="E37" s="96"/>
      <c r="F37" s="96"/>
      <c r="G37" s="96"/>
      <c r="H37" s="96"/>
      <c r="I37" s="98"/>
      <c r="J37" s="96"/>
      <c r="K37" s="96"/>
      <c r="L37" s="99"/>
      <c r="M37" s="100"/>
      <c r="N37" s="121">
        <v>251000</v>
      </c>
      <c r="O37" s="121">
        <v>191326</v>
      </c>
      <c r="P37" s="121">
        <v>-59674</v>
      </c>
      <c r="Q37" s="97"/>
      <c r="R37" s="97"/>
      <c r="S37" s="96"/>
      <c r="T37" s="96"/>
      <c r="U37" s="166"/>
    </row>
    <row r="38" spans="1:21" s="38" customFormat="1" ht="22" customHeight="1" x14ac:dyDescent="0.3">
      <c r="A38" s="173">
        <v>38</v>
      </c>
      <c r="B38" s="174" t="s">
        <v>92</v>
      </c>
      <c r="C38" s="153"/>
      <c r="D38" s="154">
        <v>66167950</v>
      </c>
      <c r="E38" s="154">
        <v>1124478523</v>
      </c>
      <c r="F38" s="154"/>
      <c r="G38" s="154"/>
      <c r="H38" s="154"/>
      <c r="I38" s="154"/>
      <c r="J38" s="153"/>
      <c r="K38" s="153"/>
      <c r="L38" s="168">
        <v>6366226</v>
      </c>
      <c r="M38" s="157">
        <f>M10+M17+M24+M27+M33</f>
        <v>10450000</v>
      </c>
      <c r="N38" s="158">
        <v>57630305</v>
      </c>
      <c r="O38" s="158">
        <f>SUM(O32,O26,O23,O16,O9)</f>
        <v>62626546</v>
      </c>
      <c r="P38" s="158">
        <f>O38-N38</f>
        <v>4996241</v>
      </c>
      <c r="Q38" s="159">
        <v>2.0099999999999998</v>
      </c>
      <c r="R38" s="169">
        <v>121582000</v>
      </c>
      <c r="S38" s="154">
        <f>S9+S16+S23+S26+S32</f>
        <v>22258</v>
      </c>
      <c r="T38" s="154">
        <f t="shared" ref="T38:U38" si="0">T9+T16+T23</f>
        <v>160870677.01197848</v>
      </c>
      <c r="U38" s="160">
        <f t="shared" si="0"/>
        <v>2451148246.4600644</v>
      </c>
    </row>
    <row r="39" spans="1:21" s="12" customFormat="1" ht="11.25" customHeight="1" x14ac:dyDescent="0.3">
      <c r="A39" s="173">
        <v>39</v>
      </c>
      <c r="B39" s="204" t="s">
        <v>52</v>
      </c>
      <c r="C39" s="205"/>
      <c r="D39" s="205"/>
      <c r="E39" s="205"/>
      <c r="F39" s="205"/>
      <c r="G39" s="205"/>
      <c r="H39" s="205"/>
      <c r="I39" s="205"/>
      <c r="J39" s="205"/>
      <c r="K39" s="205"/>
      <c r="L39" s="206"/>
      <c r="M39" s="161"/>
      <c r="N39" s="162">
        <v>5642000</v>
      </c>
      <c r="O39" s="162">
        <v>6496375</v>
      </c>
      <c r="P39" s="162">
        <f>O39-N39</f>
        <v>854375</v>
      </c>
      <c r="Q39" s="209"/>
      <c r="R39" s="210"/>
    </row>
    <row r="40" spans="1:21" s="12" customFormat="1" ht="11.25" customHeight="1" x14ac:dyDescent="0.3">
      <c r="A40" s="173">
        <v>40</v>
      </c>
      <c r="B40" s="212" t="s">
        <v>93</v>
      </c>
      <c r="C40" s="213"/>
      <c r="D40" s="213"/>
      <c r="E40" s="213"/>
      <c r="F40" s="213"/>
      <c r="G40" s="213"/>
      <c r="H40" s="213"/>
      <c r="I40" s="213"/>
      <c r="J40" s="213"/>
      <c r="K40" s="213"/>
      <c r="L40" s="214"/>
      <c r="M40" s="14"/>
      <c r="N40" s="5">
        <v>63272305</v>
      </c>
      <c r="O40" s="5">
        <f>SUM(O38:O39)</f>
        <v>69122921</v>
      </c>
      <c r="P40" s="5">
        <f>O40-N40</f>
        <v>5850616</v>
      </c>
      <c r="Q40" s="209"/>
      <c r="R40" s="211"/>
    </row>
    <row r="41" spans="1:21" ht="9.75" customHeight="1" x14ac:dyDescent="0.3">
      <c r="A41" s="173">
        <v>41</v>
      </c>
      <c r="B41" s="11" t="s">
        <v>53</v>
      </c>
    </row>
    <row r="42" spans="1:21" ht="9.75" customHeight="1" x14ac:dyDescent="0.3">
      <c r="A42" s="173">
        <v>42</v>
      </c>
      <c r="B42" s="11" t="s">
        <v>54</v>
      </c>
    </row>
    <row r="43" spans="1:21" ht="9.75" customHeight="1" x14ac:dyDescent="0.3">
      <c r="A43" s="173">
        <v>43</v>
      </c>
      <c r="B43" s="8" t="s">
        <v>13</v>
      </c>
    </row>
    <row r="44" spans="1:21" ht="1" customHeight="1" x14ac:dyDescent="0.3"/>
  </sheetData>
  <mergeCells count="49">
    <mergeCell ref="Q39:R40"/>
    <mergeCell ref="B40:L40"/>
    <mergeCell ref="O27:O29"/>
    <mergeCell ref="P27:P29"/>
    <mergeCell ref="B33:B34"/>
    <mergeCell ref="P33:P34"/>
    <mergeCell ref="B35:B36"/>
    <mergeCell ref="N33:N34"/>
    <mergeCell ref="O33:O34"/>
    <mergeCell ref="B27:B29"/>
    <mergeCell ref="N27:N29"/>
    <mergeCell ref="D33:D36"/>
    <mergeCell ref="D27:D30"/>
    <mergeCell ref="M33:M36"/>
    <mergeCell ref="Q33:Q36"/>
    <mergeCell ref="R33:R36"/>
    <mergeCell ref="B13:B14"/>
    <mergeCell ref="O13:O14"/>
    <mergeCell ref="G10:G13"/>
    <mergeCell ref="G17:G19"/>
    <mergeCell ref="B39:L39"/>
    <mergeCell ref="K17:K19"/>
    <mergeCell ref="I17:I19"/>
    <mergeCell ref="H17:H19"/>
    <mergeCell ref="J17:J19"/>
    <mergeCell ref="N20:N21"/>
    <mergeCell ref="N13:N14"/>
    <mergeCell ref="K10:K13"/>
    <mergeCell ref="L33:L36"/>
    <mergeCell ref="F17:F19"/>
    <mergeCell ref="F10:F13"/>
    <mergeCell ref="N35:N36"/>
    <mergeCell ref="Q27:Q30"/>
    <mergeCell ref="R27:R30"/>
    <mergeCell ref="L27:L30"/>
    <mergeCell ref="M27:M30"/>
    <mergeCell ref="O35:O36"/>
    <mergeCell ref="P35:P36"/>
    <mergeCell ref="I10:I13"/>
    <mergeCell ref="H10:H13"/>
    <mergeCell ref="L10:L14"/>
    <mergeCell ref="M10:M14"/>
    <mergeCell ref="R20:R21"/>
    <mergeCell ref="P13:P14"/>
    <mergeCell ref="L17:L21"/>
    <mergeCell ref="M17:M21"/>
    <mergeCell ref="J10:J13"/>
    <mergeCell ref="P20:P21"/>
    <mergeCell ref="Q20:Q21"/>
  </mergeCells>
  <pageMargins left="0.7" right="0.7" top="0.75" bottom="0.75" header="0.3" footer="0.3"/>
  <pageSetup paperSize="3"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738DFFF9CA074F984F0B00BA5E820E" ma:contentTypeVersion="2" ma:contentTypeDescription="Create a new document." ma:contentTypeScope="" ma:versionID="a1dd2ab879b25026040297a54e3a2e8b">
  <xsd:schema xmlns:xsd="http://www.w3.org/2001/XMLSchema" xmlns:xs="http://www.w3.org/2001/XMLSchema" xmlns:p="http://schemas.microsoft.com/office/2006/metadata/properties" xmlns:ns2="dd64b624-1e39-40c4-a432-217276e9b873" targetNamespace="http://schemas.microsoft.com/office/2006/metadata/properties" ma:root="true" ma:fieldsID="ffcbfe3e3fe03d2d68f31b8263d33882" ns2:_="">
    <xsd:import namespace="dd64b624-1e39-40c4-a432-217276e9b873"/>
    <xsd:element name="properties">
      <xsd:complexType>
        <xsd:sequence>
          <xsd:element name="documentManagement">
            <xsd:complexType>
              <xsd:all>
                <xsd:element ref="ns2:Intervenor" minOccurs="0"/>
                <xsd:element ref="ns2:Attach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64b624-1e39-40c4-a432-217276e9b873" elementFormDefault="qualified">
    <xsd:import namespace="http://schemas.microsoft.com/office/2006/documentManagement/types"/>
    <xsd:import namespace="http://schemas.microsoft.com/office/infopath/2007/PartnerControls"/>
    <xsd:element name="Intervenor" ma:index="8" nillable="true" ma:displayName="Intervenor" ma:internalName="Intervenor">
      <xsd:simpleType>
        <xsd:restriction base="dms:Text">
          <xsd:maxLength value="255"/>
        </xsd:restriction>
      </xsd:simpleType>
    </xsd:element>
    <xsd:element name="Attachment" ma:index="9" nillable="true" ma:displayName="Attachment" ma:internalName="Attach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14ab40f3-767a-43a9-8b62-265d64c54f3b" ContentTypeId="0x01" PreviousValue="false"/>
</file>

<file path=customXml/item3.xml><?xml version="1.0" encoding="utf-8"?>
<p:properties xmlns:p="http://schemas.microsoft.com/office/2006/metadata/properties" xmlns:xsi="http://www.w3.org/2001/XMLSchema-instance" xmlns:pc="http://schemas.microsoft.com/office/infopath/2007/PartnerControls">
  <documentManagement>
    <Attachment xmlns="dd64b624-1e39-40c4-a432-217276e9b873">Attachment 4</Attachment>
    <Intervenor xmlns="dd64b624-1e39-40c4-a432-217276e9b873">SEC</Intervenor>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6C1EF7-1199-4900-9BAF-D5638D59AD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64b624-1e39-40c4-a432-217276e9b8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920FE5-E265-49B6-B812-5651B315EB83}">
  <ds:schemaRefs>
    <ds:schemaRef ds:uri="Microsoft.SharePoint.Taxonomy.ContentTypeSync"/>
  </ds:schemaRefs>
</ds:datastoreItem>
</file>

<file path=customXml/itemProps3.xml><?xml version="1.0" encoding="utf-8"?>
<ds:datastoreItem xmlns:ds="http://schemas.openxmlformats.org/officeDocument/2006/customXml" ds:itemID="{8E8B4C7B-7E15-45A2-A957-2AEC7A78277F}">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dd64b624-1e39-40c4-a432-217276e9b873"/>
    <ds:schemaRef ds:uri="http://www.w3.org/XML/1998/namespace"/>
    <ds:schemaRef ds:uri="http://purl.org/dc/dcmitype/"/>
  </ds:schemaRefs>
</ds:datastoreItem>
</file>

<file path=customXml/itemProps4.xml><?xml version="1.0" encoding="utf-8"?>
<ds:datastoreItem xmlns:ds="http://schemas.openxmlformats.org/officeDocument/2006/customXml" ds:itemID="{78AB7442-16EA-446F-B868-31EF55222A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EGD Rate Zone Table 1-1</vt:lpstr>
      <vt:lpstr>Union Rate Zones Table 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Table</dc:title>
  <dc:creator>Kuiken Whitiken, Tamara</dc:creator>
  <cp:lastModifiedBy>Stephanie Allman</cp:lastModifiedBy>
  <cp:lastPrinted>2020-04-02T15:56:35Z</cp:lastPrinted>
  <dcterms:created xsi:type="dcterms:W3CDTF">2020-03-18T19:35:32Z</dcterms:created>
  <dcterms:modified xsi:type="dcterms:W3CDTF">2020-04-06T17:49:52Z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iteId">
    <vt:lpwstr>271df5c2-953a-497b-93ad-7adf7a4b3cd7</vt:lpwstr>
  </property>
  <property fmtid="{D5CDD505-2E9C-101B-9397-08002B2CF9AE}" pid="4" name="MSIP_Label_b1a6f161-e42b-4c47-8f69-f6a81e023e2d_Owner">
    <vt:lpwstr>EDunlop@Spectraenergy.com</vt:lpwstr>
  </property>
  <property fmtid="{D5CDD505-2E9C-101B-9397-08002B2CF9AE}" pid="5" name="MSIP_Label_b1a6f161-e42b-4c47-8f69-f6a81e023e2d_SetDate">
    <vt:lpwstr>2020-03-18T19:40:29.9906423Z</vt:lpwstr>
  </property>
  <property fmtid="{D5CDD505-2E9C-101B-9397-08002B2CF9AE}" pid="6" name="MSIP_Label_b1a6f161-e42b-4c47-8f69-f6a81e023e2d_Name">
    <vt:lpwstr>Internal</vt:lpwstr>
  </property>
  <property fmtid="{D5CDD505-2E9C-101B-9397-08002B2CF9AE}" pid="7" name="MSIP_Label_b1a6f161-e42b-4c47-8f69-f6a81e023e2d_Application">
    <vt:lpwstr>Microsoft Azure Information Protection</vt:lpwstr>
  </property>
  <property fmtid="{D5CDD505-2E9C-101B-9397-08002B2CF9AE}" pid="8" name="MSIP_Label_b1a6f161-e42b-4c47-8f69-f6a81e023e2d_ActionId">
    <vt:lpwstr>cc92eb7e-a966-42cf-a09f-b02fb34a1e97</vt:lpwstr>
  </property>
  <property fmtid="{D5CDD505-2E9C-101B-9397-08002B2CF9AE}" pid="9" name="MSIP_Label_b1a6f161-e42b-4c47-8f69-f6a81e023e2d_Extended_MSFT_Method">
    <vt:lpwstr>Automatic</vt:lpwstr>
  </property>
  <property fmtid="{D5CDD505-2E9C-101B-9397-08002B2CF9AE}" pid="10" name="Sensitivity">
    <vt:lpwstr>Internal</vt:lpwstr>
  </property>
  <property fmtid="{D5CDD505-2E9C-101B-9397-08002B2CF9AE}" pid="11" name="_AdHocReviewCycleID">
    <vt:i4>-1990383343</vt:i4>
  </property>
  <property fmtid="{D5CDD505-2E9C-101B-9397-08002B2CF9AE}" pid="12" name="_NewReviewCycle">
    <vt:lpwstr/>
  </property>
  <property fmtid="{D5CDD505-2E9C-101B-9397-08002B2CF9AE}" pid="13" name="_EmailSubject">
    <vt:lpwstr>EB-2019-0271 - Enbridge Gas Inc. - 2021 DSM Plans - Interrogatory Responses</vt:lpwstr>
  </property>
  <property fmtid="{D5CDD505-2E9C-101B-9397-08002B2CF9AE}" pid="14" name="_AuthorEmail">
    <vt:lpwstr>Stephanie.Allman@enbridge.com</vt:lpwstr>
  </property>
  <property fmtid="{D5CDD505-2E9C-101B-9397-08002B2CF9AE}" pid="15" name="_AuthorEmailDisplayName">
    <vt:lpwstr>Stephanie Allman</vt:lpwstr>
  </property>
  <property fmtid="{D5CDD505-2E9C-101B-9397-08002B2CF9AE}" pid="16" name="ContentTypeId">
    <vt:lpwstr>0x0101002C738DFFF9CA074F984F0B00BA5E820E</vt:lpwstr>
  </property>
  <property fmtid="{D5CDD505-2E9C-101B-9397-08002B2CF9AE}" pid="17" name="_PreviousAdHocReviewCycleID">
    <vt:i4>1662402417</vt:i4>
  </property>
</Properties>
</file>