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G:\BoardSec\3- Mona H Active cases\IRM thu Apr16\EB-2019-0057 - North Bay Hydro - Mona\"/>
    </mc:Choice>
  </mc:AlternateContent>
  <bookViews>
    <workbookView xWindow="28680" yWindow="-120" windowWidth="29040" windowHeight="15840" tabRatio="855" firstSheet="6" activeTab="1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Cogeneration" sheetId="88" r:id="rId15"/>
  </sheets>
  <externalReferences>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LRAM'!$B$217</definedName>
    <definedName name="Table_5_c.__2017_Lost_Revenues_Work_Form">'5.  2015-2020 LRAM'!$B$404</definedName>
    <definedName name="Table_5_d.__2018_Lost_Revenues_Work_Form">'5.  2015-2020 LRAM'!$B$587</definedName>
    <definedName name="Table_5_e.__2019_Lost_Revenues_Work_Form">'5.  2015-2020 LRAM'!$B$770</definedName>
    <definedName name="Table_5_f.__2020_Lost_Revenues_Work_Form">'5.  2015-2020 LRAM'!$B$953</definedName>
    <definedName name="Targets">'[1]LDC Targets'!$A$3:$D$83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97" i="79" l="1"/>
  <c r="F33" i="44" l="1"/>
  <c r="P72" i="79" l="1"/>
  <c r="Q72" i="79"/>
  <c r="R72" i="79"/>
  <c r="S307" i="79" l="1"/>
  <c r="R307" i="79"/>
  <c r="G307" i="79"/>
  <c r="F307" i="79"/>
  <c r="E307" i="79"/>
  <c r="E493" i="79"/>
  <c r="F493" i="79" s="1"/>
  <c r="E480" i="79"/>
  <c r="F480" i="79" s="1"/>
  <c r="E477" i="79"/>
  <c r="F477" i="79" s="1"/>
  <c r="P307" i="79"/>
  <c r="Q307" i="79"/>
  <c r="Q678" i="79"/>
  <c r="P678" i="79"/>
  <c r="O678" i="79"/>
  <c r="E678" i="79"/>
  <c r="E675" i="79"/>
  <c r="E662" i="79"/>
  <c r="E659" i="79"/>
  <c r="G39" i="88" l="1"/>
  <c r="G38" i="88"/>
  <c r="G37" i="88"/>
  <c r="G36" i="88"/>
  <c r="G35" i="88"/>
  <c r="G34" i="88"/>
  <c r="G33" i="88"/>
  <c r="G32" i="88"/>
  <c r="G31" i="88"/>
  <c r="G30" i="88"/>
  <c r="G77" i="88"/>
  <c r="G76" i="88"/>
  <c r="G75" i="88"/>
  <c r="G74" i="88"/>
  <c r="G73" i="88"/>
  <c r="G72" i="88"/>
  <c r="G71" i="88"/>
  <c r="G70" i="88"/>
  <c r="G69" i="88"/>
  <c r="G68" i="88"/>
  <c r="G67" i="88"/>
  <c r="G66" i="88"/>
  <c r="G58" i="88"/>
  <c r="G57" i="88"/>
  <c r="G56" i="88"/>
  <c r="G55" i="88"/>
  <c r="G54" i="88"/>
  <c r="G53" i="88"/>
  <c r="G52" i="88"/>
  <c r="G51" i="88"/>
  <c r="G50" i="88"/>
  <c r="G49" i="88"/>
  <c r="G48" i="88"/>
  <c r="G47" i="88"/>
  <c r="G78" i="88" l="1"/>
  <c r="G79" i="88" s="1"/>
  <c r="G59" i="88"/>
  <c r="G28" i="88"/>
  <c r="G29" i="88" l="1"/>
  <c r="G40" i="88" s="1"/>
  <c r="G60" i="88"/>
  <c r="Q675" i="79"/>
  <c r="O675" i="79"/>
  <c r="P675" i="79"/>
  <c r="R493" i="79"/>
  <c r="Q493" i="79"/>
  <c r="O493" i="79"/>
  <c r="P493" i="79"/>
  <c r="AL307" i="79"/>
  <c r="AK307" i="79"/>
  <c r="AJ307" i="79"/>
  <c r="AI307" i="79"/>
  <c r="AH307" i="79"/>
  <c r="AG307" i="79"/>
  <c r="AF307" i="79"/>
  <c r="AE307" i="79"/>
  <c r="AD307" i="79"/>
  <c r="AC307" i="79"/>
  <c r="AB307" i="79"/>
  <c r="AA307" i="79"/>
  <c r="Z307" i="79"/>
  <c r="Y307" i="79"/>
  <c r="O307" i="79"/>
  <c r="N528" i="79" l="1"/>
  <c r="N525" i="79"/>
  <c r="Y528" i="79"/>
  <c r="AA511" i="79"/>
  <c r="Z511" i="79"/>
  <c r="Y511" i="79"/>
  <c r="N511" i="79"/>
  <c r="Z496" i="79"/>
  <c r="Y496" i="79"/>
  <c r="N496" i="79"/>
  <c r="AA493" i="79"/>
  <c r="Z493" i="79"/>
  <c r="Y493" i="79"/>
  <c r="N493" i="79"/>
  <c r="AA490" i="79"/>
  <c r="Z490" i="79"/>
  <c r="Y490" i="79"/>
  <c r="N490" i="79"/>
  <c r="Y480" i="79"/>
  <c r="Y483" i="79"/>
  <c r="Y477" i="79"/>
  <c r="AL525" i="79"/>
  <c r="AK525" i="79"/>
  <c r="AJ525" i="79"/>
  <c r="AI525" i="79"/>
  <c r="AH525" i="79"/>
  <c r="AG525" i="79"/>
  <c r="AF525" i="79"/>
  <c r="AE525" i="79"/>
  <c r="AD525" i="79"/>
  <c r="AC525" i="79"/>
  <c r="AB525" i="79"/>
  <c r="AA525" i="79"/>
  <c r="Z525" i="79"/>
  <c r="Y525" i="79"/>
  <c r="AM524" i="79"/>
  <c r="O383" i="79"/>
  <c r="D383" i="79"/>
  <c r="AL381" i="79"/>
  <c r="AK381" i="79"/>
  <c r="AJ381" i="79"/>
  <c r="AI381" i="79"/>
  <c r="AH381" i="79"/>
  <c r="AG381" i="79"/>
  <c r="AF381" i="79"/>
  <c r="AE381" i="79"/>
  <c r="AD381" i="79"/>
  <c r="AC381" i="79"/>
  <c r="AB381" i="79"/>
  <c r="AA381" i="79"/>
  <c r="Z381" i="79"/>
  <c r="Y381" i="79"/>
  <c r="AM380" i="79"/>
  <c r="Z313" i="79"/>
  <c r="Y313" i="79"/>
  <c r="N313" i="79"/>
  <c r="Y293" i="79"/>
  <c r="Y290" i="79"/>
  <c r="Y123" i="79"/>
  <c r="N123" i="79"/>
  <c r="AA458" i="46"/>
  <c r="Z458" i="46"/>
  <c r="Y458" i="46"/>
  <c r="AA455" i="46"/>
  <c r="Z455" i="46"/>
  <c r="Y455" i="46"/>
  <c r="AA452" i="46"/>
  <c r="Z452" i="46"/>
  <c r="Y452" i="46"/>
  <c r="AB440" i="46"/>
  <c r="AA440" i="46"/>
  <c r="Z440" i="46"/>
  <c r="Y440" i="46"/>
  <c r="N440" i="46"/>
  <c r="AB437" i="46"/>
  <c r="AA437" i="46"/>
  <c r="Z437" i="46"/>
  <c r="Y437" i="46"/>
  <c r="N437" i="46"/>
  <c r="Y421" i="46"/>
  <c r="Y418" i="46"/>
  <c r="Y415" i="46"/>
  <c r="Y412" i="46"/>
  <c r="Y409" i="46"/>
  <c r="G41" i="88" l="1"/>
  <c r="P27" i="85"/>
  <c r="P49" i="85" s="1"/>
  <c r="C28" i="85" s="1"/>
  <c r="K27" i="85"/>
  <c r="K49" i="85" s="1"/>
  <c r="C27" i="85" s="1"/>
  <c r="D28" i="85" l="1"/>
  <c r="F28" i="85" s="1"/>
  <c r="F39" i="85" s="1"/>
  <c r="I50" i="44" l="1"/>
  <c r="H50" i="44"/>
  <c r="G50" i="44"/>
  <c r="N185" i="79" l="1"/>
  <c r="D22" i="45" l="1"/>
  <c r="O932" i="79" l="1"/>
  <c r="E44" i="44" l="1"/>
  <c r="AM140" i="79" l="1"/>
  <c r="Q46" i="44"/>
  <c r="P46" i="44"/>
  <c r="O46" i="44"/>
  <c r="N46" i="44"/>
  <c r="M46" i="44"/>
  <c r="L46" i="44"/>
  <c r="K46" i="44"/>
  <c r="J46" i="44"/>
  <c r="I46" i="44"/>
  <c r="H46" i="44"/>
  <c r="G46" i="44"/>
  <c r="F46" i="44"/>
  <c r="E46" i="44"/>
  <c r="D46" i="44"/>
  <c r="O1115" i="79" l="1"/>
  <c r="O749" i="79"/>
  <c r="O566" i="79"/>
  <c r="O196" i="79"/>
  <c r="O513" i="46"/>
  <c r="O127" i="46"/>
  <c r="D196" i="79"/>
  <c r="N625" i="79" l="1"/>
  <c r="N442" i="79"/>
  <c r="N255" i="79"/>
  <c r="F22" i="45" l="1"/>
  <c r="Q52" i="43" l="1"/>
  <c r="N511" i="46" l="1"/>
  <c r="N508" i="46"/>
  <c r="N505" i="46"/>
  <c r="N501" i="46"/>
  <c r="N498" i="46"/>
  <c r="N495" i="46"/>
  <c r="N492" i="46"/>
  <c r="N489" i="46"/>
  <c r="N485" i="46"/>
  <c r="N471" i="46"/>
  <c r="N468" i="46"/>
  <c r="N465" i="46"/>
  <c r="N462" i="46"/>
  <c r="N449" i="46"/>
  <c r="N446" i="46"/>
  <c r="N443"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3" i="79"/>
  <c r="N1110" i="79"/>
  <c r="N1107" i="79"/>
  <c r="N1104" i="79"/>
  <c r="N1101" i="79"/>
  <c r="N1098" i="79"/>
  <c r="N1095" i="79"/>
  <c r="N1089" i="79"/>
  <c r="N1086" i="79"/>
  <c r="N1083" i="79"/>
  <c r="N1080" i="79"/>
  <c r="N1077" i="79"/>
  <c r="N1074" i="79"/>
  <c r="N1070" i="79"/>
  <c r="N1067" i="79"/>
  <c r="N1064" i="79"/>
  <c r="N1060" i="79"/>
  <c r="N1057" i="79"/>
  <c r="N1054" i="79"/>
  <c r="N1051" i="79"/>
  <c r="N1048" i="79"/>
  <c r="N1045" i="79"/>
  <c r="N1042" i="79"/>
  <c r="N1039" i="79"/>
  <c r="N1021" i="79"/>
  <c r="N1018" i="79"/>
  <c r="N1015" i="79"/>
  <c r="N1012" i="79"/>
  <c r="N1008" i="79"/>
  <c r="N1005" i="79"/>
  <c r="N1001" i="79"/>
  <c r="N997" i="79"/>
  <c r="N994" i="79"/>
  <c r="N991" i="79"/>
  <c r="N987" i="79"/>
  <c r="N984" i="79"/>
  <c r="N981" i="79"/>
  <c r="N978" i="79"/>
  <c r="N975" i="79"/>
  <c r="N930" i="79"/>
  <c r="N927" i="79"/>
  <c r="N924" i="79"/>
  <c r="N921" i="79"/>
  <c r="N918" i="79"/>
  <c r="N915" i="79"/>
  <c r="N912" i="79"/>
  <c r="N906" i="79"/>
  <c r="N903" i="79"/>
  <c r="N900" i="79"/>
  <c r="N897" i="79"/>
  <c r="N894" i="79"/>
  <c r="N891" i="79"/>
  <c r="N887" i="79"/>
  <c r="N884" i="79"/>
  <c r="N881" i="79"/>
  <c r="N877" i="79"/>
  <c r="N874" i="79"/>
  <c r="N871" i="79"/>
  <c r="N868" i="79"/>
  <c r="N865" i="79"/>
  <c r="N862" i="79"/>
  <c r="N859" i="79"/>
  <c r="N856" i="79"/>
  <c r="N838" i="79"/>
  <c r="N835" i="79"/>
  <c r="N832" i="79"/>
  <c r="N829" i="79"/>
  <c r="N825" i="79"/>
  <c r="N822" i="79"/>
  <c r="N818" i="79"/>
  <c r="N814" i="79"/>
  <c r="N811" i="79"/>
  <c r="N808" i="79"/>
  <c r="N804" i="79"/>
  <c r="N801" i="79"/>
  <c r="N798" i="79"/>
  <c r="N795" i="79"/>
  <c r="N792" i="79"/>
  <c r="N747" i="79"/>
  <c r="N744" i="79"/>
  <c r="N741" i="79"/>
  <c r="N738" i="79"/>
  <c r="N735" i="79"/>
  <c r="N732" i="79"/>
  <c r="N729" i="79"/>
  <c r="N723" i="79"/>
  <c r="N720" i="79"/>
  <c r="N717" i="79"/>
  <c r="N714" i="79"/>
  <c r="N711" i="79"/>
  <c r="N708" i="79"/>
  <c r="N704" i="79"/>
  <c r="N701" i="79"/>
  <c r="N698" i="79"/>
  <c r="N694" i="79"/>
  <c r="N691" i="79"/>
  <c r="N688" i="79"/>
  <c r="N685" i="79"/>
  <c r="N682" i="79"/>
  <c r="N679" i="79"/>
  <c r="N676" i="79"/>
  <c r="N673" i="79"/>
  <c r="N655" i="79"/>
  <c r="N652" i="79"/>
  <c r="N649" i="79"/>
  <c r="N646" i="79"/>
  <c r="N642" i="79"/>
  <c r="N639" i="79"/>
  <c r="N635" i="79"/>
  <c r="N631" i="79"/>
  <c r="N628" i="79"/>
  <c r="N621" i="79"/>
  <c r="N618" i="79"/>
  <c r="N615" i="79"/>
  <c r="N612" i="79"/>
  <c r="N609" i="79"/>
  <c r="N564" i="79"/>
  <c r="N561" i="79"/>
  <c r="N558" i="79"/>
  <c r="N555" i="79"/>
  <c r="N552" i="79"/>
  <c r="N549" i="79"/>
  <c r="N546" i="79"/>
  <c r="N540" i="79"/>
  <c r="N537" i="79"/>
  <c r="N534" i="79"/>
  <c r="N531" i="79"/>
  <c r="N521" i="79"/>
  <c r="N518" i="79"/>
  <c r="N515" i="79"/>
  <c r="N508" i="79"/>
  <c r="N505" i="79"/>
  <c r="N502" i="79"/>
  <c r="N499" i="79"/>
  <c r="N472" i="79"/>
  <c r="N469" i="79"/>
  <c r="N466" i="79"/>
  <c r="N463" i="79"/>
  <c r="N459" i="79"/>
  <c r="N456" i="79"/>
  <c r="N452" i="79"/>
  <c r="N448" i="79"/>
  <c r="N445" i="79"/>
  <c r="N438" i="79"/>
  <c r="N435" i="79"/>
  <c r="N432" i="79"/>
  <c r="N429" i="79"/>
  <c r="N426" i="79"/>
  <c r="N378" i="79"/>
  <c r="N375" i="79"/>
  <c r="N372" i="79"/>
  <c r="N369" i="79"/>
  <c r="N366" i="79"/>
  <c r="N363" i="79"/>
  <c r="N360" i="79"/>
  <c r="N354" i="79"/>
  <c r="N351" i="79"/>
  <c r="N348" i="79"/>
  <c r="N345" i="79"/>
  <c r="N342" i="79"/>
  <c r="N339" i="79"/>
  <c r="N335" i="79"/>
  <c r="N332" i="79"/>
  <c r="N329" i="79"/>
  <c r="N325" i="79"/>
  <c r="N322" i="79"/>
  <c r="N319" i="79"/>
  <c r="N316" i="79"/>
  <c r="N310" i="79"/>
  <c r="N303" i="79"/>
  <c r="N285" i="79"/>
  <c r="N282" i="79"/>
  <c r="N279" i="79"/>
  <c r="N276" i="79"/>
  <c r="N272" i="79"/>
  <c r="N269" i="79"/>
  <c r="N265" i="79"/>
  <c r="N261" i="79"/>
  <c r="N258" i="79"/>
  <c r="N251" i="79"/>
  <c r="N248" i="79"/>
  <c r="N245" i="79"/>
  <c r="N242" i="79"/>
  <c r="N239" i="79"/>
  <c r="N194" i="79"/>
  <c r="N191" i="79"/>
  <c r="N188" i="79"/>
  <c r="N182" i="79"/>
  <c r="N179" i="79"/>
  <c r="N176" i="79"/>
  <c r="N170" i="79"/>
  <c r="N167" i="79"/>
  <c r="N164" i="79"/>
  <c r="N161" i="79"/>
  <c r="N158" i="79"/>
  <c r="N155" i="79"/>
  <c r="N151" i="79"/>
  <c r="N148" i="79"/>
  <c r="N141" i="79"/>
  <c r="N138" i="79"/>
  <c r="N129" i="79"/>
  <c r="N126" i="79"/>
  <c r="N102" i="79"/>
  <c r="N99" i="79"/>
  <c r="N96" i="79"/>
  <c r="N93" i="79"/>
  <c r="N89" i="79"/>
  <c r="N75" i="79"/>
  <c r="N65" i="79"/>
  <c r="AM1109" i="79" l="1"/>
  <c r="AM1112" i="79"/>
  <c r="AE1048" i="79"/>
  <c r="Z1048" i="79"/>
  <c r="Y1035" i="79"/>
  <c r="Y1032" i="79"/>
  <c r="AD1005" i="79"/>
  <c r="Z1005" i="79"/>
  <c r="Y1005" i="79"/>
  <c r="AM1011" i="79"/>
  <c r="Y1012" i="79"/>
  <c r="AL1008" i="79"/>
  <c r="AM1007"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C1005" i="79"/>
  <c r="AB1005" i="79"/>
  <c r="AA1005" i="79"/>
  <c r="AM1004" i="79"/>
  <c r="Y1001" i="79"/>
  <c r="Y994" i="79"/>
  <c r="Y991" i="79"/>
  <c r="Y987" i="79"/>
  <c r="Y978" i="79"/>
  <c r="Y975" i="79"/>
  <c r="Y971" i="79"/>
  <c r="Y881" i="79"/>
  <c r="AL877" i="79"/>
  <c r="Y856" i="79"/>
  <c r="Y838" i="79"/>
  <c r="Y825" i="79"/>
  <c r="AL825" i="79"/>
  <c r="AK825" i="79"/>
  <c r="AJ825" i="79"/>
  <c r="AI825" i="79"/>
  <c r="AH825" i="79"/>
  <c r="AG825" i="79"/>
  <c r="AF825" i="79"/>
  <c r="AE825" i="79"/>
  <c r="AD825" i="79"/>
  <c r="AC825" i="79"/>
  <c r="AB825" i="79"/>
  <c r="AA825" i="79"/>
  <c r="Z825" i="79"/>
  <c r="AM824" i="79"/>
  <c r="AL822" i="79"/>
  <c r="AK822" i="79"/>
  <c r="AJ822" i="79"/>
  <c r="AI822" i="79"/>
  <c r="AH822" i="79"/>
  <c r="AG822" i="79"/>
  <c r="AF822" i="79"/>
  <c r="AE822" i="79"/>
  <c r="AD822" i="79"/>
  <c r="AC822" i="79"/>
  <c r="AB822" i="79"/>
  <c r="AA822" i="79"/>
  <c r="Z822" i="79"/>
  <c r="Y822" i="79"/>
  <c r="AM821" i="79"/>
  <c r="Y818" i="79"/>
  <c r="Y704" i="79"/>
  <c r="Y698" i="79"/>
  <c r="Y682" i="79"/>
  <c r="AM665" i="79"/>
  <c r="AM662" i="79"/>
  <c r="AM659" i="79"/>
  <c r="Y655" i="79"/>
  <c r="Y652" i="79"/>
  <c r="Y642" i="79"/>
  <c r="Y639" i="79"/>
  <c r="Y635" i="79"/>
  <c r="AL642" i="79"/>
  <c r="AK642" i="79"/>
  <c r="AJ642" i="79"/>
  <c r="AI642" i="79"/>
  <c r="AH642" i="79"/>
  <c r="AG642" i="79"/>
  <c r="AF642" i="79"/>
  <c r="AE642" i="79"/>
  <c r="AD642" i="79"/>
  <c r="AC642" i="79"/>
  <c r="AB642" i="79"/>
  <c r="AA642" i="79"/>
  <c r="Z642" i="79"/>
  <c r="AM641" i="79"/>
  <c r="AL639" i="79"/>
  <c r="AK639" i="79"/>
  <c r="AJ639" i="79"/>
  <c r="AI639" i="79"/>
  <c r="AH639" i="79"/>
  <c r="AG639" i="79"/>
  <c r="AF639" i="79"/>
  <c r="AE639" i="79"/>
  <c r="AD639" i="79"/>
  <c r="AC639" i="79"/>
  <c r="AB639" i="79"/>
  <c r="AA639" i="79"/>
  <c r="Z639" i="79"/>
  <c r="AM638" i="79"/>
  <c r="Y621" i="79"/>
  <c r="Y612" i="79"/>
  <c r="AM520" i="79"/>
  <c r="Y456" i="79"/>
  <c r="Y459" i="79"/>
  <c r="AL459" i="79"/>
  <c r="AK459" i="79"/>
  <c r="AJ459" i="79"/>
  <c r="AI459" i="79"/>
  <c r="AH459" i="79"/>
  <c r="AG459" i="79"/>
  <c r="AF459" i="79"/>
  <c r="AE459" i="79"/>
  <c r="AD459" i="79"/>
  <c r="AC459" i="79"/>
  <c r="AB459" i="79"/>
  <c r="AA459" i="79"/>
  <c r="Z459" i="79"/>
  <c r="AM458" i="79"/>
  <c r="AL456" i="79"/>
  <c r="AK456" i="79"/>
  <c r="AJ456" i="79"/>
  <c r="AI456" i="79"/>
  <c r="AH456" i="79"/>
  <c r="AG456" i="79"/>
  <c r="AF456" i="79"/>
  <c r="AE456" i="79"/>
  <c r="AD456" i="79"/>
  <c r="AC456" i="79"/>
  <c r="AB456" i="79"/>
  <c r="AA456" i="79"/>
  <c r="Z456" i="79"/>
  <c r="AM455" i="79"/>
  <c r="Y452" i="79"/>
  <c r="Y372" i="79"/>
  <c r="Y378" i="79"/>
  <c r="AL272" i="79"/>
  <c r="AK272" i="79"/>
  <c r="AJ272" i="79"/>
  <c r="AI272" i="79"/>
  <c r="AH272" i="79"/>
  <c r="AG272" i="79"/>
  <c r="AF272" i="79"/>
  <c r="AE272" i="79"/>
  <c r="AD272" i="79"/>
  <c r="AC272" i="79"/>
  <c r="AB272" i="79"/>
  <c r="AA272" i="79"/>
  <c r="Z272" i="79"/>
  <c r="Y272" i="79"/>
  <c r="AM271" i="79"/>
  <c r="AL269" i="79"/>
  <c r="AK269" i="79"/>
  <c r="AJ269" i="79"/>
  <c r="AI269" i="79"/>
  <c r="AH269" i="79"/>
  <c r="AG269" i="79"/>
  <c r="AF269" i="79"/>
  <c r="AE269" i="79"/>
  <c r="AD269" i="79"/>
  <c r="AC269" i="79"/>
  <c r="AB269" i="79"/>
  <c r="AA269" i="79"/>
  <c r="Z269" i="79"/>
  <c r="Y269" i="79"/>
  <c r="AM268" i="79"/>
  <c r="Y265" i="79"/>
  <c r="Y235" i="79"/>
  <c r="Y226" i="79"/>
  <c r="Y223" i="79"/>
  <c r="Y155" i="79"/>
  <c r="AM88" i="79"/>
  <c r="AL89" i="79"/>
  <c r="AK89" i="79"/>
  <c r="AJ89" i="79"/>
  <c r="AI89" i="79"/>
  <c r="AH89" i="79"/>
  <c r="AG89" i="79"/>
  <c r="AF89" i="79"/>
  <c r="AE89" i="79"/>
  <c r="AD89" i="79"/>
  <c r="AC89" i="79"/>
  <c r="AB89" i="79"/>
  <c r="AA89" i="79"/>
  <c r="Z89" i="79"/>
  <c r="Y89" i="79"/>
  <c r="AM81" i="79"/>
  <c r="AL86" i="79"/>
  <c r="AK86" i="79"/>
  <c r="AJ86" i="79"/>
  <c r="AI86" i="79"/>
  <c r="AH86" i="79"/>
  <c r="AG86" i="79"/>
  <c r="AF86" i="79"/>
  <c r="AE86" i="79"/>
  <c r="AD86" i="79"/>
  <c r="AC86" i="79"/>
  <c r="AB86" i="79"/>
  <c r="AA86" i="79"/>
  <c r="Z86" i="79"/>
  <c r="Y86" i="79"/>
  <c r="AM85" i="79"/>
  <c r="Y82" i="79"/>
  <c r="AD82" i="79"/>
  <c r="AM1103" i="79"/>
  <c r="AM1106" i="79"/>
  <c r="AM1100" i="79"/>
  <c r="AM1097" i="79"/>
  <c r="AM1094" i="79"/>
  <c r="AM1091" i="79"/>
  <c r="AM1088" i="79"/>
  <c r="AM1085" i="79"/>
  <c r="AM1082" i="79"/>
  <c r="AM1079" i="79"/>
  <c r="AM1076" i="79"/>
  <c r="AM1073" i="79"/>
  <c r="AM1069" i="79"/>
  <c r="AM1066" i="79"/>
  <c r="AM1063" i="79"/>
  <c r="AM1059" i="79"/>
  <c r="AM1056" i="79"/>
  <c r="AM1053" i="79"/>
  <c r="AM1050" i="79"/>
  <c r="AM1047" i="79"/>
  <c r="AM1044" i="79"/>
  <c r="AM1041" i="79"/>
  <c r="AM1038" i="79"/>
  <c r="AM1034" i="79"/>
  <c r="AM1031" i="79"/>
  <c r="AM1028" i="79"/>
  <c r="AM1025" i="79"/>
  <c r="AM1020" i="79"/>
  <c r="AM1017" i="79"/>
  <c r="AM1014" i="79"/>
  <c r="AM1000" i="79"/>
  <c r="AM996" i="79"/>
  <c r="AM993" i="79"/>
  <c r="AM990" i="79"/>
  <c r="AM986" i="79"/>
  <c r="AM983" i="79"/>
  <c r="AM980" i="79"/>
  <c r="AM977" i="79"/>
  <c r="AM974" i="79"/>
  <c r="AM970" i="79"/>
  <c r="AM967" i="79"/>
  <c r="AM964" i="79"/>
  <c r="AM961" i="79"/>
  <c r="AM958" i="79"/>
  <c r="AM929" i="79"/>
  <c r="AM926" i="79"/>
  <c r="AM923" i="79"/>
  <c r="AM920" i="79"/>
  <c r="AM917" i="79"/>
  <c r="AM914" i="79"/>
  <c r="AM911" i="79"/>
  <c r="AM908" i="79"/>
  <c r="AM905" i="79"/>
  <c r="AM902" i="79"/>
  <c r="AM899" i="79"/>
  <c r="AM896" i="79"/>
  <c r="AM893" i="79"/>
  <c r="AM890" i="79"/>
  <c r="AM886" i="79"/>
  <c r="AM883" i="79"/>
  <c r="AM880" i="79"/>
  <c r="AM876" i="79"/>
  <c r="AM873" i="79"/>
  <c r="AM870" i="79"/>
  <c r="AM867" i="79"/>
  <c r="AM864" i="79"/>
  <c r="AM861" i="79"/>
  <c r="AM858" i="79"/>
  <c r="AM855" i="79"/>
  <c r="AM851" i="79"/>
  <c r="AM848" i="79"/>
  <c r="AM845" i="79"/>
  <c r="AM842" i="79"/>
  <c r="AM837" i="79"/>
  <c r="AM834" i="79"/>
  <c r="AM831" i="79"/>
  <c r="AM828" i="79"/>
  <c r="AM817" i="79"/>
  <c r="AM813" i="79"/>
  <c r="AM810" i="79"/>
  <c r="AM807" i="79"/>
  <c r="AM803" i="79"/>
  <c r="AM800" i="79"/>
  <c r="AM797" i="79"/>
  <c r="AM794" i="79"/>
  <c r="AM791" i="79"/>
  <c r="AM787" i="79"/>
  <c r="AM784" i="79"/>
  <c r="AM781" i="79"/>
  <c r="AM778" i="79"/>
  <c r="AM775" i="79"/>
  <c r="AM746" i="79"/>
  <c r="AM743" i="79"/>
  <c r="AM740" i="79"/>
  <c r="AM737" i="79"/>
  <c r="AM734" i="79"/>
  <c r="AM731" i="79"/>
  <c r="AM728" i="79"/>
  <c r="AM725" i="79"/>
  <c r="AM722" i="79"/>
  <c r="AM719" i="79"/>
  <c r="AM716" i="79"/>
  <c r="AM713" i="79"/>
  <c r="AM710" i="79"/>
  <c r="AM707" i="79"/>
  <c r="AM703" i="79"/>
  <c r="AM700" i="79"/>
  <c r="AM697" i="79"/>
  <c r="AM693" i="79"/>
  <c r="AM690" i="79"/>
  <c r="AM687" i="79"/>
  <c r="AM684" i="79"/>
  <c r="AM681" i="79"/>
  <c r="AM678" i="79"/>
  <c r="AM675" i="79"/>
  <c r="AM672" i="79"/>
  <c r="AM668" i="79"/>
  <c r="AM654" i="79"/>
  <c r="AM651" i="79"/>
  <c r="AM648" i="79"/>
  <c r="AM645" i="79"/>
  <c r="AM634" i="79"/>
  <c r="AM630" i="79"/>
  <c r="AM627" i="79"/>
  <c r="AM624" i="79"/>
  <c r="AM620" i="79"/>
  <c r="AM617" i="79"/>
  <c r="AM614" i="79"/>
  <c r="AM611" i="79"/>
  <c r="AM608" i="79"/>
  <c r="AM604" i="79"/>
  <c r="AM601" i="79"/>
  <c r="AM598" i="79"/>
  <c r="AM595" i="79"/>
  <c r="AM592" i="79"/>
  <c r="AM563" i="79"/>
  <c r="AM560" i="79"/>
  <c r="AM557" i="79"/>
  <c r="AM554" i="79"/>
  <c r="AM551" i="79"/>
  <c r="AM548" i="79"/>
  <c r="AM545" i="79"/>
  <c r="AM542" i="79"/>
  <c r="AM539" i="79"/>
  <c r="AM536" i="79"/>
  <c r="AM533" i="79"/>
  <c r="AM530" i="79"/>
  <c r="AM527" i="79"/>
  <c r="AM517" i="79"/>
  <c r="AM514" i="79"/>
  <c r="AM510" i="79"/>
  <c r="AM507" i="79"/>
  <c r="AM504" i="79"/>
  <c r="AM501" i="79"/>
  <c r="AM498" i="79"/>
  <c r="AM495" i="79"/>
  <c r="AM492" i="79"/>
  <c r="AM489" i="79"/>
  <c r="AM485" i="79"/>
  <c r="AM482" i="79"/>
  <c r="AM479" i="79"/>
  <c r="AM476" i="79"/>
  <c r="AM471" i="79"/>
  <c r="AM468" i="79"/>
  <c r="AM465" i="79"/>
  <c r="AM462" i="79"/>
  <c r="AM451" i="79"/>
  <c r="AM447" i="79"/>
  <c r="AM444" i="79"/>
  <c r="AM441" i="79"/>
  <c r="AM437" i="79"/>
  <c r="AM434" i="79"/>
  <c r="AM431" i="79"/>
  <c r="AM428" i="79"/>
  <c r="AM425" i="79"/>
  <c r="AM421" i="79"/>
  <c r="AM418" i="79"/>
  <c r="AM415" i="79"/>
  <c r="AM412" i="79"/>
  <c r="AM409" i="79"/>
  <c r="AM377" i="79"/>
  <c r="AM371" i="79"/>
  <c r="AM374" i="79"/>
  <c r="AM368" i="79"/>
  <c r="AM365" i="79"/>
  <c r="AM362" i="79"/>
  <c r="AM359" i="79"/>
  <c r="AM356" i="79"/>
  <c r="AM353" i="79"/>
  <c r="AM350" i="79"/>
  <c r="AM347" i="79"/>
  <c r="AM344" i="79"/>
  <c r="AM341" i="79"/>
  <c r="AM338" i="79"/>
  <c r="AM334" i="79"/>
  <c r="AM331" i="79"/>
  <c r="AM328" i="79"/>
  <c r="AM324" i="79"/>
  <c r="AM321" i="79"/>
  <c r="AM318" i="79"/>
  <c r="AM315" i="79"/>
  <c r="AM312" i="79"/>
  <c r="AM309" i="79"/>
  <c r="AM305" i="79"/>
  <c r="AM302" i="79"/>
  <c r="AM298" i="79"/>
  <c r="AM295" i="79"/>
  <c r="AM292" i="79"/>
  <c r="AM289" i="79"/>
  <c r="AM284" i="79"/>
  <c r="AM281" i="79"/>
  <c r="AM278" i="79"/>
  <c r="AM275" i="79"/>
  <c r="AM264" i="79"/>
  <c r="AM260" i="79"/>
  <c r="AM257" i="79"/>
  <c r="AM254" i="79"/>
  <c r="AM250" i="79"/>
  <c r="AM247" i="79"/>
  <c r="AM244" i="79"/>
  <c r="AM241" i="79"/>
  <c r="AM238" i="79"/>
  <c r="AM234" i="79"/>
  <c r="AM231" i="79"/>
  <c r="AM228" i="79"/>
  <c r="AM225" i="79"/>
  <c r="AM222" i="79"/>
  <c r="AM193" i="79"/>
  <c r="AM187" i="79"/>
  <c r="AM190" i="79"/>
  <c r="AM184" i="79"/>
  <c r="AM181" i="79"/>
  <c r="AM178" i="79"/>
  <c r="AM175" i="79"/>
  <c r="AM172" i="79"/>
  <c r="AM169" i="79"/>
  <c r="AM166" i="79"/>
  <c r="AM163" i="79"/>
  <c r="AM160" i="79"/>
  <c r="AM157" i="79"/>
  <c r="AM154" i="79"/>
  <c r="AM150" i="79"/>
  <c r="AM147" i="79"/>
  <c r="AM144" i="79"/>
  <c r="AM137" i="79"/>
  <c r="AM134" i="79"/>
  <c r="AM131" i="79"/>
  <c r="AM128" i="79"/>
  <c r="AM125"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838" i="79"/>
  <c r="AK838" i="79"/>
  <c r="AJ838" i="79"/>
  <c r="AI838" i="79"/>
  <c r="AH838" i="79"/>
  <c r="AG838" i="79"/>
  <c r="AF838" i="79"/>
  <c r="AE838" i="79"/>
  <c r="AD838" i="79"/>
  <c r="AC838" i="79"/>
  <c r="AB838" i="79"/>
  <c r="AA838" i="79"/>
  <c r="Z838" i="79"/>
  <c r="AL835" i="79"/>
  <c r="AK835" i="79"/>
  <c r="AJ835" i="79"/>
  <c r="AI835" i="79"/>
  <c r="AH835" i="79"/>
  <c r="AG835" i="79"/>
  <c r="AF835" i="79"/>
  <c r="AE835" i="79"/>
  <c r="AD835" i="79"/>
  <c r="AC835" i="79"/>
  <c r="AB835" i="79"/>
  <c r="AA835" i="79"/>
  <c r="Z835" i="79"/>
  <c r="Y835"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N109" i="46" l="1"/>
  <c r="N103" i="46"/>
  <c r="N99" i="46"/>
  <c r="N82" i="46"/>
  <c r="N79" i="46"/>
  <c r="N76" i="46"/>
  <c r="N86" i="79"/>
  <c r="AL655" i="79"/>
  <c r="AK655" i="79"/>
  <c r="AJ655" i="79"/>
  <c r="AI655" i="79"/>
  <c r="AH655" i="79"/>
  <c r="AG655" i="79"/>
  <c r="AF655" i="79"/>
  <c r="AE655" i="79"/>
  <c r="AD655" i="79"/>
  <c r="AC655" i="79"/>
  <c r="AB655" i="79"/>
  <c r="AA655" i="79"/>
  <c r="Z655" i="79"/>
  <c r="AL652" i="79"/>
  <c r="AK652" i="79"/>
  <c r="AJ652" i="79"/>
  <c r="AI652" i="79"/>
  <c r="AH652" i="79"/>
  <c r="AG652" i="79"/>
  <c r="AF652" i="79"/>
  <c r="AE652" i="79"/>
  <c r="AD652" i="79"/>
  <c r="AC652" i="79"/>
  <c r="AB652" i="79"/>
  <c r="AA652" i="79"/>
  <c r="Z652" i="79"/>
  <c r="AL649" i="79"/>
  <c r="AK649" i="79"/>
  <c r="AJ649" i="79"/>
  <c r="AI649" i="79"/>
  <c r="AH649" i="79"/>
  <c r="AG649" i="79"/>
  <c r="AF649" i="79"/>
  <c r="AE649" i="79"/>
  <c r="AD649" i="79"/>
  <c r="AC649" i="79"/>
  <c r="AB649" i="79"/>
  <c r="AA649" i="79"/>
  <c r="Z649" i="79"/>
  <c r="Y649" i="79"/>
  <c r="AL646" i="79"/>
  <c r="AK646" i="79"/>
  <c r="AJ646" i="79"/>
  <c r="AI646" i="79"/>
  <c r="AH646" i="79"/>
  <c r="AG646" i="79"/>
  <c r="AF646" i="79"/>
  <c r="AE646" i="79"/>
  <c r="AD646" i="79"/>
  <c r="AC646" i="79"/>
  <c r="AB646" i="79"/>
  <c r="AA646" i="79"/>
  <c r="Z646" i="79"/>
  <c r="Y646" i="79"/>
  <c r="AL472" i="79"/>
  <c r="AK472" i="79"/>
  <c r="AJ472" i="79"/>
  <c r="AI472" i="79"/>
  <c r="AH472" i="79"/>
  <c r="AG472" i="79"/>
  <c r="AF472" i="79"/>
  <c r="AE472" i="79"/>
  <c r="AD472" i="79"/>
  <c r="AC472" i="79"/>
  <c r="AB472" i="79"/>
  <c r="AA472" i="79"/>
  <c r="Z472" i="79"/>
  <c r="Y472" i="79"/>
  <c r="AL469" i="79"/>
  <c r="AK469" i="79"/>
  <c r="AJ469" i="79"/>
  <c r="AI469" i="79"/>
  <c r="AH469" i="79"/>
  <c r="AG469" i="79"/>
  <c r="AF469" i="79"/>
  <c r="AE469" i="79"/>
  <c r="AD469" i="79"/>
  <c r="AC469" i="79"/>
  <c r="AB469" i="79"/>
  <c r="AA469" i="79"/>
  <c r="Z469" i="79"/>
  <c r="Y469" i="79"/>
  <c r="AL466" i="79"/>
  <c r="AK466" i="79"/>
  <c r="AJ466" i="79"/>
  <c r="AI466" i="79"/>
  <c r="AH466" i="79"/>
  <c r="AG466" i="79"/>
  <c r="AF466" i="79"/>
  <c r="AE466" i="79"/>
  <c r="AD466" i="79"/>
  <c r="AC466" i="79"/>
  <c r="AB466" i="79"/>
  <c r="AA466" i="79"/>
  <c r="Z466" i="79"/>
  <c r="Y466" i="79"/>
  <c r="AL463" i="79"/>
  <c r="AK463" i="79"/>
  <c r="AJ463" i="79"/>
  <c r="AI463" i="79"/>
  <c r="AH463" i="79"/>
  <c r="AG463" i="79"/>
  <c r="AF463" i="79"/>
  <c r="AE463" i="79"/>
  <c r="AD463" i="79"/>
  <c r="AC463" i="79"/>
  <c r="AB463" i="79"/>
  <c r="AA463" i="79"/>
  <c r="Z463" i="79"/>
  <c r="Y463" i="79"/>
  <c r="AL285" i="79"/>
  <c r="AK285" i="79"/>
  <c r="AJ285" i="79"/>
  <c r="AI285" i="79"/>
  <c r="AH285" i="79"/>
  <c r="AG285" i="79"/>
  <c r="AF285" i="79"/>
  <c r="AE285" i="79"/>
  <c r="AD285" i="79"/>
  <c r="AC285" i="79"/>
  <c r="AB285" i="79"/>
  <c r="AA285" i="79"/>
  <c r="Z285" i="79"/>
  <c r="Y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L276" i="79"/>
  <c r="AK276" i="79"/>
  <c r="AJ276" i="79"/>
  <c r="AI276" i="79"/>
  <c r="AH276" i="79"/>
  <c r="AG276" i="79"/>
  <c r="AF276" i="79"/>
  <c r="AE276" i="79"/>
  <c r="AD276" i="79"/>
  <c r="AC276" i="79"/>
  <c r="AB276" i="79"/>
  <c r="AA276" i="79"/>
  <c r="Z276" i="79"/>
  <c r="Y276"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8" i="79" l="1"/>
  <c r="AK78" i="79"/>
  <c r="AJ78" i="79"/>
  <c r="AI78" i="79"/>
  <c r="AH78" i="79"/>
  <c r="AG78" i="79"/>
  <c r="AF78" i="79"/>
  <c r="AE78" i="79"/>
  <c r="AD78" i="79"/>
  <c r="AC78" i="79"/>
  <c r="AB78" i="79"/>
  <c r="AA78" i="79"/>
  <c r="Z78" i="79"/>
  <c r="Y78" i="79"/>
  <c r="N78"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5" i="79" l="1"/>
  <c r="N82" i="79"/>
  <c r="AB106" i="46" l="1"/>
  <c r="AA106" i="46"/>
  <c r="AL1113" i="79" l="1"/>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D1048" i="79"/>
  <c r="AC1048" i="79"/>
  <c r="AB1048" i="79"/>
  <c r="AA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5" i="79"/>
  <c r="AK1035" i="79"/>
  <c r="AJ1035" i="79"/>
  <c r="AI1035" i="79"/>
  <c r="AH1035" i="79"/>
  <c r="AG1035" i="79"/>
  <c r="AF1035" i="79"/>
  <c r="AE1035" i="79"/>
  <c r="AD1035" i="79"/>
  <c r="AC1035" i="79"/>
  <c r="AB1035" i="79"/>
  <c r="AA1035" i="79"/>
  <c r="Z1035"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AL971" i="79"/>
  <c r="AK971" i="79"/>
  <c r="AJ971" i="79"/>
  <c r="AI971" i="79"/>
  <c r="AH971" i="79"/>
  <c r="AG971" i="79"/>
  <c r="AF971" i="79"/>
  <c r="AE971" i="79"/>
  <c r="AD971" i="79"/>
  <c r="AC971" i="79"/>
  <c r="AB971" i="79"/>
  <c r="AA971" i="79"/>
  <c r="Z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18" i="79"/>
  <c r="AK818" i="79"/>
  <c r="AJ818" i="79"/>
  <c r="AI818" i="79"/>
  <c r="AH818" i="79"/>
  <c r="AG818" i="79"/>
  <c r="AF818" i="79"/>
  <c r="AE818" i="79"/>
  <c r="AD818" i="79"/>
  <c r="AC818" i="79"/>
  <c r="AB818" i="79"/>
  <c r="AA818" i="79"/>
  <c r="Z818"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79" i="79"/>
  <c r="AK779" i="79"/>
  <c r="AJ779" i="79"/>
  <c r="AI779" i="79"/>
  <c r="AH779" i="79"/>
  <c r="AG779" i="79"/>
  <c r="AF779" i="79"/>
  <c r="AE779" i="79"/>
  <c r="AD779" i="79"/>
  <c r="AC779" i="79"/>
  <c r="AB779" i="79"/>
  <c r="AA779" i="79"/>
  <c r="Z779" i="79"/>
  <c r="Y779" i="79"/>
  <c r="AL776" i="79"/>
  <c r="AK776" i="79"/>
  <c r="AJ776" i="79"/>
  <c r="AI776" i="79"/>
  <c r="AH776" i="79"/>
  <c r="AG776" i="79"/>
  <c r="AF776" i="79"/>
  <c r="AE776" i="79"/>
  <c r="AD776" i="79"/>
  <c r="AC776" i="79"/>
  <c r="AB776" i="79"/>
  <c r="AA776" i="79"/>
  <c r="Z776" i="79"/>
  <c r="Y776"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4" i="79"/>
  <c r="AK704" i="79"/>
  <c r="AJ704" i="79"/>
  <c r="AI704" i="79"/>
  <c r="AH704" i="79"/>
  <c r="AG704" i="79"/>
  <c r="AF704" i="79"/>
  <c r="AE704" i="79"/>
  <c r="AD704" i="79"/>
  <c r="AC704" i="79"/>
  <c r="AB704" i="79"/>
  <c r="AA704" i="79"/>
  <c r="Z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Y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C682" i="79"/>
  <c r="AB682" i="79"/>
  <c r="AA682" i="79"/>
  <c r="Z682"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69" i="79"/>
  <c r="AK669" i="79"/>
  <c r="AJ669" i="79"/>
  <c r="AI669" i="79"/>
  <c r="AH669" i="79"/>
  <c r="AG669" i="79"/>
  <c r="AF669" i="79"/>
  <c r="AE669" i="79"/>
  <c r="AD669" i="79"/>
  <c r="AC669" i="79"/>
  <c r="AB669" i="79"/>
  <c r="AA669" i="79"/>
  <c r="Z669" i="79"/>
  <c r="Y669" i="79"/>
  <c r="AL666" i="79"/>
  <c r="AK666" i="79"/>
  <c r="AJ666" i="79"/>
  <c r="AI666" i="79"/>
  <c r="AH666" i="79"/>
  <c r="AG666" i="79"/>
  <c r="AF666" i="79"/>
  <c r="AE666" i="79"/>
  <c r="AD666" i="79"/>
  <c r="AC666" i="79"/>
  <c r="AB666" i="79"/>
  <c r="AA666" i="79"/>
  <c r="Z666" i="79"/>
  <c r="Y666" i="79"/>
  <c r="AL663" i="79"/>
  <c r="AK663" i="79"/>
  <c r="AJ663" i="79"/>
  <c r="AI663" i="79"/>
  <c r="AH663" i="79"/>
  <c r="AG663" i="79"/>
  <c r="AF663" i="79"/>
  <c r="AE663" i="79"/>
  <c r="AD663" i="79"/>
  <c r="AC663" i="79"/>
  <c r="AB663" i="79"/>
  <c r="AA663" i="79"/>
  <c r="Z663" i="79"/>
  <c r="Y663" i="79"/>
  <c r="AL660" i="79"/>
  <c r="AK660" i="79"/>
  <c r="AJ660" i="79"/>
  <c r="AI660" i="79"/>
  <c r="AH660" i="79"/>
  <c r="AG660" i="79"/>
  <c r="AF660" i="79"/>
  <c r="AE660" i="79"/>
  <c r="AD660" i="79"/>
  <c r="AC660" i="79"/>
  <c r="AB660" i="79"/>
  <c r="AA660" i="79"/>
  <c r="Z660" i="79"/>
  <c r="Y660" i="79"/>
  <c r="AL635" i="79"/>
  <c r="AK635" i="79"/>
  <c r="AJ635" i="79"/>
  <c r="AI635" i="79"/>
  <c r="AH635" i="79"/>
  <c r="AG635" i="79"/>
  <c r="AF635" i="79"/>
  <c r="AE635" i="79"/>
  <c r="AD635" i="79"/>
  <c r="AC635" i="79"/>
  <c r="AB635" i="79"/>
  <c r="AA635" i="79"/>
  <c r="Z635" i="79"/>
  <c r="AL631" i="79"/>
  <c r="AK631" i="79"/>
  <c r="AJ631" i="79"/>
  <c r="AI631" i="79"/>
  <c r="AH631" i="79"/>
  <c r="AG631" i="79"/>
  <c r="AF631" i="79"/>
  <c r="AE631" i="79"/>
  <c r="AD631" i="79"/>
  <c r="AC631" i="79"/>
  <c r="AB631" i="79"/>
  <c r="AA631" i="79"/>
  <c r="Z631" i="79"/>
  <c r="Y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1" i="79"/>
  <c r="AK621" i="79"/>
  <c r="AJ621" i="79"/>
  <c r="AI621" i="79"/>
  <c r="AH621" i="79"/>
  <c r="AG621" i="79"/>
  <c r="AF621" i="79"/>
  <c r="AE621" i="79"/>
  <c r="AD621" i="79"/>
  <c r="AC621" i="79"/>
  <c r="AB621" i="79"/>
  <c r="AA621" i="79"/>
  <c r="Z621"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AL609" i="79"/>
  <c r="AK609" i="79"/>
  <c r="AJ609" i="79"/>
  <c r="AI609" i="79"/>
  <c r="AH609" i="79"/>
  <c r="AG609" i="79"/>
  <c r="AF609" i="79"/>
  <c r="AE609" i="79"/>
  <c r="AD609" i="79"/>
  <c r="AC609" i="79"/>
  <c r="AB609" i="79"/>
  <c r="AA609" i="79"/>
  <c r="Z609" i="79"/>
  <c r="Y609" i="79"/>
  <c r="AL605" i="79"/>
  <c r="AK605" i="79"/>
  <c r="AJ605" i="79"/>
  <c r="AI605" i="79"/>
  <c r="AH605" i="79"/>
  <c r="AG605" i="79"/>
  <c r="AF605" i="79"/>
  <c r="AE605" i="79"/>
  <c r="AD605" i="79"/>
  <c r="AC605" i="79"/>
  <c r="AB605" i="79"/>
  <c r="AA605" i="79"/>
  <c r="Z605" i="79"/>
  <c r="Y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96" i="79"/>
  <c r="AK596" i="79"/>
  <c r="AJ596" i="79"/>
  <c r="AI596" i="79"/>
  <c r="AH596" i="79"/>
  <c r="AG596" i="79"/>
  <c r="AF596" i="79"/>
  <c r="AE596" i="79"/>
  <c r="AD596" i="79"/>
  <c r="AC596" i="79"/>
  <c r="AB596" i="79"/>
  <c r="AA596" i="79"/>
  <c r="Z596" i="79"/>
  <c r="Y596" i="79"/>
  <c r="AL593" i="79"/>
  <c r="AK593" i="79"/>
  <c r="AJ593" i="79"/>
  <c r="AI593" i="79"/>
  <c r="AH593" i="79"/>
  <c r="AG593" i="79"/>
  <c r="AF593" i="79"/>
  <c r="AE593" i="79"/>
  <c r="AD593" i="79"/>
  <c r="AC593" i="79"/>
  <c r="AB593" i="79"/>
  <c r="AA593" i="79"/>
  <c r="Z593" i="79"/>
  <c r="Y593"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1" i="79"/>
  <c r="AK511" i="79"/>
  <c r="AJ511" i="79"/>
  <c r="AI511" i="79"/>
  <c r="AH511" i="79"/>
  <c r="AG511" i="79"/>
  <c r="AF511" i="79"/>
  <c r="AE511" i="79"/>
  <c r="AD511" i="79"/>
  <c r="AC511" i="79"/>
  <c r="AB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AL493" i="79"/>
  <c r="AK493" i="79"/>
  <c r="AJ493" i="79"/>
  <c r="AI493" i="79"/>
  <c r="AH493" i="79"/>
  <c r="AG493" i="79"/>
  <c r="AF493" i="79"/>
  <c r="AE493" i="79"/>
  <c r="AD493" i="79"/>
  <c r="AC493" i="79"/>
  <c r="AB493" i="79"/>
  <c r="AL490" i="79"/>
  <c r="AK490" i="79"/>
  <c r="AJ490" i="79"/>
  <c r="AI490" i="79"/>
  <c r="AH490" i="79"/>
  <c r="AG490" i="79"/>
  <c r="AF490" i="79"/>
  <c r="AE490" i="79"/>
  <c r="AD490" i="79"/>
  <c r="AC490" i="79"/>
  <c r="AB490" i="79"/>
  <c r="AL486" i="79"/>
  <c r="AK486" i="79"/>
  <c r="AJ486" i="79"/>
  <c r="AI486" i="79"/>
  <c r="AH486" i="79"/>
  <c r="AG486" i="79"/>
  <c r="AF486" i="79"/>
  <c r="AE486" i="79"/>
  <c r="AD486" i="79"/>
  <c r="AC486" i="79"/>
  <c r="AB486" i="79"/>
  <c r="AA486" i="79"/>
  <c r="Z486" i="79"/>
  <c r="Y486" i="79"/>
  <c r="AL483" i="79"/>
  <c r="AK483" i="79"/>
  <c r="AJ483" i="79"/>
  <c r="AI483" i="79"/>
  <c r="AH483" i="79"/>
  <c r="AG483" i="79"/>
  <c r="AF483" i="79"/>
  <c r="AE483" i="79"/>
  <c r="AD483" i="79"/>
  <c r="AC483" i="79"/>
  <c r="AB483" i="79"/>
  <c r="AA483" i="79"/>
  <c r="Z483" i="79"/>
  <c r="AL480" i="79"/>
  <c r="AK480" i="79"/>
  <c r="AJ480" i="79"/>
  <c r="AI480" i="79"/>
  <c r="AH480" i="79"/>
  <c r="AG480" i="79"/>
  <c r="AF480" i="79"/>
  <c r="AE480" i="79"/>
  <c r="AD480" i="79"/>
  <c r="AC480" i="79"/>
  <c r="AB480" i="79"/>
  <c r="AA480" i="79"/>
  <c r="Z480" i="79"/>
  <c r="AL477" i="79"/>
  <c r="AK477" i="79"/>
  <c r="AJ477" i="79"/>
  <c r="AI477" i="79"/>
  <c r="AH477" i="79"/>
  <c r="AG477" i="79"/>
  <c r="AF477" i="79"/>
  <c r="AE477" i="79"/>
  <c r="AD477" i="79"/>
  <c r="AC477" i="79"/>
  <c r="AB477" i="79"/>
  <c r="AA477" i="79"/>
  <c r="Z477" i="79"/>
  <c r="AL452" i="79"/>
  <c r="AK452" i="79"/>
  <c r="AJ452" i="79"/>
  <c r="AI452" i="79"/>
  <c r="AH452" i="79"/>
  <c r="AG452" i="79"/>
  <c r="AF452" i="79"/>
  <c r="AE452" i="79"/>
  <c r="AD452" i="79"/>
  <c r="AC452" i="79"/>
  <c r="AB452" i="79"/>
  <c r="AA452" i="79"/>
  <c r="Z452" i="79"/>
  <c r="AL448" i="79"/>
  <c r="AK448" i="79"/>
  <c r="AJ448" i="79"/>
  <c r="AI448" i="79"/>
  <c r="AH448" i="79"/>
  <c r="AG448" i="79"/>
  <c r="AF448" i="79"/>
  <c r="AE448" i="79"/>
  <c r="AD448" i="79"/>
  <c r="AC448" i="79"/>
  <c r="AB448" i="79"/>
  <c r="AA448" i="79"/>
  <c r="Z448" i="79"/>
  <c r="Y448" i="79"/>
  <c r="AL445" i="79"/>
  <c r="AK445" i="79"/>
  <c r="AJ445" i="79"/>
  <c r="AI445" i="79"/>
  <c r="AH445" i="79"/>
  <c r="AG445" i="79"/>
  <c r="AF445" i="79"/>
  <c r="AE445" i="79"/>
  <c r="AD445" i="79"/>
  <c r="AC445" i="79"/>
  <c r="AB445" i="79"/>
  <c r="AA445" i="79"/>
  <c r="Z445" i="79"/>
  <c r="Y445" i="79"/>
  <c r="AL442" i="79"/>
  <c r="AK442" i="79"/>
  <c r="AJ442" i="79"/>
  <c r="AI442" i="79"/>
  <c r="AH442" i="79"/>
  <c r="AG442" i="79"/>
  <c r="AF442" i="79"/>
  <c r="AE442" i="79"/>
  <c r="AD442" i="79"/>
  <c r="AC442" i="79"/>
  <c r="AB442" i="79"/>
  <c r="AA442" i="79"/>
  <c r="Z442" i="79"/>
  <c r="Y442" i="79"/>
  <c r="AL438" i="79"/>
  <c r="AK438" i="79"/>
  <c r="AJ438" i="79"/>
  <c r="AI438" i="79"/>
  <c r="AH438" i="79"/>
  <c r="AG438" i="79"/>
  <c r="AF438" i="79"/>
  <c r="AE438" i="79"/>
  <c r="AD438" i="79"/>
  <c r="AC438" i="79"/>
  <c r="AB438" i="79"/>
  <c r="AA438" i="79"/>
  <c r="Z438" i="79"/>
  <c r="Y438" i="79"/>
  <c r="AL435" i="79"/>
  <c r="AK435" i="79"/>
  <c r="AJ435" i="79"/>
  <c r="AI435" i="79"/>
  <c r="AH435" i="79"/>
  <c r="AG435" i="79"/>
  <c r="AF435" i="79"/>
  <c r="AE435" i="79"/>
  <c r="AD435" i="79"/>
  <c r="AC435" i="79"/>
  <c r="AB435" i="79"/>
  <c r="AA435" i="79"/>
  <c r="Z435" i="79"/>
  <c r="Y435" i="79"/>
  <c r="AL432" i="79"/>
  <c r="AK432" i="79"/>
  <c r="AJ432" i="79"/>
  <c r="AI432" i="79"/>
  <c r="AH432" i="79"/>
  <c r="AG432" i="79"/>
  <c r="AF432" i="79"/>
  <c r="AE432" i="79"/>
  <c r="AD432" i="79"/>
  <c r="AC432" i="79"/>
  <c r="AB432" i="79"/>
  <c r="AA432" i="79"/>
  <c r="Z432" i="79"/>
  <c r="Y432" i="79"/>
  <c r="AL429" i="79"/>
  <c r="AK429" i="79"/>
  <c r="AJ429" i="79"/>
  <c r="AI429" i="79"/>
  <c r="AH429" i="79"/>
  <c r="AG429" i="79"/>
  <c r="AF429" i="79"/>
  <c r="AE429" i="79"/>
  <c r="AD429" i="79"/>
  <c r="AC429" i="79"/>
  <c r="AB429" i="79"/>
  <c r="AA429" i="79"/>
  <c r="Z429" i="79"/>
  <c r="Y429" i="79"/>
  <c r="AL426" i="79"/>
  <c r="AK426" i="79"/>
  <c r="AJ426" i="79"/>
  <c r="AI426" i="79"/>
  <c r="AH426" i="79"/>
  <c r="AG426" i="79"/>
  <c r="AF426" i="79"/>
  <c r="AE426" i="79"/>
  <c r="AD426" i="79"/>
  <c r="AC426" i="79"/>
  <c r="AB426" i="79"/>
  <c r="AA426" i="79"/>
  <c r="Z426" i="79"/>
  <c r="Y426"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Z581" i="79" s="1"/>
  <c r="Y410" i="79"/>
  <c r="AL378" i="79"/>
  <c r="AK378" i="79"/>
  <c r="AJ378" i="79"/>
  <c r="AI378" i="79"/>
  <c r="AH378" i="79"/>
  <c r="AG378" i="79"/>
  <c r="AF378" i="79"/>
  <c r="AE378" i="79"/>
  <c r="AD378" i="79"/>
  <c r="AC378" i="79"/>
  <c r="AB378" i="79"/>
  <c r="AA378" i="79"/>
  <c r="Z378" i="79"/>
  <c r="AL375" i="79"/>
  <c r="AK375" i="79"/>
  <c r="AJ375" i="79"/>
  <c r="AI375" i="79"/>
  <c r="AH375" i="79"/>
  <c r="AG375" i="79"/>
  <c r="AF375" i="79"/>
  <c r="AE375" i="79"/>
  <c r="AD375" i="79"/>
  <c r="AC375" i="79"/>
  <c r="AB375" i="79"/>
  <c r="AA375" i="79"/>
  <c r="Z375" i="79"/>
  <c r="Y375" i="79"/>
  <c r="AL372" i="79"/>
  <c r="AK372" i="79"/>
  <c r="AJ372" i="79"/>
  <c r="AI372" i="79"/>
  <c r="AH372" i="79"/>
  <c r="AG372" i="79"/>
  <c r="AF372" i="79"/>
  <c r="AE372" i="79"/>
  <c r="AD372" i="79"/>
  <c r="AC372" i="79"/>
  <c r="AB372" i="79"/>
  <c r="AA372" i="79"/>
  <c r="Z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9" i="79"/>
  <c r="AK339" i="79"/>
  <c r="AJ339" i="79"/>
  <c r="AI339" i="79"/>
  <c r="AH339" i="79"/>
  <c r="AG339" i="79"/>
  <c r="AF339" i="79"/>
  <c r="AE339" i="79"/>
  <c r="AD339" i="79"/>
  <c r="AC339" i="79"/>
  <c r="AB339" i="79"/>
  <c r="AA339" i="79"/>
  <c r="Z339" i="79"/>
  <c r="Y339" i="79"/>
  <c r="AL335" i="79"/>
  <c r="AK335" i="79"/>
  <c r="AJ335" i="79"/>
  <c r="AI335" i="79"/>
  <c r="AH335" i="79"/>
  <c r="AG335" i="79"/>
  <c r="AF335" i="79"/>
  <c r="AE335" i="79"/>
  <c r="AD335" i="79"/>
  <c r="AC335" i="79"/>
  <c r="AB335" i="79"/>
  <c r="AA335" i="79"/>
  <c r="Z335" i="79"/>
  <c r="Y335" i="79"/>
  <c r="AL332" i="79"/>
  <c r="AK332" i="79"/>
  <c r="AJ332" i="79"/>
  <c r="AI332" i="79"/>
  <c r="AH332" i="79"/>
  <c r="AG332" i="79"/>
  <c r="AF332" i="79"/>
  <c r="AE332" i="79"/>
  <c r="AD332" i="79"/>
  <c r="AC332" i="79"/>
  <c r="AB332" i="79"/>
  <c r="AA332" i="79"/>
  <c r="Z332" i="79"/>
  <c r="Y332" i="79"/>
  <c r="AL329" i="79"/>
  <c r="AK329" i="79"/>
  <c r="AJ329" i="79"/>
  <c r="AI329" i="79"/>
  <c r="AH329" i="79"/>
  <c r="AG329" i="79"/>
  <c r="AF329" i="79"/>
  <c r="AE329" i="79"/>
  <c r="AD329" i="79"/>
  <c r="AC329" i="79"/>
  <c r="AB329" i="79"/>
  <c r="AA329" i="79"/>
  <c r="Z329" i="79"/>
  <c r="Y329"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9" i="79"/>
  <c r="AK319" i="79"/>
  <c r="AJ319" i="79"/>
  <c r="AI319" i="79"/>
  <c r="AH319" i="79"/>
  <c r="AG319" i="79"/>
  <c r="AF319" i="79"/>
  <c r="AE319" i="79"/>
  <c r="AD319" i="79"/>
  <c r="AC319" i="79"/>
  <c r="AB319" i="79"/>
  <c r="AA319" i="79"/>
  <c r="Z319" i="79"/>
  <c r="Y319" i="79"/>
  <c r="AL316" i="79"/>
  <c r="AK316" i="79"/>
  <c r="AJ316" i="79"/>
  <c r="AI316" i="79"/>
  <c r="AH316" i="79"/>
  <c r="AG316" i="79"/>
  <c r="AF316" i="79"/>
  <c r="AE316" i="79"/>
  <c r="AD316" i="79"/>
  <c r="AC316" i="79"/>
  <c r="AB316" i="79"/>
  <c r="AA316" i="79"/>
  <c r="Z316" i="79"/>
  <c r="Y316" i="79"/>
  <c r="AL313" i="79"/>
  <c r="AK313" i="79"/>
  <c r="AJ313" i="79"/>
  <c r="AI313" i="79"/>
  <c r="AH313" i="79"/>
  <c r="AG313" i="79"/>
  <c r="AF313" i="79"/>
  <c r="AE313" i="79"/>
  <c r="AD313" i="79"/>
  <c r="AC313" i="79"/>
  <c r="AB313" i="79"/>
  <c r="AA313" i="79"/>
  <c r="AL310" i="79"/>
  <c r="AK310" i="79"/>
  <c r="AJ310" i="79"/>
  <c r="AI310" i="79"/>
  <c r="AH310" i="79"/>
  <c r="AG310" i="79"/>
  <c r="AF310" i="79"/>
  <c r="AE310" i="79"/>
  <c r="AD310" i="79"/>
  <c r="AC310" i="79"/>
  <c r="AB310" i="79"/>
  <c r="AA310" i="79"/>
  <c r="Z310" i="79"/>
  <c r="Y310" i="79"/>
  <c r="AL303" i="79"/>
  <c r="AK303" i="79"/>
  <c r="AJ303" i="79"/>
  <c r="AI303" i="79"/>
  <c r="AH303" i="79"/>
  <c r="AG303" i="79"/>
  <c r="AF303" i="79"/>
  <c r="AE303" i="79"/>
  <c r="AD303" i="79"/>
  <c r="AC303" i="79"/>
  <c r="AB303" i="79"/>
  <c r="AA303" i="79"/>
  <c r="Z303" i="79"/>
  <c r="Y303" i="79"/>
  <c r="AL299" i="79"/>
  <c r="AK299" i="79"/>
  <c r="AJ299" i="79"/>
  <c r="AI299" i="79"/>
  <c r="AH299" i="79"/>
  <c r="AG299" i="79"/>
  <c r="AF299" i="79"/>
  <c r="AE299" i="79"/>
  <c r="AD299" i="79"/>
  <c r="AC299" i="79"/>
  <c r="AB299" i="79"/>
  <c r="AA299" i="79"/>
  <c r="Z299" i="79"/>
  <c r="Y299" i="79"/>
  <c r="AL296" i="79"/>
  <c r="AK296" i="79"/>
  <c r="AJ296" i="79"/>
  <c r="AI296" i="79"/>
  <c r="AH296" i="79"/>
  <c r="AG296" i="79"/>
  <c r="AF296" i="79"/>
  <c r="AE296" i="79"/>
  <c r="AD296" i="79"/>
  <c r="AC296" i="79"/>
  <c r="AB296" i="79"/>
  <c r="AA296" i="79"/>
  <c r="Z296" i="79"/>
  <c r="Y296" i="79"/>
  <c r="AL293" i="79"/>
  <c r="AK293" i="79"/>
  <c r="AJ293" i="79"/>
  <c r="AI293" i="79"/>
  <c r="AH293" i="79"/>
  <c r="AG293" i="79"/>
  <c r="AF293" i="79"/>
  <c r="AE293" i="79"/>
  <c r="AD293" i="79"/>
  <c r="AC293" i="79"/>
  <c r="AB293" i="79"/>
  <c r="AA293" i="79"/>
  <c r="Z293" i="79"/>
  <c r="AL290" i="79"/>
  <c r="AK290" i="79"/>
  <c r="AJ290" i="79"/>
  <c r="AI290" i="79"/>
  <c r="AH290" i="79"/>
  <c r="AG290" i="79"/>
  <c r="AF290" i="79"/>
  <c r="AE290" i="79"/>
  <c r="AD290" i="79"/>
  <c r="AC290" i="79"/>
  <c r="AB290" i="79"/>
  <c r="AA290" i="79"/>
  <c r="Z290" i="79"/>
  <c r="AL265" i="79"/>
  <c r="AK265" i="79"/>
  <c r="AJ265" i="79"/>
  <c r="AI265" i="79"/>
  <c r="AH265" i="79"/>
  <c r="AG265" i="79"/>
  <c r="AF265" i="79"/>
  <c r="AE265" i="79"/>
  <c r="AD265" i="79"/>
  <c r="AC265" i="79"/>
  <c r="AB265" i="79"/>
  <c r="AA265" i="79"/>
  <c r="Z265" i="79"/>
  <c r="AL261" i="79"/>
  <c r="AK261" i="79"/>
  <c r="AJ261" i="79"/>
  <c r="AI261" i="79"/>
  <c r="AH261" i="79"/>
  <c r="AG261" i="79"/>
  <c r="AF261" i="79"/>
  <c r="AE261" i="79"/>
  <c r="AD261" i="79"/>
  <c r="AC261" i="79"/>
  <c r="AB261" i="79"/>
  <c r="AA261" i="79"/>
  <c r="Z261" i="79"/>
  <c r="Y261" i="79"/>
  <c r="AL258" i="79"/>
  <c r="AK258" i="79"/>
  <c r="AJ258" i="79"/>
  <c r="AI258" i="79"/>
  <c r="AH258" i="79"/>
  <c r="AG258" i="79"/>
  <c r="AF258" i="79"/>
  <c r="AE258" i="79"/>
  <c r="AD258" i="79"/>
  <c r="AC258" i="79"/>
  <c r="AB258" i="79"/>
  <c r="AA258" i="79"/>
  <c r="Z258" i="79"/>
  <c r="Y258" i="79"/>
  <c r="AL255" i="79"/>
  <c r="AK255" i="79"/>
  <c r="AJ255" i="79"/>
  <c r="AI255" i="79"/>
  <c r="AH255" i="79"/>
  <c r="AG255" i="79"/>
  <c r="AF255" i="79"/>
  <c r="AE255" i="79"/>
  <c r="AD255" i="79"/>
  <c r="AC255" i="79"/>
  <c r="AB255" i="79"/>
  <c r="AA255" i="79"/>
  <c r="Z255" i="79"/>
  <c r="Y255" i="79"/>
  <c r="AL251" i="79"/>
  <c r="AK251" i="79"/>
  <c r="AJ251" i="79"/>
  <c r="AI251" i="79"/>
  <c r="AH251" i="79"/>
  <c r="AG251" i="79"/>
  <c r="AF251" i="79"/>
  <c r="AE251" i="79"/>
  <c r="AD251" i="79"/>
  <c r="AC251" i="79"/>
  <c r="AB251" i="79"/>
  <c r="AA251" i="79"/>
  <c r="Z251" i="79"/>
  <c r="Y251" i="79"/>
  <c r="AL248" i="79"/>
  <c r="AK248" i="79"/>
  <c r="AJ248" i="79"/>
  <c r="AI248" i="79"/>
  <c r="AH248" i="79"/>
  <c r="AG248" i="79"/>
  <c r="AF248" i="79"/>
  <c r="AE248" i="79"/>
  <c r="AD248" i="79"/>
  <c r="AC248" i="79"/>
  <c r="AB248" i="79"/>
  <c r="AA248" i="79"/>
  <c r="Z248" i="79"/>
  <c r="Y248" i="79"/>
  <c r="AL245" i="79"/>
  <c r="AK245" i="79"/>
  <c r="AJ245" i="79"/>
  <c r="AI245" i="79"/>
  <c r="AH245" i="79"/>
  <c r="AG245" i="79"/>
  <c r="AF245" i="79"/>
  <c r="AE245" i="79"/>
  <c r="AD245" i="79"/>
  <c r="AC245" i="79"/>
  <c r="AB245" i="79"/>
  <c r="AA245" i="79"/>
  <c r="Z245" i="79"/>
  <c r="Y245" i="79"/>
  <c r="AL242" i="79"/>
  <c r="AK242" i="79"/>
  <c r="AJ242" i="79"/>
  <c r="AI242" i="79"/>
  <c r="AH242" i="79"/>
  <c r="AG242" i="79"/>
  <c r="AF242" i="79"/>
  <c r="AE242" i="79"/>
  <c r="AD242" i="79"/>
  <c r="AC242" i="79"/>
  <c r="AB242" i="79"/>
  <c r="AA242" i="79"/>
  <c r="Z242" i="79"/>
  <c r="Y242" i="79"/>
  <c r="AL239" i="79"/>
  <c r="AK239" i="79"/>
  <c r="AJ239" i="79"/>
  <c r="AI239" i="79"/>
  <c r="AH239" i="79"/>
  <c r="AG239" i="79"/>
  <c r="AF239" i="79"/>
  <c r="AE239" i="79"/>
  <c r="AD239" i="79"/>
  <c r="AC239" i="79"/>
  <c r="AB239" i="79"/>
  <c r="AA239" i="79"/>
  <c r="Z239" i="79"/>
  <c r="Y239" i="79"/>
  <c r="AL235" i="79"/>
  <c r="AK235" i="79"/>
  <c r="AJ235" i="79"/>
  <c r="AI235" i="79"/>
  <c r="AH235" i="79"/>
  <c r="AG235" i="79"/>
  <c r="AF235" i="79"/>
  <c r="AE235" i="79"/>
  <c r="AD235" i="79"/>
  <c r="AC235" i="79"/>
  <c r="AB235" i="79"/>
  <c r="AA235" i="79"/>
  <c r="Z235" i="79"/>
  <c r="AL232" i="79"/>
  <c r="AK232" i="79"/>
  <c r="AJ232" i="79"/>
  <c r="AI232" i="79"/>
  <c r="AH232" i="79"/>
  <c r="AG232" i="79"/>
  <c r="AF232" i="79"/>
  <c r="AE232" i="79"/>
  <c r="AD232" i="79"/>
  <c r="AC232" i="79"/>
  <c r="AB232" i="79"/>
  <c r="AA232" i="79"/>
  <c r="Z232" i="79"/>
  <c r="Y232" i="79"/>
  <c r="AL229" i="79"/>
  <c r="AK229" i="79"/>
  <c r="AJ229" i="79"/>
  <c r="AI229" i="79"/>
  <c r="AH229" i="79"/>
  <c r="AG229" i="79"/>
  <c r="AF229" i="79"/>
  <c r="AE229" i="79"/>
  <c r="AD229" i="79"/>
  <c r="AC229" i="79"/>
  <c r="AB229" i="79"/>
  <c r="AA229" i="79"/>
  <c r="Z229" i="79"/>
  <c r="Y229" i="79"/>
  <c r="AL226" i="79"/>
  <c r="AK226" i="79"/>
  <c r="AJ226" i="79"/>
  <c r="AI226" i="79"/>
  <c r="AH226" i="79"/>
  <c r="AG226" i="79"/>
  <c r="AF226" i="79"/>
  <c r="AE226" i="79"/>
  <c r="AD226" i="79"/>
  <c r="AC226" i="79"/>
  <c r="AB226" i="79"/>
  <c r="AA226" i="79"/>
  <c r="Z226" i="79"/>
  <c r="AL223" i="79"/>
  <c r="AK223" i="79"/>
  <c r="AJ223" i="79"/>
  <c r="AI223" i="79"/>
  <c r="AH223" i="79"/>
  <c r="AG223" i="79"/>
  <c r="AF223" i="79"/>
  <c r="AE223" i="79"/>
  <c r="AD223" i="79"/>
  <c r="AC223" i="79"/>
  <c r="AB223" i="79"/>
  <c r="AA223" i="79"/>
  <c r="Z223" i="79"/>
  <c r="AL194" i="79"/>
  <c r="AK194" i="79"/>
  <c r="AJ194" i="79"/>
  <c r="AI194" i="79"/>
  <c r="AH194" i="79"/>
  <c r="AG194" i="79"/>
  <c r="AF194" i="79"/>
  <c r="AE194" i="79"/>
  <c r="AD194" i="79"/>
  <c r="AC194" i="79"/>
  <c r="AB194" i="79"/>
  <c r="AA194" i="79"/>
  <c r="Z194" i="79"/>
  <c r="Y194" i="79"/>
  <c r="AL191" i="79"/>
  <c r="AK191" i="79"/>
  <c r="AJ191" i="79"/>
  <c r="AI191" i="79"/>
  <c r="AH191" i="79"/>
  <c r="AG191" i="79"/>
  <c r="AF191" i="79"/>
  <c r="AE191" i="79"/>
  <c r="AD191" i="79"/>
  <c r="AC191" i="79"/>
  <c r="AB191" i="79"/>
  <c r="AA191" i="79"/>
  <c r="Z191" i="79"/>
  <c r="Y191" i="79"/>
  <c r="AL188" i="79"/>
  <c r="AK188" i="79"/>
  <c r="AJ188" i="79"/>
  <c r="AI188" i="79"/>
  <c r="AH188" i="79"/>
  <c r="AG188" i="79"/>
  <c r="AF188" i="79"/>
  <c r="AE188" i="79"/>
  <c r="AD188" i="79"/>
  <c r="AC188" i="79"/>
  <c r="AB188" i="79"/>
  <c r="AA188" i="79"/>
  <c r="Z188" i="79"/>
  <c r="Y188" i="79"/>
  <c r="AL185" i="79"/>
  <c r="AK185" i="79"/>
  <c r="AJ185" i="79"/>
  <c r="AI185" i="79"/>
  <c r="AH185" i="79"/>
  <c r="AG185" i="79"/>
  <c r="AF185" i="79"/>
  <c r="AE185" i="79"/>
  <c r="AD185" i="79"/>
  <c r="AC185" i="79"/>
  <c r="AB185" i="79"/>
  <c r="AA185" i="79"/>
  <c r="Z185" i="79"/>
  <c r="Y185" i="79"/>
  <c r="AL182" i="79"/>
  <c r="AK182" i="79"/>
  <c r="AJ182" i="79"/>
  <c r="AI182" i="79"/>
  <c r="AH182" i="79"/>
  <c r="AG182" i="79"/>
  <c r="AF182" i="79"/>
  <c r="AE182" i="79"/>
  <c r="AD182" i="79"/>
  <c r="AC182" i="79"/>
  <c r="AB182" i="79"/>
  <c r="AA182" i="79"/>
  <c r="Z182" i="79"/>
  <c r="Y182" i="79"/>
  <c r="AL179" i="79"/>
  <c r="AK179" i="79"/>
  <c r="AJ179" i="79"/>
  <c r="AI179" i="79"/>
  <c r="AH179" i="79"/>
  <c r="AG179" i="79"/>
  <c r="AF179" i="79"/>
  <c r="AE179" i="79"/>
  <c r="AD179" i="79"/>
  <c r="AC179" i="79"/>
  <c r="AB179" i="79"/>
  <c r="AA179" i="79"/>
  <c r="Z179" i="79"/>
  <c r="Y179" i="79"/>
  <c r="AL176" i="79"/>
  <c r="AK176" i="79"/>
  <c r="AJ176" i="79"/>
  <c r="AI176" i="79"/>
  <c r="AH176" i="79"/>
  <c r="AG176" i="79"/>
  <c r="AF176" i="79"/>
  <c r="AE176" i="79"/>
  <c r="AD176" i="79"/>
  <c r="AC176" i="79"/>
  <c r="AB176" i="79"/>
  <c r="AA176" i="79"/>
  <c r="Z176" i="79"/>
  <c r="Y176" i="79"/>
  <c r="AL173" i="79"/>
  <c r="AK173" i="79"/>
  <c r="AJ173" i="79"/>
  <c r="AI173" i="79"/>
  <c r="AH173" i="79"/>
  <c r="AG173" i="79"/>
  <c r="AF173" i="79"/>
  <c r="AE173" i="79"/>
  <c r="AD173" i="79"/>
  <c r="AC173" i="79"/>
  <c r="AB173" i="79"/>
  <c r="AA173" i="79"/>
  <c r="Z173" i="79"/>
  <c r="Y173" i="79"/>
  <c r="AL170" i="79"/>
  <c r="AK170" i="79"/>
  <c r="AJ170" i="79"/>
  <c r="AI170" i="79"/>
  <c r="AH170" i="79"/>
  <c r="AG170" i="79"/>
  <c r="AF170" i="79"/>
  <c r="AE170" i="79"/>
  <c r="AD170" i="79"/>
  <c r="AC170" i="79"/>
  <c r="AB170" i="79"/>
  <c r="AA170" i="79"/>
  <c r="Z170" i="79"/>
  <c r="Y170" i="79"/>
  <c r="AL167" i="79"/>
  <c r="AK167" i="79"/>
  <c r="AJ167" i="79"/>
  <c r="AI167" i="79"/>
  <c r="AH167" i="79"/>
  <c r="AG167" i="79"/>
  <c r="AF167" i="79"/>
  <c r="AE167" i="79"/>
  <c r="AD167" i="79"/>
  <c r="AC167" i="79"/>
  <c r="AB167" i="79"/>
  <c r="AA167" i="79"/>
  <c r="Z167" i="79"/>
  <c r="Y167" i="79"/>
  <c r="AL164" i="79"/>
  <c r="AK164" i="79"/>
  <c r="AJ164" i="79"/>
  <c r="AI164" i="79"/>
  <c r="AH164" i="79"/>
  <c r="AG164" i="79"/>
  <c r="AF164" i="79"/>
  <c r="AE164" i="79"/>
  <c r="AD164" i="79"/>
  <c r="AC164" i="79"/>
  <c r="AB164" i="79"/>
  <c r="AA164" i="79"/>
  <c r="Z164" i="79"/>
  <c r="Y164" i="79"/>
  <c r="AL161" i="79"/>
  <c r="AK161" i="79"/>
  <c r="AJ161" i="79"/>
  <c r="AI161" i="79"/>
  <c r="AH161" i="79"/>
  <c r="AG161" i="79"/>
  <c r="AF161" i="79"/>
  <c r="AE161" i="79"/>
  <c r="AD161" i="79"/>
  <c r="AC161" i="79"/>
  <c r="AB161" i="79"/>
  <c r="AA161" i="79"/>
  <c r="Z161" i="79"/>
  <c r="Y161" i="79"/>
  <c r="AL158" i="79"/>
  <c r="AK158" i="79"/>
  <c r="AJ158" i="79"/>
  <c r="AI158" i="79"/>
  <c r="AH158" i="79"/>
  <c r="AG158" i="79"/>
  <c r="AF158" i="79"/>
  <c r="AE158" i="79"/>
  <c r="AD158" i="79"/>
  <c r="AC158" i="79"/>
  <c r="AB158" i="79"/>
  <c r="AA158" i="79"/>
  <c r="Z158" i="79"/>
  <c r="Y158" i="79"/>
  <c r="AL155" i="79"/>
  <c r="AK155" i="79"/>
  <c r="AJ155" i="79"/>
  <c r="AI155" i="79"/>
  <c r="AH155" i="79"/>
  <c r="AG155" i="79"/>
  <c r="AF155" i="79"/>
  <c r="AE155" i="79"/>
  <c r="AD155" i="79"/>
  <c r="AC155" i="79"/>
  <c r="AB155" i="79"/>
  <c r="AA155" i="79"/>
  <c r="Z155" i="79"/>
  <c r="AL151" i="79"/>
  <c r="AK151" i="79"/>
  <c r="AJ151" i="79"/>
  <c r="AI151" i="79"/>
  <c r="AH151" i="79"/>
  <c r="AG151" i="79"/>
  <c r="AF151" i="79"/>
  <c r="AE151" i="79"/>
  <c r="AD151" i="79"/>
  <c r="AC151" i="79"/>
  <c r="AB151" i="79"/>
  <c r="AA151" i="79"/>
  <c r="Z151" i="79"/>
  <c r="Y151" i="79"/>
  <c r="AL148" i="79"/>
  <c r="AK148" i="79"/>
  <c r="AJ148" i="79"/>
  <c r="AI148" i="79"/>
  <c r="AH148" i="79"/>
  <c r="AG148" i="79"/>
  <c r="AF148" i="79"/>
  <c r="AE148" i="79"/>
  <c r="AD148" i="79"/>
  <c r="AC148" i="79"/>
  <c r="AB148" i="79"/>
  <c r="AA148" i="79"/>
  <c r="Z148" i="79"/>
  <c r="Y148" i="79"/>
  <c r="AL145" i="79"/>
  <c r="AK145" i="79"/>
  <c r="AJ145" i="79"/>
  <c r="AI145" i="79"/>
  <c r="AH145" i="79"/>
  <c r="AG145" i="79"/>
  <c r="AF145" i="79"/>
  <c r="AE145" i="79"/>
  <c r="AD145" i="79"/>
  <c r="AC145" i="79"/>
  <c r="AB145" i="79"/>
  <c r="AA145" i="79"/>
  <c r="Z145" i="79"/>
  <c r="Y145" i="79"/>
  <c r="AL141" i="79"/>
  <c r="AK141" i="79"/>
  <c r="AJ141" i="79"/>
  <c r="AI141" i="79"/>
  <c r="AH141" i="79"/>
  <c r="AG141" i="79"/>
  <c r="AF141" i="79"/>
  <c r="AE141" i="79"/>
  <c r="AD141" i="79"/>
  <c r="AC141" i="79"/>
  <c r="AB141" i="79"/>
  <c r="AB122" i="79" s="1"/>
  <c r="AB123" i="79" s="1"/>
  <c r="AA141" i="79"/>
  <c r="AA122" i="79" s="1"/>
  <c r="AA123" i="79" s="1"/>
  <c r="Z141" i="79"/>
  <c r="Z122" i="79" s="1"/>
  <c r="Y141" i="79"/>
  <c r="AL138" i="79"/>
  <c r="AK138" i="79"/>
  <c r="AJ138" i="79"/>
  <c r="AI138" i="79"/>
  <c r="AH138" i="79"/>
  <c r="AG138" i="79"/>
  <c r="AF138" i="79"/>
  <c r="AE138" i="79"/>
  <c r="AD138" i="79"/>
  <c r="AC138" i="79"/>
  <c r="AB138" i="79"/>
  <c r="AA138" i="79"/>
  <c r="Z138" i="79"/>
  <c r="Y138" i="79"/>
  <c r="AL135" i="79"/>
  <c r="AK135" i="79"/>
  <c r="AJ135" i="79"/>
  <c r="AI135" i="79"/>
  <c r="AH135" i="79"/>
  <c r="AG135" i="79"/>
  <c r="AF135" i="79"/>
  <c r="AE135" i="79"/>
  <c r="AD135" i="79"/>
  <c r="AC135" i="79"/>
  <c r="AB135" i="79"/>
  <c r="AA135" i="79"/>
  <c r="Z135" i="79"/>
  <c r="Y135" i="79"/>
  <c r="AL132" i="79"/>
  <c r="AK132" i="79"/>
  <c r="AJ132" i="79"/>
  <c r="AI132" i="79"/>
  <c r="AH132" i="79"/>
  <c r="AG132" i="79"/>
  <c r="AF132" i="79"/>
  <c r="AE132" i="79"/>
  <c r="AD132" i="79"/>
  <c r="AC132" i="79"/>
  <c r="AB132" i="79"/>
  <c r="AA132" i="79"/>
  <c r="Z132" i="79"/>
  <c r="Y132" i="79"/>
  <c r="AL129" i="79"/>
  <c r="AK129" i="79"/>
  <c r="AJ129" i="79"/>
  <c r="AI129" i="79"/>
  <c r="AH129" i="79"/>
  <c r="AG129" i="79"/>
  <c r="AF129" i="79"/>
  <c r="AE129" i="79"/>
  <c r="AD129" i="79"/>
  <c r="AC129" i="79"/>
  <c r="AB129" i="79"/>
  <c r="AA129" i="79"/>
  <c r="Z129" i="79"/>
  <c r="Y129" i="79"/>
  <c r="AL126" i="79"/>
  <c r="AK126" i="79"/>
  <c r="AJ126" i="79"/>
  <c r="AI126" i="79"/>
  <c r="AH126" i="79"/>
  <c r="AG126" i="79"/>
  <c r="AF126" i="79"/>
  <c r="AE126" i="79"/>
  <c r="AD126" i="79"/>
  <c r="AC126" i="79"/>
  <c r="AB126" i="79"/>
  <c r="AA126" i="79"/>
  <c r="Z126" i="79"/>
  <c r="Y126" i="79"/>
  <c r="AL123" i="79"/>
  <c r="AK123" i="79"/>
  <c r="AJ123" i="79"/>
  <c r="AI123" i="79"/>
  <c r="AH123" i="79"/>
  <c r="AG123" i="79"/>
  <c r="AF123" i="79"/>
  <c r="AE123" i="79"/>
  <c r="AD123" i="79"/>
  <c r="AC123" i="79"/>
  <c r="AL120" i="79"/>
  <c r="AK120" i="79"/>
  <c r="AJ120" i="79"/>
  <c r="AI120" i="79"/>
  <c r="AH120" i="79"/>
  <c r="AG120" i="79"/>
  <c r="AF120" i="79"/>
  <c r="AE120" i="79"/>
  <c r="AD120" i="79"/>
  <c r="AC120" i="79"/>
  <c r="AB120" i="79"/>
  <c r="AA120" i="79"/>
  <c r="Z120" i="79"/>
  <c r="Y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AL107" i="79"/>
  <c r="AK107" i="79"/>
  <c r="AJ107" i="79"/>
  <c r="AI107" i="79"/>
  <c r="AH107" i="79"/>
  <c r="AG107" i="79"/>
  <c r="AF107" i="79"/>
  <c r="AE107" i="79"/>
  <c r="AD107" i="79"/>
  <c r="AC107" i="79"/>
  <c r="AB107" i="79"/>
  <c r="AA107" i="79"/>
  <c r="Z107" i="79"/>
  <c r="AL102" i="79"/>
  <c r="AK102" i="79"/>
  <c r="AJ102" i="79"/>
  <c r="AI102" i="79"/>
  <c r="AH102" i="79"/>
  <c r="AG102" i="79"/>
  <c r="AF102" i="79"/>
  <c r="AE102" i="79"/>
  <c r="AD102" i="79"/>
  <c r="AC102" i="79"/>
  <c r="AB102" i="79"/>
  <c r="AA102" i="79"/>
  <c r="Z102" i="79"/>
  <c r="Y102" i="79"/>
  <c r="AL96" i="79"/>
  <c r="AK96" i="79"/>
  <c r="AJ96" i="79"/>
  <c r="AI96" i="79"/>
  <c r="AH96" i="79"/>
  <c r="AG96" i="79"/>
  <c r="AF96" i="79"/>
  <c r="AE96" i="79"/>
  <c r="AD96" i="79"/>
  <c r="AC96" i="79"/>
  <c r="AB96" i="79"/>
  <c r="AA96" i="79"/>
  <c r="Z96" i="79"/>
  <c r="Y96" i="79"/>
  <c r="AL82" i="79"/>
  <c r="AK82" i="79"/>
  <c r="AJ82" i="79"/>
  <c r="AI82" i="79"/>
  <c r="AH82" i="79"/>
  <c r="AG82" i="79"/>
  <c r="AF82" i="79"/>
  <c r="AE82" i="79"/>
  <c r="AC82" i="79"/>
  <c r="AB82" i="79"/>
  <c r="AA82" i="79"/>
  <c r="Z82"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L68" i="79"/>
  <c r="AK68" i="79"/>
  <c r="AJ68" i="79"/>
  <c r="AI68" i="79"/>
  <c r="AH68" i="79"/>
  <c r="AG68" i="79"/>
  <c r="AF68" i="79"/>
  <c r="AE68" i="79"/>
  <c r="AD68" i="79"/>
  <c r="AC68" i="79"/>
  <c r="AB68" i="79"/>
  <c r="AA68" i="79"/>
  <c r="Z68" i="79"/>
  <c r="Y68" i="79"/>
  <c r="AL65" i="79"/>
  <c r="AK65" i="79"/>
  <c r="AJ65" i="79"/>
  <c r="AI65" i="79"/>
  <c r="AH65" i="79"/>
  <c r="AG65" i="79"/>
  <c r="AF65" i="79"/>
  <c r="AE65" i="79"/>
  <c r="AD65" i="79"/>
  <c r="AC65" i="79"/>
  <c r="AB65" i="79"/>
  <c r="AA65" i="79"/>
  <c r="Z65" i="79"/>
  <c r="Y65" i="79"/>
  <c r="AL62" i="79"/>
  <c r="AK62" i="79"/>
  <c r="AJ62" i="79"/>
  <c r="AI62" i="79"/>
  <c r="AH62" i="79"/>
  <c r="AG62" i="79"/>
  <c r="AF62" i="79"/>
  <c r="AE62" i="79"/>
  <c r="AD62" i="79"/>
  <c r="AC62" i="79"/>
  <c r="AB62" i="79"/>
  <c r="AL59" i="79"/>
  <c r="AK59" i="79"/>
  <c r="AJ59" i="79"/>
  <c r="AI59" i="79"/>
  <c r="AH59" i="79"/>
  <c r="AG59" i="79"/>
  <c r="AF59" i="79"/>
  <c r="AE59" i="79"/>
  <c r="AD59" i="79"/>
  <c r="AC59" i="79"/>
  <c r="AL55" i="79"/>
  <c r="AK55" i="79"/>
  <c r="AJ55" i="79"/>
  <c r="AI55" i="79"/>
  <c r="AH55" i="79"/>
  <c r="AG55" i="79"/>
  <c r="AF55" i="79"/>
  <c r="AE55" i="79"/>
  <c r="AD55" i="79"/>
  <c r="AC55" i="79"/>
  <c r="AB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AL39" i="79"/>
  <c r="AK39" i="79"/>
  <c r="AJ39" i="79"/>
  <c r="AI39" i="79"/>
  <c r="AH39" i="79"/>
  <c r="AG39" i="79"/>
  <c r="AF39" i="79"/>
  <c r="AE39" i="79"/>
  <c r="AD39" i="79"/>
  <c r="AC39" i="79"/>
  <c r="AB39" i="79"/>
  <c r="AA39" i="79"/>
  <c r="Z39" i="79"/>
  <c r="N135" i="79"/>
  <c r="N132" i="79"/>
  <c r="N120" i="79"/>
  <c r="N68"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AL418" i="46"/>
  <c r="AK418" i="46"/>
  <c r="AJ418" i="46"/>
  <c r="AI418" i="46"/>
  <c r="AH418" i="46"/>
  <c r="AG418" i="46"/>
  <c r="AF418" i="46"/>
  <c r="AE418" i="46"/>
  <c r="AD418" i="46"/>
  <c r="AC418" i="46"/>
  <c r="AB418" i="46"/>
  <c r="AA418" i="46"/>
  <c r="Z418" i="46"/>
  <c r="AL415" i="46"/>
  <c r="AK415" i="46"/>
  <c r="AJ415" i="46"/>
  <c r="AI415" i="46"/>
  <c r="AH415" i="46"/>
  <c r="AG415" i="46"/>
  <c r="AF415" i="46"/>
  <c r="AE415" i="46"/>
  <c r="AD415" i="46"/>
  <c r="AC415" i="46"/>
  <c r="AB415" i="46"/>
  <c r="AA415" i="46"/>
  <c r="Z415" i="46"/>
  <c r="AL412" i="46"/>
  <c r="AK412" i="46"/>
  <c r="AJ412" i="46"/>
  <c r="AI412" i="46"/>
  <c r="AH412" i="46"/>
  <c r="AG412" i="46"/>
  <c r="AF412" i="46"/>
  <c r="AE412" i="46"/>
  <c r="AD412" i="46"/>
  <c r="AC412" i="46"/>
  <c r="AB412" i="46"/>
  <c r="AA412" i="46"/>
  <c r="Z412" i="46"/>
  <c r="AL409" i="46"/>
  <c r="AK409" i="46"/>
  <c r="AJ409" i="46"/>
  <c r="AI409" i="46"/>
  <c r="AH409" i="46"/>
  <c r="AG409" i="46"/>
  <c r="AF409" i="46"/>
  <c r="AE409" i="46"/>
  <c r="AD409" i="46"/>
  <c r="AC409" i="46"/>
  <c r="AB409" i="46"/>
  <c r="AA409" i="46"/>
  <c r="Z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397" i="79" l="1"/>
  <c r="Z400" i="79"/>
  <c r="Z399" i="79"/>
  <c r="Z398" i="79"/>
  <c r="Y397" i="79"/>
  <c r="Y400" i="79"/>
  <c r="Y398" i="79"/>
  <c r="Y399" i="79"/>
  <c r="Z123" i="79"/>
  <c r="AM122" i="79"/>
  <c r="Y765" i="79"/>
  <c r="Y949"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6" i="79"/>
  <c r="Y583" i="79"/>
  <c r="Y581" i="79"/>
  <c r="Y582"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5" i="79" l="1"/>
  <c r="AM772" i="79"/>
  <c r="AM589" i="79"/>
  <c r="AM406" i="79"/>
  <c r="AM219"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9" i="79" s="1"/>
  <c r="AF36" i="79"/>
  <c r="AJ220" i="79"/>
  <c r="AF220" i="79"/>
  <c r="AJ407" i="79"/>
  <c r="AF407" i="79"/>
  <c r="AJ590" i="79"/>
  <c r="AF590" i="79"/>
  <c r="AJ773" i="79"/>
  <c r="AF773" i="79"/>
  <c r="AJ956" i="79"/>
  <c r="AF956" i="79"/>
  <c r="K14" i="44"/>
  <c r="K18" i="44" s="1"/>
  <c r="O14" i="44"/>
  <c r="O18" i="44" s="1"/>
  <c r="O29" i="44"/>
  <c r="O33" i="44" s="1"/>
  <c r="O43" i="44"/>
  <c r="C95" i="45" s="1"/>
  <c r="AF21" i="46"/>
  <c r="AI149" i="46"/>
  <c r="AI278" i="46"/>
  <c r="AI407" i="46"/>
  <c r="AI36" i="79"/>
  <c r="AI220" i="79"/>
  <c r="AI407" i="79"/>
  <c r="AI590" i="79"/>
  <c r="AI773" i="79"/>
  <c r="AI956" i="79"/>
  <c r="M43" i="44"/>
  <c r="AL21" i="46"/>
  <c r="AL149" i="46"/>
  <c r="AH149" i="46"/>
  <c r="AL278" i="46"/>
  <c r="AH278" i="46"/>
  <c r="AL407" i="46"/>
  <c r="AH407" i="46"/>
  <c r="AL36" i="79"/>
  <c r="AH36" i="79"/>
  <c r="AL220" i="79"/>
  <c r="AH220" i="79"/>
  <c r="AL407" i="79"/>
  <c r="AH407" i="79"/>
  <c r="AL590" i="79"/>
  <c r="AH590" i="79"/>
  <c r="AL773" i="79"/>
  <c r="AH773" i="79"/>
  <c r="AL956" i="79"/>
  <c r="AH956" i="79"/>
  <c r="N29" i="44"/>
  <c r="N33" i="44" s="1"/>
  <c r="K43" i="44"/>
  <c r="K53" i="44" s="1"/>
  <c r="AH21" i="46"/>
  <c r="AK21" i="46"/>
  <c r="AK149" i="46"/>
  <c r="AG149" i="46"/>
  <c r="AK278" i="46"/>
  <c r="AG278" i="46"/>
  <c r="AK407" i="46"/>
  <c r="AG407" i="46"/>
  <c r="AK36" i="79"/>
  <c r="AG36" i="79"/>
  <c r="AK220" i="79"/>
  <c r="AG220" i="79"/>
  <c r="AK407" i="79"/>
  <c r="AG407" i="79"/>
  <c r="AK590" i="79"/>
  <c r="AG590" i="79"/>
  <c r="AK773" i="79"/>
  <c r="AG773" i="79"/>
  <c r="AK956" i="79"/>
  <c r="AK1115" i="79" s="1"/>
  <c r="AG956" i="79"/>
  <c r="K122" i="45"/>
  <c r="AK406" i="79"/>
  <c r="AJ20" i="46"/>
  <c r="AG589" i="79"/>
  <c r="AG148" i="46"/>
  <c r="AK406" i="46"/>
  <c r="AF772" i="79"/>
  <c r="AG35" i="79"/>
  <c r="L13" i="44"/>
  <c r="P13" i="44"/>
  <c r="S14" i="47"/>
  <c r="AF148" i="46"/>
  <c r="AK277" i="46"/>
  <c r="AG406" i="46"/>
  <c r="AF35" i="79"/>
  <c r="AI406" i="79"/>
  <c r="AK772" i="79"/>
  <c r="AJ955" i="79"/>
  <c r="N28" i="44"/>
  <c r="Q14" i="47"/>
  <c r="AI20" i="46"/>
  <c r="AK148" i="46"/>
  <c r="AI277" i="46"/>
  <c r="AK35" i="79"/>
  <c r="AJ219" i="79"/>
  <c r="AG406" i="79"/>
  <c r="AJ772" i="79"/>
  <c r="AF955" i="79"/>
  <c r="O122" i="45"/>
  <c r="U14" i="47"/>
  <c r="AG20" i="46"/>
  <c r="AK20" i="46"/>
  <c r="AJ148" i="46"/>
  <c r="AG277" i="46"/>
  <c r="AJ35" i="79"/>
  <c r="AF219" i="79"/>
  <c r="AK589" i="79"/>
  <c r="AG772" i="79"/>
  <c r="V14" i="47"/>
  <c r="AL406" i="46"/>
  <c r="AH406" i="46"/>
  <c r="AL589" i="79"/>
  <c r="AH589" i="79"/>
  <c r="N13" i="44"/>
  <c r="M122" i="45"/>
  <c r="M28" i="44"/>
  <c r="Q42" i="44"/>
  <c r="R14" i="47"/>
  <c r="AH20" i="46"/>
  <c r="AL277" i="46"/>
  <c r="AH277" i="46"/>
  <c r="AI219" i="79"/>
  <c r="AL406" i="79"/>
  <c r="AH406" i="79"/>
  <c r="AI955" i="79"/>
  <c r="Q28" i="44"/>
  <c r="M42" i="44"/>
  <c r="AI148" i="46"/>
  <c r="AJ406" i="46"/>
  <c r="AF406" i="46"/>
  <c r="AI35" i="79"/>
  <c r="AL219" i="79"/>
  <c r="AH219" i="79"/>
  <c r="AJ589" i="79"/>
  <c r="AF589" i="79"/>
  <c r="AI772" i="79"/>
  <c r="AL955" i="79"/>
  <c r="AH955" i="79"/>
  <c r="T14" i="47"/>
  <c r="P14" i="47"/>
  <c r="AF20" i="46"/>
  <c r="AL20" i="46"/>
  <c r="AL148" i="46"/>
  <c r="AH148" i="46"/>
  <c r="AJ277" i="46"/>
  <c r="AF277" i="46"/>
  <c r="AI406" i="46"/>
  <c r="AL35" i="79"/>
  <c r="AH35" i="79"/>
  <c r="AK219" i="79"/>
  <c r="AG219" i="79"/>
  <c r="AJ406" i="79"/>
  <c r="AF406" i="79"/>
  <c r="AI589" i="79"/>
  <c r="AL772" i="79"/>
  <c r="AH772" i="79"/>
  <c r="AK955" i="79"/>
  <c r="AG955"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H398" i="79" l="1"/>
  <c r="AH399" i="79"/>
  <c r="AH397" i="79"/>
  <c r="AH400" i="79"/>
  <c r="AH383" i="79"/>
  <c r="AI399" i="79"/>
  <c r="AI397" i="79"/>
  <c r="AI398" i="79"/>
  <c r="AI400" i="79"/>
  <c r="AI383" i="79"/>
  <c r="AL399" i="79"/>
  <c r="AL397" i="79"/>
  <c r="AL400" i="79"/>
  <c r="AL398" i="79"/>
  <c r="AL383" i="79"/>
  <c r="AG398" i="79"/>
  <c r="AG400" i="79"/>
  <c r="AG383" i="79"/>
  <c r="AG399" i="79"/>
  <c r="AG397" i="79"/>
  <c r="AF400" i="79"/>
  <c r="AF383" i="79"/>
  <c r="AF399" i="79"/>
  <c r="AF397" i="79"/>
  <c r="AF398" i="79"/>
  <c r="AK398" i="79"/>
  <c r="AK400" i="79"/>
  <c r="AK383" i="79"/>
  <c r="AK399" i="79"/>
  <c r="AK397" i="79"/>
  <c r="AJ400" i="79"/>
  <c r="AJ383" i="79"/>
  <c r="AJ398" i="79"/>
  <c r="AJ399" i="79"/>
  <c r="AJ397" i="79"/>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9" i="79"/>
  <c r="AK932" i="79"/>
  <c r="AK583" i="79"/>
  <c r="AK582" i="79"/>
  <c r="AK566" i="79"/>
  <c r="AK581" i="79"/>
  <c r="AK213" i="79"/>
  <c r="AK212" i="79"/>
  <c r="AK196" i="79"/>
  <c r="AK211" i="79"/>
  <c r="AK210" i="79"/>
  <c r="AK209" i="79"/>
  <c r="AK766" i="79"/>
  <c r="AK749" i="79"/>
  <c r="AK76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5" i="79"/>
  <c r="D932" i="79"/>
  <c r="D749" i="79"/>
  <c r="D566" i="79"/>
  <c r="AL582" i="79" l="1"/>
  <c r="AL581" i="79"/>
  <c r="AL583" i="79"/>
  <c r="AL566" i="79"/>
  <c r="AL749" i="79"/>
  <c r="AL765" i="79"/>
  <c r="AL766" i="79"/>
  <c r="AL949" i="79"/>
  <c r="AL932" i="79"/>
  <c r="AL1115" i="79"/>
  <c r="AH949" i="79"/>
  <c r="AI949" i="79"/>
  <c r="AF949" i="79"/>
  <c r="AJ949" i="79"/>
  <c r="AG949" i="79"/>
  <c r="AF765" i="79"/>
  <c r="AJ765" i="79"/>
  <c r="AG766" i="79"/>
  <c r="AG765" i="79"/>
  <c r="AI766" i="79"/>
  <c r="AI765" i="79"/>
  <c r="AF766" i="79"/>
  <c r="AJ766" i="79"/>
  <c r="AH766" i="79"/>
  <c r="AH765" i="79"/>
  <c r="AH932" i="79"/>
  <c r="AJ932" i="79"/>
  <c r="AG932" i="79"/>
  <c r="AF932" i="79"/>
  <c r="AI932" i="79"/>
  <c r="AJ1115" i="79"/>
  <c r="AF1115" i="79"/>
  <c r="AG1115" i="79"/>
  <c r="AI1115" i="79"/>
  <c r="AH1115" i="79"/>
  <c r="AJ749" i="79"/>
  <c r="AF749" i="79"/>
  <c r="AG749" i="79"/>
  <c r="AI749" i="79"/>
  <c r="AH749" i="79"/>
  <c r="AH581" i="79"/>
  <c r="AI582" i="79"/>
  <c r="AF583" i="79"/>
  <c r="AJ583" i="79"/>
  <c r="AJ566" i="79"/>
  <c r="AF566" i="79"/>
  <c r="AJ582" i="79"/>
  <c r="AG583" i="79"/>
  <c r="AJ581" i="79"/>
  <c r="AG582" i="79"/>
  <c r="AH566" i="79"/>
  <c r="AG581" i="79"/>
  <c r="AH582" i="79"/>
  <c r="AI583" i="79"/>
  <c r="AG566" i="79"/>
  <c r="AI581" i="79"/>
  <c r="AF582" i="79"/>
  <c r="AI566" i="79"/>
  <c r="AF581" i="79"/>
  <c r="AH583" i="79"/>
  <c r="Z949" i="79"/>
  <c r="Z766" i="79"/>
  <c r="Z765" i="79"/>
  <c r="Z582" i="79"/>
  <c r="Z583" i="79"/>
  <c r="Y209" i="79" l="1"/>
  <c r="B60" i="45"/>
  <c r="B53" i="45"/>
  <c r="B46" i="45"/>
  <c r="B39" i="45"/>
  <c r="B32" i="45"/>
  <c r="B25" i="45"/>
  <c r="B18" i="45"/>
  <c r="AL213" i="79" l="1"/>
  <c r="AL196" i="79"/>
  <c r="AL210" i="79"/>
  <c r="AL211" i="79"/>
  <c r="AL209" i="79"/>
  <c r="AL212" i="79"/>
  <c r="AI213" i="79"/>
  <c r="AI212" i="79"/>
  <c r="AI211" i="79"/>
  <c r="AI210" i="79"/>
  <c r="AI209" i="79"/>
  <c r="AJ196" i="79"/>
  <c r="AF196" i="79"/>
  <c r="AH212" i="79"/>
  <c r="AH210" i="79"/>
  <c r="AG212" i="79"/>
  <c r="AG210" i="79"/>
  <c r="AH196" i="79"/>
  <c r="AJ213" i="79"/>
  <c r="AF213" i="79"/>
  <c r="AJ212" i="79"/>
  <c r="AF212" i="79"/>
  <c r="AJ211" i="79"/>
  <c r="AF211" i="79"/>
  <c r="AJ210" i="79"/>
  <c r="AF210" i="79"/>
  <c r="AF209" i="79"/>
  <c r="AG196" i="79"/>
  <c r="AH213" i="79"/>
  <c r="AH211" i="79"/>
  <c r="AH209" i="79"/>
  <c r="AI196" i="79"/>
  <c r="AG213" i="79"/>
  <c r="AG211" i="79"/>
  <c r="AG209" i="79"/>
  <c r="Z209" i="79"/>
  <c r="Z213" i="79"/>
  <c r="Z212" i="79"/>
  <c r="Z211" i="79"/>
  <c r="Z210" i="79"/>
  <c r="Y210" i="79"/>
  <c r="Y211" i="79"/>
  <c r="Y212" i="79"/>
  <c r="Y213" i="79"/>
  <c r="D513" i="46"/>
  <c r="O384" i="46"/>
  <c r="D384" i="46"/>
  <c r="Y401" i="46"/>
  <c r="J53" i="43"/>
  <c r="J29" i="44" s="1"/>
  <c r="J33" i="44" s="1"/>
  <c r="I53" i="43"/>
  <c r="I29" i="44" s="1"/>
  <c r="I33" i="44" s="1"/>
  <c r="H53" i="43"/>
  <c r="H29" i="44" s="1"/>
  <c r="H33" i="44" s="1"/>
  <c r="G53" i="43"/>
  <c r="F53" i="43"/>
  <c r="E53" i="43"/>
  <c r="E29" i="44" s="1"/>
  <c r="E33" i="44" s="1"/>
  <c r="E50"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50" i="44" s="1"/>
  <c r="AA21" i="46"/>
  <c r="D29" i="44"/>
  <c r="D33" i="44" s="1"/>
  <c r="D50" i="44" s="1"/>
  <c r="AA407" i="46"/>
  <c r="AB278" i="46"/>
  <c r="G29" i="44"/>
  <c r="G33" i="44" s="1"/>
  <c r="Z277" i="46"/>
  <c r="E13" i="44"/>
  <c r="Z406" i="79"/>
  <c r="Z772" i="79"/>
  <c r="Z219" i="79"/>
  <c r="Z955" i="79"/>
  <c r="Z589" i="79"/>
  <c r="Z35" i="79"/>
  <c r="D123" i="45"/>
  <c r="E14" i="44"/>
  <c r="E18" i="44" s="1"/>
  <c r="Z590" i="79"/>
  <c r="Z749" i="79" s="1"/>
  <c r="Z220" i="79"/>
  <c r="Z383" i="79" s="1"/>
  <c r="Z407" i="79"/>
  <c r="Z566" i="79" s="1"/>
  <c r="Z773" i="79"/>
  <c r="Z932" i="79" s="1"/>
  <c r="Z956" i="79"/>
  <c r="Z1115" i="79" s="1"/>
  <c r="Z36" i="79"/>
  <c r="Z196" i="79" s="1"/>
  <c r="AE406" i="46"/>
  <c r="J13" i="44"/>
  <c r="AE955" i="79"/>
  <c r="AE406" i="79"/>
  <c r="AE772" i="79"/>
  <c r="AE589" i="79"/>
  <c r="AE219" i="79"/>
  <c r="AE35" i="79"/>
  <c r="J43" i="44"/>
  <c r="J53" i="44" s="1"/>
  <c r="J14" i="44"/>
  <c r="J18" i="44" s="1"/>
  <c r="AE407" i="79"/>
  <c r="AE590" i="79"/>
  <c r="AE956" i="79"/>
  <c r="AE1115" i="79" s="1"/>
  <c r="AE773" i="79"/>
  <c r="AE220" i="79"/>
  <c r="AE36" i="79"/>
  <c r="Y277" i="46"/>
  <c r="D13" i="44"/>
  <c r="Y772" i="79"/>
  <c r="Y589" i="79"/>
  <c r="Y219" i="79"/>
  <c r="Y955" i="79"/>
  <c r="Y406" i="79"/>
  <c r="Y35" i="79"/>
  <c r="AC148" i="46"/>
  <c r="H13" i="44"/>
  <c r="AC772" i="79"/>
  <c r="AC955" i="79"/>
  <c r="AC406" i="79"/>
  <c r="AC589" i="79"/>
  <c r="AC219" i="79"/>
  <c r="AC35" i="79"/>
  <c r="Y407" i="46"/>
  <c r="Y513" i="46" s="1"/>
  <c r="D14" i="44"/>
  <c r="D18" i="44" s="1"/>
  <c r="Y956" i="79"/>
  <c r="Y1115" i="79" s="1"/>
  <c r="Y407" i="79"/>
  <c r="Y566" i="79" s="1"/>
  <c r="Y773" i="79"/>
  <c r="Y932" i="79" s="1"/>
  <c r="Y590" i="79"/>
  <c r="Y749" i="79" s="1"/>
  <c r="Y220" i="79"/>
  <c r="Y383" i="79" s="1"/>
  <c r="Y36" i="79"/>
  <c r="Y196" i="79" s="1"/>
  <c r="AC278" i="46"/>
  <c r="AC395" i="46" s="1"/>
  <c r="H14" i="44"/>
  <c r="H18" i="44" s="1"/>
  <c r="AC773" i="79"/>
  <c r="AC949" i="79" s="1"/>
  <c r="AC590" i="79"/>
  <c r="AC220" i="79"/>
  <c r="AC956" i="79"/>
  <c r="AC1115" i="79" s="1"/>
  <c r="AC407" i="79"/>
  <c r="AC36" i="79"/>
  <c r="AD148" i="46"/>
  <c r="I13" i="44"/>
  <c r="AD406" i="79"/>
  <c r="AD589" i="79"/>
  <c r="AD955" i="79"/>
  <c r="AD772" i="79"/>
  <c r="AD219" i="79"/>
  <c r="AD35" i="79"/>
  <c r="H123" i="45"/>
  <c r="I14" i="44"/>
  <c r="I18" i="44" s="1"/>
  <c r="AD773" i="79"/>
  <c r="AD949" i="79" s="1"/>
  <c r="AD956" i="79"/>
  <c r="AD1115" i="79" s="1"/>
  <c r="AD407" i="79"/>
  <c r="AD581" i="79" s="1"/>
  <c r="AD590" i="79"/>
  <c r="AD220" i="79"/>
  <c r="AD36" i="79"/>
  <c r="AA406" i="46"/>
  <c r="F13" i="44"/>
  <c r="AA955" i="79"/>
  <c r="AA772" i="79"/>
  <c r="AA589" i="79"/>
  <c r="AA219" i="79"/>
  <c r="AA406" i="79"/>
  <c r="AA35" i="79"/>
  <c r="F43" i="44"/>
  <c r="F53" i="44" s="1"/>
  <c r="F14" i="44"/>
  <c r="F18" i="44" s="1"/>
  <c r="AA407" i="79"/>
  <c r="AA581" i="79" s="1"/>
  <c r="AA773" i="79"/>
  <c r="AA220" i="79"/>
  <c r="AA956" i="79"/>
  <c r="AA1115" i="79" s="1"/>
  <c r="AA590" i="79"/>
  <c r="AA36" i="79"/>
  <c r="AA209" i="79" s="1"/>
  <c r="AB406" i="46"/>
  <c r="G13" i="44"/>
  <c r="AB772" i="79"/>
  <c r="AB589" i="79"/>
  <c r="AB219" i="79"/>
  <c r="AB955" i="79"/>
  <c r="AB406" i="79"/>
  <c r="AB35" i="79"/>
  <c r="AB407" i="46"/>
  <c r="G14" i="44"/>
  <c r="G18" i="44" s="1"/>
  <c r="AB956" i="79"/>
  <c r="AB1115" i="79" s="1"/>
  <c r="AB773" i="79"/>
  <c r="AB590" i="79"/>
  <c r="AB220" i="79"/>
  <c r="AB407" i="79"/>
  <c r="AB581"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E399" i="79" l="1"/>
  <c r="AE397" i="79"/>
  <c r="AE400" i="79"/>
  <c r="AE383" i="79"/>
  <c r="AE398" i="79"/>
  <c r="AD398" i="79"/>
  <c r="AD399" i="79"/>
  <c r="AD397" i="79"/>
  <c r="AD400" i="79"/>
  <c r="AD383" i="79"/>
  <c r="AB400" i="79"/>
  <c r="AB383" i="79"/>
  <c r="AB399" i="79"/>
  <c r="AB397" i="79"/>
  <c r="AB398" i="79"/>
  <c r="AA400" i="79"/>
  <c r="AA383" i="79"/>
  <c r="AA399" i="79"/>
  <c r="AA398" i="79"/>
  <c r="AA397" i="79"/>
  <c r="AC398" i="79"/>
  <c r="AC400" i="79"/>
  <c r="AC383" i="79"/>
  <c r="AC399" i="79"/>
  <c r="AC397" i="79"/>
  <c r="AC583" i="79"/>
  <c r="AC582" i="79"/>
  <c r="AC581" i="79"/>
  <c r="D53" i="44"/>
  <c r="AD213" i="79"/>
  <c r="AD209" i="79"/>
  <c r="AD212" i="79"/>
  <c r="AD211" i="79"/>
  <c r="AD210"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765" i="79"/>
  <c r="AB766" i="79"/>
  <c r="AB749" i="79"/>
  <c r="AD582" i="79"/>
  <c r="AD566" i="79"/>
  <c r="AD583" i="79"/>
  <c r="AB582" i="79"/>
  <c r="AB583" i="79"/>
  <c r="AB566" i="79"/>
  <c r="AA765" i="79"/>
  <c r="AA749" i="79"/>
  <c r="AA766" i="79"/>
  <c r="AA583" i="79"/>
  <c r="AA582" i="79"/>
  <c r="AA566" i="79"/>
  <c r="AD932" i="79"/>
  <c r="AC566" i="79"/>
  <c r="AC932" i="79"/>
  <c r="AE566" i="79"/>
  <c r="AE583" i="79"/>
  <c r="AE582" i="79"/>
  <c r="AE581" i="79"/>
  <c r="AD766" i="79"/>
  <c r="AD749" i="79"/>
  <c r="AD765" i="79"/>
  <c r="AE949" i="79"/>
  <c r="AE932" i="79"/>
  <c r="AB212" i="79"/>
  <c r="AB196" i="79"/>
  <c r="AB213" i="79"/>
  <c r="AB209" i="79"/>
  <c r="AB211" i="79"/>
  <c r="AB210" i="79"/>
  <c r="AB932" i="79"/>
  <c r="AB949" i="79"/>
  <c r="AA211" i="79"/>
  <c r="AA196" i="79"/>
  <c r="AA210" i="79"/>
  <c r="AA212" i="79"/>
  <c r="AA213" i="79"/>
  <c r="AA932" i="79"/>
  <c r="AA949" i="79"/>
  <c r="AD196" i="79"/>
  <c r="AC210" i="79"/>
  <c r="AC213" i="79"/>
  <c r="AC209" i="79"/>
  <c r="AC211" i="79"/>
  <c r="AC196" i="79"/>
  <c r="AC212" i="79"/>
  <c r="AC766" i="79"/>
  <c r="AC749" i="79"/>
  <c r="AC765" i="79"/>
  <c r="AE212" i="79"/>
  <c r="AE196" i="79"/>
  <c r="AE209" i="79"/>
  <c r="AE210" i="79"/>
  <c r="AE211" i="79"/>
  <c r="AE213" i="79"/>
  <c r="AE765" i="79"/>
  <c r="AE766" i="79"/>
  <c r="AE749"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27" i="46"/>
  <c r="AD143" i="46"/>
  <c r="AD136" i="46"/>
  <c r="AB135" i="46"/>
  <c r="AD138" i="46"/>
  <c r="AD142" i="46"/>
  <c r="AD135" i="46"/>
  <c r="AD141" i="46"/>
  <c r="AD139" i="46"/>
  <c r="AD137" i="46"/>
  <c r="AD140"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H65" i="45"/>
  <c r="H30" i="45"/>
  <c r="I23" i="45"/>
  <c r="C128" i="45" s="1"/>
  <c r="G58" i="45"/>
  <c r="H126" i="45" s="1"/>
  <c r="G51" i="45"/>
  <c r="G126" i="45" s="1"/>
  <c r="G44" i="45"/>
  <c r="F126" i="45" s="1"/>
  <c r="G37" i="45"/>
  <c r="E126" i="45" s="1"/>
  <c r="K58" i="45"/>
  <c r="K51" i="45"/>
  <c r="K30" i="45"/>
  <c r="K44" i="45"/>
  <c r="K37" i="45"/>
  <c r="H58" i="45"/>
  <c r="H44" i="45"/>
  <c r="H51" i="45"/>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2" i="79" s="1"/>
  <c r="Y760" i="79" s="1"/>
  <c r="L129" i="45"/>
  <c r="AF516" i="46"/>
  <c r="H130" i="45"/>
  <c r="C133" i="45"/>
  <c r="Y1118" i="79" s="1"/>
  <c r="N130" i="45"/>
  <c r="K125" i="45"/>
  <c r="K128" i="45"/>
  <c r="AJ516" i="46"/>
  <c r="AJ520" i="46" s="1"/>
  <c r="N127" i="45"/>
  <c r="K126" i="45"/>
  <c r="G129" i="45"/>
  <c r="E129" i="45"/>
  <c r="AA386" i="79" s="1"/>
  <c r="AA387" i="79" s="1"/>
  <c r="J125" i="45"/>
  <c r="AF258" i="46" s="1"/>
  <c r="Y258" i="46"/>
  <c r="Y259" i="46" s="1"/>
  <c r="F128" i="45"/>
  <c r="E130" i="45"/>
  <c r="L130" i="45"/>
  <c r="J128" i="45"/>
  <c r="K127" i="45"/>
  <c r="AG516" i="46" s="1"/>
  <c r="AG520" i="46" s="1"/>
  <c r="J124" i="45"/>
  <c r="AF130" i="46" s="1"/>
  <c r="AF131" i="46" s="1"/>
  <c r="K54" i="43" s="1"/>
  <c r="I129" i="45"/>
  <c r="K124" i="45"/>
  <c r="G128" i="45"/>
  <c r="E128" i="45"/>
  <c r="AE199" i="79" s="1"/>
  <c r="AE203" i="79" s="1"/>
  <c r="D129" i="45"/>
  <c r="H128" i="45"/>
  <c r="F130" i="45"/>
  <c r="C132" i="45"/>
  <c r="M130" i="45"/>
  <c r="L125" i="45"/>
  <c r="L128" i="45"/>
  <c r="AI516" i="46"/>
  <c r="M127" i="45"/>
  <c r="K129" i="45"/>
  <c r="K130" i="45"/>
  <c r="J129" i="45"/>
  <c r="AH516" i="46"/>
  <c r="L127" i="45"/>
  <c r="F129" i="45"/>
  <c r="H129" i="45"/>
  <c r="D130" i="45"/>
  <c r="I130" i="45"/>
  <c r="J130" i="45"/>
  <c r="J126" i="45"/>
  <c r="AF387" i="46" s="1"/>
  <c r="L124" i="45"/>
  <c r="D128" i="45"/>
  <c r="Y199" i="79"/>
  <c r="Y128" i="46"/>
  <c r="AK516" i="46"/>
  <c r="AK520" i="46" s="1"/>
  <c r="AL516" i="46"/>
  <c r="AL520" i="46" s="1"/>
  <c r="AJ750" i="79"/>
  <c r="AG750" i="79"/>
  <c r="AG384" i="79"/>
  <c r="AK933" i="79"/>
  <c r="AF750" i="79"/>
  <c r="AH567" i="79"/>
  <c r="AL197" i="79"/>
  <c r="AG514" i="46"/>
  <c r="AI933" i="79"/>
  <c r="AJ933" i="79"/>
  <c r="AF384" i="79"/>
  <c r="AL567" i="79"/>
  <c r="AF933" i="79"/>
  <c r="AJ384" i="79"/>
  <c r="AH1116" i="79"/>
  <c r="AI1116" i="79"/>
  <c r="AK514" i="46"/>
  <c r="AI197" i="79"/>
  <c r="AK384" i="79"/>
  <c r="AF514" i="46"/>
  <c r="AF567" i="79"/>
  <c r="AL384" i="79"/>
  <c r="AL750" i="79"/>
  <c r="AJ567" i="79"/>
  <c r="AJ514" i="46"/>
  <c r="AK197" i="79"/>
  <c r="AG197" i="79"/>
  <c r="AG1116" i="79"/>
  <c r="AG567" i="79"/>
  <c r="AH514" i="46"/>
  <c r="AK1116" i="79"/>
  <c r="AH197" i="79"/>
  <c r="AH933" i="79"/>
  <c r="AJ1116" i="79"/>
  <c r="AF197" i="79"/>
  <c r="AF1116" i="79"/>
  <c r="AL933" i="79"/>
  <c r="AI384" i="79"/>
  <c r="AL514" i="46"/>
  <c r="AK750" i="79"/>
  <c r="AH384" i="79"/>
  <c r="AJ197" i="79"/>
  <c r="AL1116" i="79"/>
  <c r="AH750" i="79"/>
  <c r="AI514" i="46"/>
  <c r="AK567" i="79"/>
  <c r="AI567" i="79"/>
  <c r="AI750" i="79"/>
  <c r="AG933" i="79"/>
  <c r="Y514" i="46"/>
  <c r="AB514" i="46"/>
  <c r="AE1116" i="79"/>
  <c r="AD384" i="79"/>
  <c r="AC567" i="79"/>
  <c r="Y1116" i="79"/>
  <c r="Y567" i="79"/>
  <c r="AC514" i="46"/>
  <c r="AB933" i="79"/>
  <c r="AA1116" i="79"/>
  <c r="AD197" i="79"/>
  <c r="Y197" i="79"/>
  <c r="AE750" i="79"/>
  <c r="AA514" i="46"/>
  <c r="AE514" i="46"/>
  <c r="AC384" i="79"/>
  <c r="AB750" i="79"/>
  <c r="AC1116" i="79"/>
  <c r="AE384" i="79"/>
  <c r="Z933" i="79"/>
  <c r="AD514" i="46"/>
  <c r="AA567" i="79"/>
  <c r="AD1116" i="79"/>
  <c r="AE933" i="79"/>
  <c r="AB384" i="79"/>
  <c r="AB1116" i="79"/>
  <c r="AA750" i="79"/>
  <c r="AD567" i="79"/>
  <c r="Y750" i="79"/>
  <c r="AE567" i="79"/>
  <c r="Z750" i="79"/>
  <c r="Z514" i="46"/>
  <c r="AC933" i="79"/>
  <c r="AB567" i="79"/>
  <c r="Y384" i="79"/>
  <c r="Z384" i="79"/>
  <c r="AA197" i="79"/>
  <c r="AD933" i="79"/>
  <c r="AC197" i="79"/>
  <c r="Y933" i="79"/>
  <c r="AE197" i="79"/>
  <c r="AD750" i="79"/>
  <c r="AA384" i="79"/>
  <c r="AA933" i="79"/>
  <c r="AB197" i="79"/>
  <c r="AC750" i="79"/>
  <c r="Z567" i="79"/>
  <c r="Z197" i="79"/>
  <c r="Z1116"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387" i="46" l="1"/>
  <c r="AL389" i="46" s="1"/>
  <c r="AJ387" i="46"/>
  <c r="AJ389" i="46" s="1"/>
  <c r="AK258" i="46"/>
  <c r="AK260" i="46" s="1"/>
  <c r="AJ258" i="46"/>
  <c r="AJ260" i="46" s="1"/>
  <c r="AI387" i="46"/>
  <c r="AI389" i="46" s="1"/>
  <c r="AL258" i="46"/>
  <c r="AL262" i="46" s="1"/>
  <c r="Q58" i="43" s="1"/>
  <c r="AI258" i="46"/>
  <c r="AI260" i="46" s="1"/>
  <c r="AH258" i="46"/>
  <c r="AH260" i="46" s="1"/>
  <c r="AK130" i="46"/>
  <c r="AK131" i="46" s="1"/>
  <c r="P54" i="43" s="1"/>
  <c r="AI130" i="46"/>
  <c r="AI131" i="46" s="1"/>
  <c r="N54" i="43" s="1"/>
  <c r="AH130" i="46"/>
  <c r="AH131" i="46" s="1"/>
  <c r="M54" i="43" s="1"/>
  <c r="AG130" i="46"/>
  <c r="AG131" i="46" s="1"/>
  <c r="L54" i="43" s="1"/>
  <c r="AG387" i="46"/>
  <c r="AK569" i="79"/>
  <c r="AK571" i="79" s="1"/>
  <c r="AJ130" i="46"/>
  <c r="AJ131" i="46" s="1"/>
  <c r="O54" i="43" s="1"/>
  <c r="AL130" i="46"/>
  <c r="AL131" i="46" s="1"/>
  <c r="Q54" i="43" s="1"/>
  <c r="AG258" i="46"/>
  <c r="AG259" i="46" s="1"/>
  <c r="AK578" i="79"/>
  <c r="P73" i="43" s="1"/>
  <c r="Y522" i="46"/>
  <c r="D64" i="43" s="1"/>
  <c r="AD522" i="46"/>
  <c r="I64" i="43" s="1"/>
  <c r="Y1122" i="79"/>
  <c r="Y1128" i="79"/>
  <c r="AI517" i="46"/>
  <c r="AI520" i="46"/>
  <c r="AF518" i="46"/>
  <c r="AF520" i="46"/>
  <c r="Y518" i="46"/>
  <c r="Y517" i="46"/>
  <c r="Y519" i="46"/>
  <c r="Y520" i="46"/>
  <c r="AA522" i="46"/>
  <c r="F64" i="43" s="1"/>
  <c r="AH518" i="46"/>
  <c r="AH520" i="46"/>
  <c r="AJ569" i="79"/>
  <c r="AA199" i="79"/>
  <c r="AB199" i="79"/>
  <c r="AJ386" i="79"/>
  <c r="AJ389" i="79" s="1"/>
  <c r="AH569" i="79"/>
  <c r="AH573" i="79" s="1"/>
  <c r="AL386" i="79"/>
  <c r="AL392" i="79" s="1"/>
  <c r="AC199" i="79"/>
  <c r="AC202" i="79" s="1"/>
  <c r="AK386" i="79"/>
  <c r="AK390" i="79" s="1"/>
  <c r="AF386" i="79"/>
  <c r="AF389" i="79" s="1"/>
  <c r="AI569" i="79"/>
  <c r="AI578" i="79" s="1"/>
  <c r="N73" i="43" s="1"/>
  <c r="AL569" i="79"/>
  <c r="AL573" i="79" s="1"/>
  <c r="AE569" i="79"/>
  <c r="AE572" i="79" s="1"/>
  <c r="AG569" i="79"/>
  <c r="AG572" i="79" s="1"/>
  <c r="AG386" i="79"/>
  <c r="AG394" i="79" s="1"/>
  <c r="L70" i="43" s="1"/>
  <c r="AD386" i="79"/>
  <c r="AD390" i="79" s="1"/>
  <c r="AB569" i="79"/>
  <c r="Z199" i="79"/>
  <c r="AB386" i="79"/>
  <c r="AB389" i="79" s="1"/>
  <c r="Z386" i="79"/>
  <c r="Z389" i="79" s="1"/>
  <c r="AC386" i="79"/>
  <c r="AC390" i="79" s="1"/>
  <c r="AD935" i="79"/>
  <c r="AH935" i="79"/>
  <c r="AH946" i="79" s="1"/>
  <c r="M79" i="43" s="1"/>
  <c r="AJ935" i="79"/>
  <c r="AJ946" i="79" s="1"/>
  <c r="O79" i="43" s="1"/>
  <c r="AI935" i="79"/>
  <c r="AI946" i="79" s="1"/>
  <c r="N79" i="43" s="1"/>
  <c r="Z935" i="79"/>
  <c r="Z946" i="79" s="1"/>
  <c r="E79" i="43" s="1"/>
  <c r="AK935" i="79"/>
  <c r="AK946" i="79" s="1"/>
  <c r="P79" i="43" s="1"/>
  <c r="AL935" i="79"/>
  <c r="AE935" i="79"/>
  <c r="AE946" i="79" s="1"/>
  <c r="J79" i="43" s="1"/>
  <c r="AF935" i="79"/>
  <c r="AC935" i="79"/>
  <c r="AC946" i="79" s="1"/>
  <c r="H79" i="43" s="1"/>
  <c r="AA935" i="79"/>
  <c r="AA946" i="79" s="1"/>
  <c r="F79" i="43" s="1"/>
  <c r="AB935" i="79"/>
  <c r="AB946" i="79" s="1"/>
  <c r="G79" i="43" s="1"/>
  <c r="AG935" i="79"/>
  <c r="AG946" i="79" s="1"/>
  <c r="L79" i="43" s="1"/>
  <c r="Y1125" i="79"/>
  <c r="Z569" i="79"/>
  <c r="Y935" i="79"/>
  <c r="Y937" i="79" s="1"/>
  <c r="AA569" i="79"/>
  <c r="AA576" i="79" s="1"/>
  <c r="Y569" i="79"/>
  <c r="Y578" i="79" s="1"/>
  <c r="AJ1118" i="79"/>
  <c r="AJ1130" i="79" s="1"/>
  <c r="O82" i="43" s="1"/>
  <c r="AI1118" i="79"/>
  <c r="AL1118" i="79"/>
  <c r="AL1130" i="79" s="1"/>
  <c r="Q82" i="43" s="1"/>
  <c r="AG1118" i="79"/>
  <c r="AK1118" i="79"/>
  <c r="AK1130" i="79" s="1"/>
  <c r="P82" i="43" s="1"/>
  <c r="AH1118" i="79"/>
  <c r="AH1130" i="79" s="1"/>
  <c r="M82" i="43" s="1"/>
  <c r="AF1118" i="79"/>
  <c r="AC1118" i="79"/>
  <c r="AC1130" i="79" s="1"/>
  <c r="H82" i="43" s="1"/>
  <c r="AE1118" i="79"/>
  <c r="AE1130" i="79" s="1"/>
  <c r="J82" i="43" s="1"/>
  <c r="AB1118" i="79"/>
  <c r="AB1130" i="79" s="1"/>
  <c r="G82" i="43" s="1"/>
  <c r="AD1118" i="79"/>
  <c r="AD1130" i="79" s="1"/>
  <c r="I82" i="43" s="1"/>
  <c r="Z1118" i="79"/>
  <c r="Z1128" i="79" s="1"/>
  <c r="AA1118" i="79"/>
  <c r="AC569" i="79"/>
  <c r="AC575" i="79" s="1"/>
  <c r="AE200" i="79"/>
  <c r="AD199" i="79"/>
  <c r="AD202" i="79" s="1"/>
  <c r="AE386" i="79"/>
  <c r="AE389" i="79" s="1"/>
  <c r="AD569" i="79"/>
  <c r="AE204" i="79"/>
  <c r="AL752" i="79"/>
  <c r="AL762" i="79" s="1"/>
  <c r="Q76" i="43" s="1"/>
  <c r="AE752" i="79"/>
  <c r="AE762" i="79" s="1"/>
  <c r="J76" i="43" s="1"/>
  <c r="AI752" i="79"/>
  <c r="AG752" i="79"/>
  <c r="AF752" i="79"/>
  <c r="AF762" i="79" s="1"/>
  <c r="K76" i="43" s="1"/>
  <c r="Z752" i="79"/>
  <c r="Z762" i="79" s="1"/>
  <c r="E76" i="43" s="1"/>
  <c r="AD752" i="79"/>
  <c r="AC752" i="79"/>
  <c r="AC762" i="79" s="1"/>
  <c r="H76" i="43" s="1"/>
  <c r="AJ752" i="79"/>
  <c r="AJ762" i="79" s="1"/>
  <c r="O76" i="43" s="1"/>
  <c r="AH752" i="79"/>
  <c r="AH762" i="79" s="1"/>
  <c r="M76" i="43" s="1"/>
  <c r="AA752" i="79"/>
  <c r="AA762" i="79" s="1"/>
  <c r="F76" i="43" s="1"/>
  <c r="AB752" i="79"/>
  <c r="AB762" i="79" s="1"/>
  <c r="G76" i="43" s="1"/>
  <c r="AK752" i="79"/>
  <c r="AE201" i="79"/>
  <c r="AG199" i="79"/>
  <c r="AG203" i="79" s="1"/>
  <c r="AE202" i="79"/>
  <c r="AF569" i="79"/>
  <c r="AF573" i="79" s="1"/>
  <c r="Y386" i="79"/>
  <c r="Y394" i="79" s="1"/>
  <c r="AF199" i="79"/>
  <c r="AF202" i="79" s="1"/>
  <c r="AH386" i="79"/>
  <c r="AH394" i="79" s="1"/>
  <c r="M70" i="43" s="1"/>
  <c r="AH519" i="46"/>
  <c r="AG262" i="46"/>
  <c r="L58" i="43" s="1"/>
  <c r="AI518" i="46"/>
  <c r="AH517" i="46"/>
  <c r="AG260" i="46"/>
  <c r="AG261" i="46" s="1"/>
  <c r="L57" i="43" s="1"/>
  <c r="AI519" i="46"/>
  <c r="AI522" i="46"/>
  <c r="N64" i="43" s="1"/>
  <c r="AH522" i="46"/>
  <c r="M64" i="43" s="1"/>
  <c r="Y1123" i="79"/>
  <c r="AG389" i="46"/>
  <c r="AG390" i="46"/>
  <c r="AG388" i="46"/>
  <c r="Y1120" i="79"/>
  <c r="AI199" i="79"/>
  <c r="AI200" i="79" s="1"/>
  <c r="AJ199" i="79"/>
  <c r="AJ204" i="79" s="1"/>
  <c r="AK199" i="79"/>
  <c r="AK202" i="79" s="1"/>
  <c r="AL199" i="79"/>
  <c r="AL204" i="79" s="1"/>
  <c r="AH199" i="79"/>
  <c r="AH206" i="79" s="1"/>
  <c r="M67" i="43" s="1"/>
  <c r="AA388" i="79"/>
  <c r="AA391" i="79"/>
  <c r="AA392" i="79"/>
  <c r="AA390" i="79"/>
  <c r="AA389" i="79"/>
  <c r="AF132" i="46"/>
  <c r="K55" i="43" s="1"/>
  <c r="AJ522" i="46"/>
  <c r="O64" i="43" s="1"/>
  <c r="Y759" i="79"/>
  <c r="Y758" i="79"/>
  <c r="Y753" i="79"/>
  <c r="Y757" i="79"/>
  <c r="Y755" i="79"/>
  <c r="Y754" i="79"/>
  <c r="Y756" i="79"/>
  <c r="AF260" i="46"/>
  <c r="AF259" i="46"/>
  <c r="AJ517" i="46"/>
  <c r="AJ519" i="46"/>
  <c r="AJ518" i="46"/>
  <c r="Y1126" i="79"/>
  <c r="Y1124" i="79"/>
  <c r="Y1119" i="79"/>
  <c r="Y1121" i="79"/>
  <c r="Y1127" i="79"/>
  <c r="AF389" i="46"/>
  <c r="AF390" i="46"/>
  <c r="AF388" i="46"/>
  <c r="AG519" i="46"/>
  <c r="AG517" i="46"/>
  <c r="AG518" i="46"/>
  <c r="AF262" i="46"/>
  <c r="K58" i="43" s="1"/>
  <c r="Y1130" i="79"/>
  <c r="AF517" i="46"/>
  <c r="AK387" i="46"/>
  <c r="AK389" i="46" s="1"/>
  <c r="AH387" i="46"/>
  <c r="AH392" i="46" s="1"/>
  <c r="M61" i="43" s="1"/>
  <c r="AA394" i="79"/>
  <c r="F70" i="43" s="1"/>
  <c r="AF522" i="46"/>
  <c r="K64" i="43" s="1"/>
  <c r="AF519" i="46"/>
  <c r="AI386" i="79"/>
  <c r="AI388" i="79" s="1"/>
  <c r="AG522" i="46"/>
  <c r="L64" i="43" s="1"/>
  <c r="Y762" i="79"/>
  <c r="AJ390" i="46"/>
  <c r="AI390" i="46"/>
  <c r="Y203" i="79"/>
  <c r="Y201" i="79"/>
  <c r="Y202" i="79"/>
  <c r="Y206" i="79"/>
  <c r="AJ132" i="46"/>
  <c r="O55" i="43" s="1"/>
  <c r="AI388" i="46"/>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132" i="46"/>
  <c r="P55" i="43" s="1"/>
  <c r="AL522" i="46"/>
  <c r="Q64" i="43" s="1"/>
  <c r="AK517" i="46"/>
  <c r="AL390" i="46"/>
  <c r="AL388" i="46"/>
  <c r="AK522" i="46"/>
  <c r="P64" i="43" s="1"/>
  <c r="AL517" i="46"/>
  <c r="AL260" i="46"/>
  <c r="AK572" i="79"/>
  <c r="AK570"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I392" i="46"/>
  <c r="N61" i="43" s="1"/>
  <c r="AL392" i="46"/>
  <c r="Q61" i="43" s="1"/>
  <c r="AD132" i="46"/>
  <c r="I55" i="43" s="1"/>
  <c r="AA132" i="46"/>
  <c r="F55" i="43" s="1"/>
  <c r="AB132" i="46"/>
  <c r="G55" i="43" s="1"/>
  <c r="AC132" i="46"/>
  <c r="H55" i="43" s="1"/>
  <c r="AE132" i="46"/>
  <c r="J55" i="43" s="1"/>
  <c r="AE206" i="79"/>
  <c r="J67" i="43" s="1"/>
  <c r="AE392" i="46"/>
  <c r="J61" i="43" s="1"/>
  <c r="AE390" i="46"/>
  <c r="AE388" i="46"/>
  <c r="Y132" i="46"/>
  <c r="Y131" i="46"/>
  <c r="Y392" i="46"/>
  <c r="Y390" i="46"/>
  <c r="Y200" i="79"/>
  <c r="Y204" i="79"/>
  <c r="Z262" i="46"/>
  <c r="E58" i="43" s="1"/>
  <c r="Z260" i="46"/>
  <c r="Z259" i="46"/>
  <c r="Z392" i="46"/>
  <c r="E61" i="43" s="1"/>
  <c r="Z390" i="46"/>
  <c r="Z388" i="46"/>
  <c r="AC131" i="46"/>
  <c r="H54" i="43" s="1"/>
  <c r="AA131" i="46"/>
  <c r="F54" i="43" s="1"/>
  <c r="AB131" i="46"/>
  <c r="G54" i="43" s="1"/>
  <c r="Z131" i="46"/>
  <c r="Z132" i="46"/>
  <c r="E55" i="43" s="1"/>
  <c r="I54" i="43"/>
  <c r="AK574" i="79" l="1"/>
  <c r="AK573" i="79"/>
  <c r="AK575" i="79"/>
  <c r="AL259" i="46"/>
  <c r="AJ388" i="46"/>
  <c r="AJ392" i="46"/>
  <c r="O61" i="43" s="1"/>
  <c r="AK576" i="79"/>
  <c r="AI132" i="46"/>
  <c r="N55" i="43" s="1"/>
  <c r="S26" i="47" s="1"/>
  <c r="AK262" i="46"/>
  <c r="P58" i="43" s="1"/>
  <c r="AI262" i="46"/>
  <c r="N58" i="43" s="1"/>
  <c r="AK259" i="46"/>
  <c r="AK261" i="46" s="1"/>
  <c r="P57" i="43" s="1"/>
  <c r="AI259" i="46"/>
  <c r="AI261" i="46" s="1"/>
  <c r="N57" i="43" s="1"/>
  <c r="S40" i="47" s="1"/>
  <c r="AH132" i="46"/>
  <c r="M55" i="43" s="1"/>
  <c r="R18" i="47" s="1"/>
  <c r="AL132" i="46"/>
  <c r="Q55" i="43" s="1"/>
  <c r="V18" i="47" s="1"/>
  <c r="AJ259" i="46"/>
  <c r="AJ261" i="46" s="1"/>
  <c r="O57" i="43" s="1"/>
  <c r="AG132" i="46"/>
  <c r="L55" i="43" s="1"/>
  <c r="Q15" i="47" s="1"/>
  <c r="AJ262" i="46"/>
  <c r="O58" i="43" s="1"/>
  <c r="AH262" i="46"/>
  <c r="M58" i="43" s="1"/>
  <c r="AH259" i="46"/>
  <c r="Y761" i="79"/>
  <c r="D75" i="43" s="1"/>
  <c r="T18" i="47"/>
  <c r="P20" i="47"/>
  <c r="U17" i="47"/>
  <c r="AB575" i="79"/>
  <c r="AB574" i="79"/>
  <c r="AB202" i="79"/>
  <c r="AB203" i="79"/>
  <c r="AA200" i="79"/>
  <c r="AA203" i="79"/>
  <c r="AA204" i="79"/>
  <c r="AD574" i="79"/>
  <c r="AD578" i="79"/>
  <c r="I73" i="43" s="1"/>
  <c r="Z203" i="79"/>
  <c r="Z204" i="79"/>
  <c r="AJ575" i="79"/>
  <c r="AJ578" i="79"/>
  <c r="O73" i="43" s="1"/>
  <c r="AM522" i="46"/>
  <c r="F104" i="43" s="1"/>
  <c r="Y572" i="79"/>
  <c r="Y575" i="79"/>
  <c r="Y576" i="79"/>
  <c r="Z573" i="79"/>
  <c r="Z575" i="79"/>
  <c r="Y521" i="46"/>
  <c r="V21" i="47"/>
  <c r="Z1130" i="79"/>
  <c r="E82" i="43" s="1"/>
  <c r="D70" i="43"/>
  <c r="AM131" i="46"/>
  <c r="C93" i="43" s="1"/>
  <c r="AM518" i="46"/>
  <c r="D76" i="43"/>
  <c r="AM520" i="46"/>
  <c r="AM260" i="46"/>
  <c r="AM519" i="46"/>
  <c r="D67" i="43"/>
  <c r="AM517" i="46"/>
  <c r="AD573" i="79"/>
  <c r="AH574" i="79"/>
  <c r="AL574" i="79"/>
  <c r="AD570" i="79"/>
  <c r="AI574" i="79"/>
  <c r="AE394" i="79"/>
  <c r="J70" i="43" s="1"/>
  <c r="AB201" i="79"/>
  <c r="AD388" i="79"/>
  <c r="AC203" i="79"/>
  <c r="AG575" i="79"/>
  <c r="AA571" i="79"/>
  <c r="AG574" i="79"/>
  <c r="AH570" i="79"/>
  <c r="AA573" i="79"/>
  <c r="AL571" i="79"/>
  <c r="AC206" i="79"/>
  <c r="H67" i="43" s="1"/>
  <c r="Z391" i="79"/>
  <c r="AC201" i="79"/>
  <c r="AD387" i="79"/>
  <c r="AB204" i="79"/>
  <c r="AD389" i="79"/>
  <c r="AL578" i="79"/>
  <c r="Q73" i="43" s="1"/>
  <c r="AL570" i="79"/>
  <c r="AB206" i="79"/>
  <c r="G67" i="43" s="1"/>
  <c r="AD394" i="79"/>
  <c r="I70" i="43" s="1"/>
  <c r="Z388" i="79"/>
  <c r="AL572" i="79"/>
  <c r="Z392" i="79"/>
  <c r="AB200" i="79"/>
  <c r="AB390" i="79"/>
  <c r="AK204" i="79"/>
  <c r="AA201" i="79"/>
  <c r="AA206" i="79"/>
  <c r="F67" i="43" s="1"/>
  <c r="AE390" i="79"/>
  <c r="AB392" i="79"/>
  <c r="AB391" i="79"/>
  <c r="AB394" i="79"/>
  <c r="G70" i="43" s="1"/>
  <c r="AI572" i="79"/>
  <c r="AI575" i="79"/>
  <c r="AK203" i="79"/>
  <c r="AI571" i="79"/>
  <c r="AG578" i="79"/>
  <c r="L73" i="43" s="1"/>
  <c r="AB388" i="79"/>
  <c r="AA570" i="79"/>
  <c r="AG576" i="79"/>
  <c r="AA202" i="79"/>
  <c r="AI570" i="79"/>
  <c r="AH571" i="79"/>
  <c r="AB387" i="79"/>
  <c r="AA572" i="79"/>
  <c r="AG571" i="79"/>
  <c r="AH578" i="79"/>
  <c r="M73" i="43" s="1"/>
  <c r="AA578" i="79"/>
  <c r="F73" i="43" s="1"/>
  <c r="AA575" i="79"/>
  <c r="AG570" i="79"/>
  <c r="AA574" i="79"/>
  <c r="AG573" i="79"/>
  <c r="AD391" i="79"/>
  <c r="AG201" i="79"/>
  <c r="AK390" i="46"/>
  <c r="AB572" i="79"/>
  <c r="AJ387" i="79"/>
  <c r="AL202" i="79"/>
  <c r="AK394" i="79"/>
  <c r="P70" i="43" s="1"/>
  <c r="AG388" i="79"/>
  <c r="AL203" i="79"/>
  <c r="AK388" i="79"/>
  <c r="AL391" i="79"/>
  <c r="AG389" i="79"/>
  <c r="AE571" i="79"/>
  <c r="AK387" i="79"/>
  <c r="Y940" i="79"/>
  <c r="AL389" i="79"/>
  <c r="AB576" i="79"/>
  <c r="AH391" i="79"/>
  <c r="AI387" i="79"/>
  <c r="AH392" i="79"/>
  <c r="AG206" i="79"/>
  <c r="L67" i="43" s="1"/>
  <c r="AD201" i="79"/>
  <c r="AH387" i="79"/>
  <c r="Y389" i="79"/>
  <c r="AG392" i="79"/>
  <c r="Y391" i="79"/>
  <c r="AK392" i="79"/>
  <c r="AL394" i="79"/>
  <c r="Q70" i="43" s="1"/>
  <c r="AJ392" i="79"/>
  <c r="AF578" i="79"/>
  <c r="K73" i="43" s="1"/>
  <c r="AG391" i="79"/>
  <c r="AL390" i="79"/>
  <c r="AJ388" i="79"/>
  <c r="AB578" i="79"/>
  <c r="G73" i="43" s="1"/>
  <c r="AG200" i="79"/>
  <c r="AC573" i="79"/>
  <c r="AF391" i="79"/>
  <c r="Y946" i="79"/>
  <c r="AC571" i="79"/>
  <c r="AD206" i="79"/>
  <c r="I67" i="43" s="1"/>
  <c r="AD204" i="79"/>
  <c r="AG204" i="79"/>
  <c r="Y942" i="79"/>
  <c r="AI521" i="46"/>
  <c r="N63" i="43" s="1"/>
  <c r="AG202" i="79"/>
  <c r="AH521" i="46"/>
  <c r="M63" i="43" s="1"/>
  <c r="AK206" i="79"/>
  <c r="P67" i="43" s="1"/>
  <c r="AF201" i="79"/>
  <c r="Y938" i="79"/>
  <c r="AJ576" i="79"/>
  <c r="AF388" i="79"/>
  <c r="AK389" i="79"/>
  <c r="AL388" i="79"/>
  <c r="AG390" i="79"/>
  <c r="AC572" i="79"/>
  <c r="AJ571" i="79"/>
  <c r="AF392" i="79"/>
  <c r="AH390" i="79"/>
  <c r="AF574" i="79"/>
  <c r="AJ572" i="79"/>
  <c r="AJ573" i="79"/>
  <c r="AF576" i="79"/>
  <c r="AK391" i="79"/>
  <c r="AJ391" i="79"/>
  <c r="Z200" i="79"/>
  <c r="AG387" i="79"/>
  <c r="AH389" i="79"/>
  <c r="AB573" i="79"/>
  <c r="AH388" i="79"/>
  <c r="AF575" i="79"/>
  <c r="Z202" i="79"/>
  <c r="AF571" i="79"/>
  <c r="AL387" i="79"/>
  <c r="AJ394" i="79"/>
  <c r="O70" i="43" s="1"/>
  <c r="Z201" i="79"/>
  <c r="AB571" i="79"/>
  <c r="AJ570" i="79"/>
  <c r="AF570" i="79"/>
  <c r="Y936" i="79"/>
  <c r="AJ390" i="79"/>
  <c r="Y571" i="79"/>
  <c r="AB570" i="79"/>
  <c r="AJ574" i="79"/>
  <c r="AF572" i="79"/>
  <c r="AD575" i="79"/>
  <c r="Y943" i="79"/>
  <c r="AC388" i="79"/>
  <c r="AE570" i="79"/>
  <c r="AF203" i="79"/>
  <c r="AE578" i="79"/>
  <c r="J73" i="43" s="1"/>
  <c r="AK201" i="79"/>
  <c r="AL576" i="79"/>
  <c r="Z394" i="79"/>
  <c r="E70" i="43" s="1"/>
  <c r="Z390" i="79"/>
  <c r="AC570" i="79"/>
  <c r="AC200" i="79"/>
  <c r="AC392" i="79"/>
  <c r="AF387" i="79"/>
  <c r="AE575" i="79"/>
  <c r="AD571" i="79"/>
  <c r="AC394" i="79"/>
  <c r="H70" i="43" s="1"/>
  <c r="AI576" i="79"/>
  <c r="AI573" i="79"/>
  <c r="AC391" i="79"/>
  <c r="Z206" i="79"/>
  <c r="E67" i="43" s="1"/>
  <c r="AL575" i="79"/>
  <c r="AC578" i="79"/>
  <c r="H73" i="43" s="1"/>
  <c r="Y570" i="79"/>
  <c r="Z387" i="79"/>
  <c r="AC204" i="79"/>
  <c r="AC387" i="79"/>
  <c r="AF390" i="79"/>
  <c r="AD572" i="79"/>
  <c r="Y944" i="79"/>
  <c r="AK200" i="79"/>
  <c r="AF394" i="79"/>
  <c r="K70" i="43" s="1"/>
  <c r="AG521" i="46"/>
  <c r="L63" i="43" s="1"/>
  <c r="AF261" i="46"/>
  <c r="K57" i="43" s="1"/>
  <c r="P39" i="47" s="1"/>
  <c r="AC574" i="79"/>
  <c r="AE576" i="79"/>
  <c r="AD392" i="79"/>
  <c r="AC389" i="79"/>
  <c r="AE573" i="79"/>
  <c r="AC576" i="79"/>
  <c r="AE574" i="79"/>
  <c r="AD576" i="79"/>
  <c r="D73" i="43"/>
  <c r="AH576" i="79"/>
  <c r="AH575" i="79"/>
  <c r="AH572" i="79"/>
  <c r="AA1125" i="79"/>
  <c r="AA1124" i="79"/>
  <c r="AA1122" i="79"/>
  <c r="AA1120" i="79"/>
  <c r="AA1127" i="79"/>
  <c r="AA1119" i="79"/>
  <c r="AA1126" i="79"/>
  <c r="AA1128" i="79"/>
  <c r="AA1123" i="79"/>
  <c r="AA1121" i="79"/>
  <c r="AI392" i="79"/>
  <c r="Z570" i="79"/>
  <c r="Z572" i="79"/>
  <c r="Z578" i="79"/>
  <c r="E73" i="43" s="1"/>
  <c r="Z756" i="79"/>
  <c r="Z759" i="79"/>
  <c r="Z755" i="79"/>
  <c r="Z753" i="79"/>
  <c r="Z758" i="79"/>
  <c r="Z754" i="79"/>
  <c r="Z760" i="79"/>
  <c r="Z757" i="79"/>
  <c r="Z1125" i="79"/>
  <c r="Z1120" i="79"/>
  <c r="Z1121" i="79"/>
  <c r="Z1124" i="79"/>
  <c r="Z1119" i="79"/>
  <c r="Z1123" i="79"/>
  <c r="Z1122" i="79"/>
  <c r="Z1126" i="79"/>
  <c r="Z1127" i="79"/>
  <c r="AG1128" i="79"/>
  <c r="AG1119" i="79"/>
  <c r="AG1121" i="79"/>
  <c r="AG1127" i="79"/>
  <c r="AG1124" i="79"/>
  <c r="AG1125" i="79"/>
  <c r="AG1126" i="79"/>
  <c r="AG1120" i="79"/>
  <c r="AG1123" i="79"/>
  <c r="AG1122" i="79"/>
  <c r="AF939" i="79"/>
  <c r="AF936" i="79"/>
  <c r="AF940" i="79"/>
  <c r="AF941" i="79"/>
  <c r="AF943" i="79"/>
  <c r="AF938" i="79"/>
  <c r="AF944" i="79"/>
  <c r="AF942" i="79"/>
  <c r="AF937" i="79"/>
  <c r="AD938" i="79"/>
  <c r="AD943" i="79"/>
  <c r="AD940" i="79"/>
  <c r="AD937" i="79"/>
  <c r="AD942" i="79"/>
  <c r="AD936" i="79"/>
  <c r="AD941" i="79"/>
  <c r="AD944" i="79"/>
  <c r="AD939" i="79"/>
  <c r="AK392" i="46"/>
  <c r="P61" i="43" s="1"/>
  <c r="AK388" i="46"/>
  <c r="AL206" i="79"/>
  <c r="Q67" i="43" s="1"/>
  <c r="AE391" i="79"/>
  <c r="AK758" i="79"/>
  <c r="AK759" i="79"/>
  <c r="AK753" i="79"/>
  <c r="AK757" i="79"/>
  <c r="AK756" i="79"/>
  <c r="AK760" i="79"/>
  <c r="AK754" i="79"/>
  <c r="AK755" i="79"/>
  <c r="AF753" i="79"/>
  <c r="AF757" i="79"/>
  <c r="AF760" i="79"/>
  <c r="AF754" i="79"/>
  <c r="AF758" i="79"/>
  <c r="AF759" i="79"/>
  <c r="AF755" i="79"/>
  <c r="AF756" i="79"/>
  <c r="AD1125" i="79"/>
  <c r="AD1123" i="79"/>
  <c r="AD1127" i="79"/>
  <c r="AD1119" i="79"/>
  <c r="AD1126" i="79"/>
  <c r="AD1122" i="79"/>
  <c r="AD1124" i="79"/>
  <c r="AD1128" i="79"/>
  <c r="AD1121" i="79"/>
  <c r="AD1120" i="79"/>
  <c r="AL1119" i="79"/>
  <c r="AL1127" i="79"/>
  <c r="AL1122" i="79"/>
  <c r="AL1128" i="79"/>
  <c r="AL1126" i="79"/>
  <c r="AL1120" i="79"/>
  <c r="AL1125" i="79"/>
  <c r="AL1121" i="79"/>
  <c r="AL1123" i="79"/>
  <c r="AL1124" i="79"/>
  <c r="AE942" i="79"/>
  <c r="AE944" i="79"/>
  <c r="AE938" i="79"/>
  <c r="AE940" i="79"/>
  <c r="AE939" i="79"/>
  <c r="AE943" i="79"/>
  <c r="AE936" i="79"/>
  <c r="AE941" i="79"/>
  <c r="AE937" i="79"/>
  <c r="AC940" i="79"/>
  <c r="AC937" i="79"/>
  <c r="AC939" i="79"/>
  <c r="AC936" i="79"/>
  <c r="AC942" i="79"/>
  <c r="AC938" i="79"/>
  <c r="AC943" i="79"/>
  <c r="AC941" i="79"/>
  <c r="AC944" i="79"/>
  <c r="Z574" i="79"/>
  <c r="AB756" i="79"/>
  <c r="AB758" i="79"/>
  <c r="AB760" i="79"/>
  <c r="AB755" i="79"/>
  <c r="AB753" i="79"/>
  <c r="AB754" i="79"/>
  <c r="AB757" i="79"/>
  <c r="AB759" i="79"/>
  <c r="AG760" i="79"/>
  <c r="AG758" i="79"/>
  <c r="AG757" i="79"/>
  <c r="AG759" i="79"/>
  <c r="AG753" i="79"/>
  <c r="AG755" i="79"/>
  <c r="AG754" i="79"/>
  <c r="AG756" i="79"/>
  <c r="AE388" i="79"/>
  <c r="AE392" i="79"/>
  <c r="AB1126" i="79"/>
  <c r="AB1120" i="79"/>
  <c r="AB1121" i="79"/>
  <c r="AB1127" i="79"/>
  <c r="AB1122" i="79"/>
  <c r="AB1128" i="79"/>
  <c r="AB1125" i="79"/>
  <c r="AB1123" i="79"/>
  <c r="AB1124" i="79"/>
  <c r="AB1119" i="79"/>
  <c r="AI1128" i="79"/>
  <c r="AI1124" i="79"/>
  <c r="AI1123" i="79"/>
  <c r="AI1122" i="79"/>
  <c r="AI1121" i="79"/>
  <c r="AI1125" i="79"/>
  <c r="AI1126" i="79"/>
  <c r="AI1119" i="79"/>
  <c r="AI1120" i="79"/>
  <c r="AI1127" i="79"/>
  <c r="AL936" i="79"/>
  <c r="AL937" i="79"/>
  <c r="AL944" i="79"/>
  <c r="AL938" i="79"/>
  <c r="AL941" i="79"/>
  <c r="AL942" i="79"/>
  <c r="AL943" i="79"/>
  <c r="AL939" i="79"/>
  <c r="AL940" i="79"/>
  <c r="AI389" i="79"/>
  <c r="AF206" i="79"/>
  <c r="K67" i="43" s="1"/>
  <c r="AA754" i="79"/>
  <c r="AA756" i="79"/>
  <c r="AA755" i="79"/>
  <c r="AA753" i="79"/>
  <c r="AA759" i="79"/>
  <c r="AA760" i="79"/>
  <c r="AA758" i="79"/>
  <c r="AA757" i="79"/>
  <c r="AI759" i="79"/>
  <c r="AI757" i="79"/>
  <c r="AI760" i="79"/>
  <c r="AI753" i="79"/>
  <c r="AI758" i="79"/>
  <c r="AI755" i="79"/>
  <c r="AI756" i="79"/>
  <c r="AI754" i="79"/>
  <c r="AD203" i="79"/>
  <c r="AD200" i="79"/>
  <c r="AF946" i="79"/>
  <c r="K79" i="43" s="1"/>
  <c r="AE1120" i="79"/>
  <c r="AE1122" i="79"/>
  <c r="AE1127" i="79"/>
  <c r="AE1126" i="79"/>
  <c r="AE1125" i="79"/>
  <c r="AE1121" i="79"/>
  <c r="AE1119" i="79"/>
  <c r="AE1124" i="79"/>
  <c r="AE1128" i="79"/>
  <c r="AE1123" i="79"/>
  <c r="AJ1126" i="79"/>
  <c r="AJ1127" i="79"/>
  <c r="AJ1121" i="79"/>
  <c r="AJ1123" i="79"/>
  <c r="AJ1120" i="79"/>
  <c r="AJ1125" i="79"/>
  <c r="AJ1119" i="79"/>
  <c r="AJ1128" i="79"/>
  <c r="AJ1122" i="79"/>
  <c r="AJ1124" i="79"/>
  <c r="AK943" i="79"/>
  <c r="AK936" i="79"/>
  <c r="AK938" i="79"/>
  <c r="AK942" i="79"/>
  <c r="AK944" i="79"/>
  <c r="AK941" i="79"/>
  <c r="AK939" i="79"/>
  <c r="AK940" i="79"/>
  <c r="AK937" i="79"/>
  <c r="AD755" i="79"/>
  <c r="AD757" i="79"/>
  <c r="AD756" i="79"/>
  <c r="AD760" i="79"/>
  <c r="AD759" i="79"/>
  <c r="AD758" i="79"/>
  <c r="AD753" i="79"/>
  <c r="AD754" i="79"/>
  <c r="AK1124" i="79"/>
  <c r="AK1128" i="79"/>
  <c r="AK1123" i="79"/>
  <c r="AK1119" i="79"/>
  <c r="AK1125" i="79"/>
  <c r="AK1121" i="79"/>
  <c r="AK1127" i="79"/>
  <c r="AK1122" i="79"/>
  <c r="AK1126" i="79"/>
  <c r="AK1120" i="79"/>
  <c r="AI391" i="79"/>
  <c r="AH754" i="79"/>
  <c r="AH760" i="79"/>
  <c r="AH759" i="79"/>
  <c r="AH753" i="79"/>
  <c r="AH756" i="79"/>
  <c r="AH755" i="79"/>
  <c r="AH758" i="79"/>
  <c r="AH757" i="79"/>
  <c r="AL946" i="79"/>
  <c r="Q79" i="43" s="1"/>
  <c r="Y573" i="79"/>
  <c r="Y574" i="79"/>
  <c r="Z942" i="79"/>
  <c r="Z936" i="79"/>
  <c r="Z943" i="79"/>
  <c r="Z938" i="79"/>
  <c r="Z944" i="79"/>
  <c r="Z941" i="79"/>
  <c r="Z939" i="79"/>
  <c r="Z940" i="79"/>
  <c r="Z937" i="79"/>
  <c r="AI394" i="79"/>
  <c r="N70" i="43" s="1"/>
  <c r="AF204" i="79"/>
  <c r="Z571" i="79"/>
  <c r="Y390" i="79"/>
  <c r="Y392" i="79"/>
  <c r="AJ758" i="79"/>
  <c r="AJ759" i="79"/>
  <c r="AJ760" i="79"/>
  <c r="AJ754" i="79"/>
  <c r="AJ753" i="79"/>
  <c r="AJ756" i="79"/>
  <c r="AJ757" i="79"/>
  <c r="AJ755" i="79"/>
  <c r="AL753" i="79"/>
  <c r="AL754" i="79"/>
  <c r="AL759" i="79"/>
  <c r="AL760" i="79"/>
  <c r="AL756" i="79"/>
  <c r="AL757" i="79"/>
  <c r="AL758" i="79"/>
  <c r="AL755" i="79"/>
  <c r="AG1130" i="79"/>
  <c r="L82" i="43" s="1"/>
  <c r="AK762" i="79"/>
  <c r="P76" i="43" s="1"/>
  <c r="AF1121" i="79"/>
  <c r="AF1126" i="79"/>
  <c r="AF1125" i="79"/>
  <c r="AF1123" i="79"/>
  <c r="AF1128" i="79"/>
  <c r="AF1120" i="79"/>
  <c r="AF1124" i="79"/>
  <c r="AF1119" i="79"/>
  <c r="AF1122" i="79"/>
  <c r="AF1127" i="79"/>
  <c r="AB936" i="79"/>
  <c r="AB943" i="79"/>
  <c r="AB938" i="79"/>
  <c r="AB942" i="79"/>
  <c r="AB941" i="79"/>
  <c r="AB944" i="79"/>
  <c r="AB940" i="79"/>
  <c r="AB939" i="79"/>
  <c r="AB937" i="79"/>
  <c r="AI939" i="79"/>
  <c r="AI942" i="79"/>
  <c r="AI940" i="79"/>
  <c r="AI943" i="79"/>
  <c r="AI937" i="79"/>
  <c r="AI941" i="79"/>
  <c r="AI944" i="79"/>
  <c r="AI936" i="79"/>
  <c r="AI938" i="79"/>
  <c r="AG762" i="79"/>
  <c r="L76" i="43" s="1"/>
  <c r="AE760" i="79"/>
  <c r="AE757" i="79"/>
  <c r="AE753" i="79"/>
  <c r="AE758" i="79"/>
  <c r="AE759" i="79"/>
  <c r="AE756" i="79"/>
  <c r="AE754" i="79"/>
  <c r="AE755" i="79"/>
  <c r="AC1119" i="79"/>
  <c r="AC1123" i="79"/>
  <c r="AC1120" i="79"/>
  <c r="AC1127" i="79"/>
  <c r="AC1128" i="79"/>
  <c r="AC1125" i="79"/>
  <c r="AC1122" i="79"/>
  <c r="AC1121" i="79"/>
  <c r="AC1124" i="79"/>
  <c r="AC1126" i="79"/>
  <c r="AG938" i="79"/>
  <c r="AG941" i="79"/>
  <c r="AG939" i="79"/>
  <c r="AG943" i="79"/>
  <c r="AG940" i="79"/>
  <c r="AG936" i="79"/>
  <c r="AG944" i="79"/>
  <c r="AG937" i="79"/>
  <c r="AG942" i="79"/>
  <c r="AD946" i="79"/>
  <c r="I79" i="43" s="1"/>
  <c r="AI390" i="79"/>
  <c r="AF200" i="79"/>
  <c r="AE387" i="79"/>
  <c r="Z576" i="79"/>
  <c r="Y388" i="79"/>
  <c r="Y387" i="79"/>
  <c r="AA1130" i="79"/>
  <c r="F82" i="43" s="1"/>
  <c r="AD762" i="79"/>
  <c r="I76" i="43" s="1"/>
  <c r="AC758" i="79"/>
  <c r="AC756" i="79"/>
  <c r="AC755" i="79"/>
  <c r="AC757" i="79"/>
  <c r="AC759" i="79"/>
  <c r="AC760" i="79"/>
  <c r="AC753" i="79"/>
  <c r="AC754" i="79"/>
  <c r="AI1130" i="79"/>
  <c r="N82" i="43" s="1"/>
  <c r="AF1130" i="79"/>
  <c r="K82" i="43" s="1"/>
  <c r="AH1128" i="79"/>
  <c r="AH1126" i="79"/>
  <c r="AH1127" i="79"/>
  <c r="AH1119" i="79"/>
  <c r="AH1125" i="79"/>
  <c r="AH1123" i="79"/>
  <c r="AH1121" i="79"/>
  <c r="AH1122" i="79"/>
  <c r="AH1120" i="79"/>
  <c r="AH1124" i="79"/>
  <c r="Y941" i="79"/>
  <c r="Y939" i="79"/>
  <c r="AA940" i="79"/>
  <c r="AA944" i="79"/>
  <c r="AA939" i="79"/>
  <c r="AA938" i="79"/>
  <c r="AA942" i="79"/>
  <c r="AA936" i="79"/>
  <c r="AA941" i="79"/>
  <c r="AA937" i="79"/>
  <c r="AA943" i="79"/>
  <c r="AJ939" i="79"/>
  <c r="AJ940" i="79"/>
  <c r="AJ937" i="79"/>
  <c r="AJ942" i="79"/>
  <c r="AJ938" i="79"/>
  <c r="AJ936" i="79"/>
  <c r="AJ943" i="79"/>
  <c r="AJ941" i="79"/>
  <c r="AJ944" i="79"/>
  <c r="AI762" i="79"/>
  <c r="N76" i="43" s="1"/>
  <c r="AH940" i="79"/>
  <c r="AH938" i="79"/>
  <c r="AH937" i="79"/>
  <c r="AH941" i="79"/>
  <c r="AH942" i="79"/>
  <c r="AH936" i="79"/>
  <c r="AH943" i="79"/>
  <c r="AH944" i="79"/>
  <c r="AH939" i="79"/>
  <c r="P15" i="47"/>
  <c r="AI206" i="79"/>
  <c r="N67" i="43" s="1"/>
  <c r="AF391" i="46"/>
  <c r="K60" i="43" s="1"/>
  <c r="AJ521" i="46"/>
  <c r="O63" i="43" s="1"/>
  <c r="AF521" i="46"/>
  <c r="K63" i="43" s="1"/>
  <c r="AA393" i="79"/>
  <c r="F69" i="43" s="1"/>
  <c r="AG391" i="46"/>
  <c r="L60" i="43" s="1"/>
  <c r="D82" i="43"/>
  <c r="Y1129" i="79"/>
  <c r="D81" i="43" s="1"/>
  <c r="P17" i="47"/>
  <c r="P18" i="47"/>
  <c r="AJ203" i="79"/>
  <c r="AI201" i="79"/>
  <c r="P21" i="47"/>
  <c r="P24" i="47"/>
  <c r="AL201" i="79"/>
  <c r="AI203" i="79"/>
  <c r="AH389" i="46"/>
  <c r="E94" i="43" s="1"/>
  <c r="AH390" i="46"/>
  <c r="AH388" i="46"/>
  <c r="P19" i="47"/>
  <c r="AJ201" i="79"/>
  <c r="P22" i="47"/>
  <c r="AI204" i="79"/>
  <c r="P16" i="47"/>
  <c r="P25" i="47"/>
  <c r="P23" i="47"/>
  <c r="AL200" i="79"/>
  <c r="AJ200" i="79"/>
  <c r="AJ202" i="79"/>
  <c r="AI202" i="79"/>
  <c r="P26" i="47"/>
  <c r="AJ206" i="79"/>
  <c r="O67" i="43" s="1"/>
  <c r="AH204" i="79"/>
  <c r="AH202" i="79"/>
  <c r="AH200" i="79"/>
  <c r="AH201" i="79"/>
  <c r="AH203" i="79"/>
  <c r="R64" i="43"/>
  <c r="AI391" i="46"/>
  <c r="N60" i="43" s="1"/>
  <c r="T24" i="47"/>
  <c r="T17" i="47"/>
  <c r="T19" i="47"/>
  <c r="T16" i="47"/>
  <c r="T22" i="47"/>
  <c r="S20" i="47"/>
  <c r="T21" i="47"/>
  <c r="T15" i="47"/>
  <c r="AJ391" i="46"/>
  <c r="O60" i="43" s="1"/>
  <c r="S24" i="47"/>
  <c r="T26" i="47"/>
  <c r="T20" i="47"/>
  <c r="T23" i="47"/>
  <c r="T25" i="47"/>
  <c r="S21" i="47"/>
  <c r="S16" i="47"/>
  <c r="Y205" i="79"/>
  <c r="F94" i="43"/>
  <c r="Y261" i="46"/>
  <c r="D57" i="43" s="1"/>
  <c r="D94" i="43"/>
  <c r="F93" i="43"/>
  <c r="D58" i="43"/>
  <c r="U20" i="47"/>
  <c r="U22" i="47"/>
  <c r="U23" i="47"/>
  <c r="U16" i="47"/>
  <c r="U15" i="47"/>
  <c r="U24" i="47"/>
  <c r="U25" i="47"/>
  <c r="U18" i="47"/>
  <c r="U26" i="47"/>
  <c r="U19" i="47"/>
  <c r="U21" i="47"/>
  <c r="S41" i="47"/>
  <c r="S31" i="47"/>
  <c r="S37" i="47"/>
  <c r="S35" i="47"/>
  <c r="AK521" i="46"/>
  <c r="P63" i="43" s="1"/>
  <c r="AL261" i="46"/>
  <c r="Q57" i="43" s="1"/>
  <c r="AL391" i="46"/>
  <c r="Q60" i="43" s="1"/>
  <c r="AK577"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5" i="79"/>
  <c r="J66" i="43" s="1"/>
  <c r="Z391" i="46"/>
  <c r="E60" i="43" s="1"/>
  <c r="Z261" i="46"/>
  <c r="Y391" i="46"/>
  <c r="J54" i="43"/>
  <c r="D54" i="43"/>
  <c r="D55" i="43"/>
  <c r="E54" i="43"/>
  <c r="S33" i="47" l="1"/>
  <c r="S30" i="47"/>
  <c r="S25" i="47"/>
  <c r="S19" i="47"/>
  <c r="S23" i="47"/>
  <c r="AM259" i="46"/>
  <c r="S34" i="47"/>
  <c r="S32" i="47"/>
  <c r="S15" i="47"/>
  <c r="S17" i="47"/>
  <c r="S56" i="47"/>
  <c r="S38" i="47"/>
  <c r="S36" i="47"/>
  <c r="S39" i="47"/>
  <c r="S22" i="47"/>
  <c r="S18" i="47"/>
  <c r="R26" i="47"/>
  <c r="R15" i="47"/>
  <c r="R19" i="47"/>
  <c r="R22" i="47"/>
  <c r="R20" i="47"/>
  <c r="R23" i="47"/>
  <c r="R17" i="47"/>
  <c r="R24" i="47"/>
  <c r="R21" i="47"/>
  <c r="R25" i="47"/>
  <c r="R16" i="47"/>
  <c r="D93" i="43"/>
  <c r="D103" i="43" s="1"/>
  <c r="T37" i="47"/>
  <c r="V16" i="47"/>
  <c r="Q32" i="47"/>
  <c r="V15" i="47"/>
  <c r="Q37" i="47"/>
  <c r="Q16" i="47"/>
  <c r="Q41" i="47"/>
  <c r="Q22" i="47"/>
  <c r="V19" i="47"/>
  <c r="Q33" i="47"/>
  <c r="Q40" i="47"/>
  <c r="Q17" i="47"/>
  <c r="Q19" i="47"/>
  <c r="Q39" i="47"/>
  <c r="Q38" i="47"/>
  <c r="Q36" i="47"/>
  <c r="V17" i="47"/>
  <c r="V20" i="47"/>
  <c r="Q25" i="47"/>
  <c r="Q31" i="47"/>
  <c r="Q26" i="47"/>
  <c r="Q24" i="47"/>
  <c r="Q35" i="47"/>
  <c r="Q18" i="47"/>
  <c r="Q21" i="47"/>
  <c r="Q30" i="47"/>
  <c r="Q34" i="47"/>
  <c r="Q20" i="47"/>
  <c r="Q23" i="47"/>
  <c r="V39" i="47"/>
  <c r="V24" i="47"/>
  <c r="V25" i="47"/>
  <c r="V22" i="47"/>
  <c r="V26" i="47"/>
  <c r="V23" i="47"/>
  <c r="AM132" i="46"/>
  <c r="C104" i="43" s="1"/>
  <c r="T33" i="47"/>
  <c r="T41" i="47"/>
  <c r="T32" i="47"/>
  <c r="AM388" i="79"/>
  <c r="T34" i="47"/>
  <c r="T39" i="47"/>
  <c r="R58" i="43"/>
  <c r="T38" i="47"/>
  <c r="T31" i="47"/>
  <c r="T30" i="47"/>
  <c r="T35" i="47"/>
  <c r="T36" i="47"/>
  <c r="T40" i="47"/>
  <c r="AM262" i="46"/>
  <c r="D104" i="43" s="1"/>
  <c r="AH261" i="46"/>
  <c r="M57" i="43" s="1"/>
  <c r="R30" i="47" s="1"/>
  <c r="AM387" i="79"/>
  <c r="R54" i="43"/>
  <c r="AM389" i="79"/>
  <c r="Z761" i="79"/>
  <c r="E75" i="43" s="1"/>
  <c r="Y577" i="79"/>
  <c r="D72" i="43" s="1"/>
  <c r="AM206" i="79"/>
  <c r="G104" i="43" s="1"/>
  <c r="AD577" i="79"/>
  <c r="I72" i="43" s="1"/>
  <c r="AJ577" i="79"/>
  <c r="O72" i="43" s="1"/>
  <c r="AM521" i="46"/>
  <c r="AM523" i="46" s="1"/>
  <c r="U31" i="47"/>
  <c r="R55" i="43"/>
  <c r="AM261" i="46"/>
  <c r="AM388" i="46"/>
  <c r="AM572" i="79"/>
  <c r="AM390" i="46"/>
  <c r="AM201" i="79"/>
  <c r="AM200" i="79"/>
  <c r="AM1120" i="79"/>
  <c r="AM1121" i="79"/>
  <c r="AM755" i="79"/>
  <c r="AM1123" i="79"/>
  <c r="AM759" i="79"/>
  <c r="AM754" i="79"/>
  <c r="AM1119" i="79"/>
  <c r="AM753" i="79"/>
  <c r="AM937" i="79"/>
  <c r="AM1127" i="79"/>
  <c r="AM1125" i="79"/>
  <c r="AM202" i="79"/>
  <c r="AM389" i="46"/>
  <c r="AM1122" i="79"/>
  <c r="AM1124" i="79"/>
  <c r="AM939" i="79"/>
  <c r="AM576" i="79"/>
  <c r="AM758" i="79"/>
  <c r="AM1128" i="79"/>
  <c r="AM756" i="79"/>
  <c r="AM1126" i="79"/>
  <c r="AM757" i="79"/>
  <c r="AM203" i="79"/>
  <c r="AM204" i="79"/>
  <c r="AM571" i="79"/>
  <c r="D79" i="43"/>
  <c r="R79" i="43" s="1"/>
  <c r="AM946" i="79"/>
  <c r="K104" i="43" s="1"/>
  <c r="AM940" i="79"/>
  <c r="AM392" i="79"/>
  <c r="AM573" i="79"/>
  <c r="R73" i="43"/>
  <c r="AM578" i="79"/>
  <c r="I104" i="43" s="1"/>
  <c r="AM392" i="46"/>
  <c r="E104" i="43" s="1"/>
  <c r="AM570" i="79"/>
  <c r="AM942" i="79"/>
  <c r="AM394" i="79"/>
  <c r="H104" i="43" s="1"/>
  <c r="AM574" i="79"/>
  <c r="AK391" i="46"/>
  <c r="P60" i="43" s="1"/>
  <c r="U47" i="47" s="1"/>
  <c r="AM391" i="79"/>
  <c r="AM390" i="79"/>
  <c r="AM575" i="79"/>
  <c r="AM936" i="79"/>
  <c r="AM938" i="79"/>
  <c r="AM1130" i="79"/>
  <c r="L104" i="43" s="1"/>
  <c r="AM941" i="79"/>
  <c r="AM760" i="79"/>
  <c r="AM944" i="79"/>
  <c r="AM943" i="79"/>
  <c r="AM762" i="79"/>
  <c r="J104" i="43" s="1"/>
  <c r="C103" i="43"/>
  <c r="AB205" i="79"/>
  <c r="G66" i="43" s="1"/>
  <c r="L81" i="47" s="1"/>
  <c r="AL577" i="79"/>
  <c r="Q72" i="43" s="1"/>
  <c r="E95" i="43"/>
  <c r="Z393" i="79"/>
  <c r="E69" i="43" s="1"/>
  <c r="AA205" i="79"/>
  <c r="F66" i="43" s="1"/>
  <c r="AG577" i="79"/>
  <c r="L72" i="43" s="1"/>
  <c r="AB393" i="79"/>
  <c r="G69" i="43" s="1"/>
  <c r="AA577" i="79"/>
  <c r="F72" i="43" s="1"/>
  <c r="P30" i="47"/>
  <c r="P37" i="47"/>
  <c r="P33" i="47"/>
  <c r="P56" i="47"/>
  <c r="P32" i="47"/>
  <c r="AG393" i="79"/>
  <c r="L69" i="43" s="1"/>
  <c r="AH393" i="79"/>
  <c r="M69" i="43" s="1"/>
  <c r="AB577" i="79"/>
  <c r="G72" i="43" s="1"/>
  <c r="AI577" i="79"/>
  <c r="N72" i="43" s="1"/>
  <c r="AJ393" i="79"/>
  <c r="O69" i="43" s="1"/>
  <c r="AL393" i="79"/>
  <c r="Q69" i="43" s="1"/>
  <c r="H97" i="43"/>
  <c r="P48" i="47"/>
  <c r="AD205" i="79"/>
  <c r="I66" i="43" s="1"/>
  <c r="K95" i="43"/>
  <c r="AF393" i="79"/>
  <c r="K69" i="43" s="1"/>
  <c r="P54" i="47"/>
  <c r="AF577" i="79"/>
  <c r="K72" i="43" s="1"/>
  <c r="AF205" i="79"/>
  <c r="K66" i="43" s="1"/>
  <c r="AK393" i="79"/>
  <c r="P69" i="43" s="1"/>
  <c r="AG205" i="79"/>
  <c r="L66" i="43" s="1"/>
  <c r="P34" i="47"/>
  <c r="P40" i="47"/>
  <c r="AK205" i="79"/>
  <c r="P66" i="43" s="1"/>
  <c r="Z205" i="79"/>
  <c r="E66" i="43" s="1"/>
  <c r="Y945" i="79"/>
  <c r="D78" i="43" s="1"/>
  <c r="H94" i="43"/>
  <c r="H96" i="43"/>
  <c r="AI205" i="79"/>
  <c r="N66" i="43" s="1"/>
  <c r="AE577" i="79"/>
  <c r="J72" i="43" s="1"/>
  <c r="P51" i="47"/>
  <c r="K94" i="43"/>
  <c r="AH577" i="79"/>
  <c r="M72" i="43" s="1"/>
  <c r="AC393" i="79"/>
  <c r="H69" i="43" s="1"/>
  <c r="I99" i="43"/>
  <c r="H93" i="43"/>
  <c r="H98" i="43"/>
  <c r="P55" i="47"/>
  <c r="AI1129" i="79"/>
  <c r="N81" i="43" s="1"/>
  <c r="AB1129" i="79"/>
  <c r="G81" i="43" s="1"/>
  <c r="J99" i="43"/>
  <c r="I95" i="43"/>
  <c r="P50" i="47"/>
  <c r="K101" i="43"/>
  <c r="R76" i="43"/>
  <c r="J98" i="43"/>
  <c r="R70" i="43"/>
  <c r="AC205" i="79"/>
  <c r="H66" i="43" s="1"/>
  <c r="AC577" i="79"/>
  <c r="H72" i="43" s="1"/>
  <c r="K97" i="43"/>
  <c r="L100" i="43"/>
  <c r="J97" i="43"/>
  <c r="P47" i="47"/>
  <c r="P35" i="47"/>
  <c r="P38" i="47"/>
  <c r="AD393" i="79"/>
  <c r="I69" i="43" s="1"/>
  <c r="AD1129" i="79"/>
  <c r="I81" i="43" s="1"/>
  <c r="AF945" i="79"/>
  <c r="K78" i="43" s="1"/>
  <c r="I93" i="43"/>
  <c r="P53" i="47"/>
  <c r="P36" i="47"/>
  <c r="P31" i="47"/>
  <c r="H95" i="43"/>
  <c r="AG945" i="79"/>
  <c r="L78" i="43" s="1"/>
  <c r="AI393" i="79"/>
  <c r="N69" i="43" s="1"/>
  <c r="I98" i="43"/>
  <c r="L94" i="43"/>
  <c r="R61" i="43"/>
  <c r="P46" i="47"/>
  <c r="P52" i="47"/>
  <c r="P41" i="47"/>
  <c r="J96" i="43"/>
  <c r="L95" i="43"/>
  <c r="K93" i="43"/>
  <c r="P45" i="47"/>
  <c r="P49" i="47"/>
  <c r="L102" i="43"/>
  <c r="M102" i="43" s="1"/>
  <c r="I94" i="43"/>
  <c r="AE393" i="79"/>
  <c r="J69" i="43" s="1"/>
  <c r="O98" i="47" s="1"/>
  <c r="Z577" i="79"/>
  <c r="E72" i="43" s="1"/>
  <c r="AH945" i="79"/>
  <c r="M78" i="43" s="1"/>
  <c r="K99" i="43"/>
  <c r="AD761" i="79"/>
  <c r="I75" i="43" s="1"/>
  <c r="J93" i="43"/>
  <c r="AE945" i="79"/>
  <c r="J78" i="43" s="1"/>
  <c r="AL1129" i="79"/>
  <c r="Q81" i="43" s="1"/>
  <c r="AK761" i="79"/>
  <c r="P75" i="43" s="1"/>
  <c r="L93" i="43"/>
  <c r="Z1129" i="79"/>
  <c r="E81" i="43" s="1"/>
  <c r="G97" i="43"/>
  <c r="AH1129" i="79"/>
  <c r="M81" i="43" s="1"/>
  <c r="AF1129" i="79"/>
  <c r="K81" i="43" s="1"/>
  <c r="AC945" i="79"/>
  <c r="H78" i="43" s="1"/>
  <c r="AG1129" i="79"/>
  <c r="L81" i="43" s="1"/>
  <c r="L98" i="43"/>
  <c r="J94" i="43"/>
  <c r="L97" i="43"/>
  <c r="AL761" i="79"/>
  <c r="Q75" i="43" s="1"/>
  <c r="AF761" i="79"/>
  <c r="K75" i="43" s="1"/>
  <c r="AD945" i="79"/>
  <c r="I78" i="43" s="1"/>
  <c r="J95" i="43"/>
  <c r="I96" i="43"/>
  <c r="AC761" i="79"/>
  <c r="H75" i="43" s="1"/>
  <c r="K100" i="43"/>
  <c r="AK1129" i="79"/>
  <c r="P81" i="43" s="1"/>
  <c r="AJ1129" i="79"/>
  <c r="O81" i="43" s="1"/>
  <c r="AI761" i="79"/>
  <c r="N75" i="43" s="1"/>
  <c r="AA761" i="79"/>
  <c r="F75" i="43" s="1"/>
  <c r="I97" i="43"/>
  <c r="K96" i="43"/>
  <c r="Y393" i="79"/>
  <c r="D69" i="43" s="1"/>
  <c r="L99" i="43"/>
  <c r="R82" i="43"/>
  <c r="AJ945" i="79"/>
  <c r="O78" i="43" s="1"/>
  <c r="K98" i="43"/>
  <c r="AE1129" i="79"/>
  <c r="J81" i="43" s="1"/>
  <c r="AE761" i="79"/>
  <c r="J75" i="43" s="1"/>
  <c r="Z945" i="79"/>
  <c r="E78" i="43" s="1"/>
  <c r="AL945" i="79"/>
  <c r="Q78" i="43" s="1"/>
  <c r="L101" i="43"/>
  <c r="AA945" i="79"/>
  <c r="F78" i="43" s="1"/>
  <c r="AC1129" i="79"/>
  <c r="H81" i="43" s="1"/>
  <c r="AI945" i="79"/>
  <c r="N78" i="43" s="1"/>
  <c r="AB945" i="79"/>
  <c r="G78" i="43" s="1"/>
  <c r="AJ761" i="79"/>
  <c r="O75" i="43" s="1"/>
  <c r="AH761" i="79"/>
  <c r="M75" i="43" s="1"/>
  <c r="AK945" i="79"/>
  <c r="P78" i="43" s="1"/>
  <c r="AG761" i="79"/>
  <c r="L75" i="43" s="1"/>
  <c r="AB761" i="79"/>
  <c r="G75" i="43" s="1"/>
  <c r="L96" i="43"/>
  <c r="J100" i="43"/>
  <c r="AA1129" i="79"/>
  <c r="F81" i="43" s="1"/>
  <c r="AH391" i="46"/>
  <c r="M60" i="43" s="1"/>
  <c r="T63" i="47"/>
  <c r="S60" i="47"/>
  <c r="Q61" i="47"/>
  <c r="P62" i="47"/>
  <c r="P66" i="47"/>
  <c r="P69" i="47"/>
  <c r="P67" i="47"/>
  <c r="P61" i="47"/>
  <c r="P71" i="47"/>
  <c r="P70" i="47"/>
  <c r="P68" i="47"/>
  <c r="P64" i="47"/>
  <c r="T47" i="47"/>
  <c r="P60" i="47"/>
  <c r="P63" i="47"/>
  <c r="P65" i="47"/>
  <c r="AJ205" i="79"/>
  <c r="O66" i="43" s="1"/>
  <c r="T75" i="47" s="1"/>
  <c r="P27" i="47"/>
  <c r="P29" i="47" s="1"/>
  <c r="Q60" i="47"/>
  <c r="Q67" i="47"/>
  <c r="Q69" i="47"/>
  <c r="Q50" i="47"/>
  <c r="Q71" i="47"/>
  <c r="R41" i="47"/>
  <c r="AL205" i="79"/>
  <c r="Q66" i="43" s="1"/>
  <c r="Q47" i="47"/>
  <c r="Q52" i="47"/>
  <c r="E93" i="43"/>
  <c r="Q65" i="47"/>
  <c r="Q45" i="47"/>
  <c r="Q62" i="47"/>
  <c r="G94" i="43"/>
  <c r="Q54" i="47"/>
  <c r="Q48" i="47"/>
  <c r="Q70" i="47"/>
  <c r="Q64" i="47"/>
  <c r="Q63" i="47"/>
  <c r="Q66" i="47"/>
  <c r="Q56" i="47"/>
  <c r="Q49" i="47"/>
  <c r="Q53" i="47"/>
  <c r="Q55" i="47"/>
  <c r="G95" i="43"/>
  <c r="Q51" i="47"/>
  <c r="Q68" i="47"/>
  <c r="Q46" i="47"/>
  <c r="R67" i="43"/>
  <c r="S48" i="47"/>
  <c r="G96" i="43"/>
  <c r="AH205"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S42" i="47" s="1"/>
  <c r="S44" i="47" s="1"/>
  <c r="T68" i="47"/>
  <c r="T46" i="47"/>
  <c r="T51" i="47"/>
  <c r="T65" i="47"/>
  <c r="T67" i="47"/>
  <c r="T49" i="47"/>
  <c r="T50" i="47"/>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R27" i="47" l="1"/>
  <c r="R29" i="47" s="1"/>
  <c r="R36" i="47"/>
  <c r="R37" i="47"/>
  <c r="R31" i="47"/>
  <c r="R57" i="43"/>
  <c r="R32" i="47"/>
  <c r="R40" i="47"/>
  <c r="R39" i="47"/>
  <c r="R34" i="47"/>
  <c r="R68" i="47"/>
  <c r="R35" i="47"/>
  <c r="R33" i="47"/>
  <c r="R38" i="47"/>
  <c r="Q27" i="47"/>
  <c r="Q29" i="47" s="1"/>
  <c r="Q42" i="47" s="1"/>
  <c r="Q44" i="47" s="1"/>
  <c r="V27" i="47"/>
  <c r="V29" i="47" s="1"/>
  <c r="V42" i="47" s="1"/>
  <c r="V44" i="47" s="1"/>
  <c r="V57" i="47" s="1"/>
  <c r="V59" i="47" s="1"/>
  <c r="V72" i="47" s="1"/>
  <c r="V74" i="47" s="1"/>
  <c r="AM133" i="46"/>
  <c r="AM263" i="46"/>
  <c r="T42" i="47"/>
  <c r="T44" i="47" s="1"/>
  <c r="T57" i="47" s="1"/>
  <c r="T59" i="47" s="1"/>
  <c r="T72" i="47" s="1"/>
  <c r="T74" i="47" s="1"/>
  <c r="E29" i="43"/>
  <c r="E42" i="43"/>
  <c r="E31" i="43"/>
  <c r="E30" i="43"/>
  <c r="U83" i="47"/>
  <c r="H20" i="43"/>
  <c r="AM205" i="79"/>
  <c r="AM207" i="79" s="1"/>
  <c r="E32" i="43"/>
  <c r="R75" i="43"/>
  <c r="R66" i="43"/>
  <c r="R69" i="43"/>
  <c r="R60" i="43"/>
  <c r="R72" i="43"/>
  <c r="Q82" i="47"/>
  <c r="P83" i="47"/>
  <c r="AM391" i="46"/>
  <c r="AM393" i="46" s="1"/>
  <c r="U63" i="47"/>
  <c r="U71" i="47"/>
  <c r="AM1129" i="79"/>
  <c r="AM1131" i="79" s="1"/>
  <c r="U48" i="47"/>
  <c r="U50" i="47"/>
  <c r="AM761" i="79"/>
  <c r="AM763" i="79" s="1"/>
  <c r="U61" i="47"/>
  <c r="U65" i="47"/>
  <c r="U49" i="47"/>
  <c r="U56" i="47"/>
  <c r="U68" i="47"/>
  <c r="U70" i="47"/>
  <c r="U45" i="47"/>
  <c r="U46" i="47"/>
  <c r="U60" i="47"/>
  <c r="U66" i="47"/>
  <c r="U69" i="47"/>
  <c r="U52" i="47"/>
  <c r="AM577" i="79"/>
  <c r="AM579" i="79" s="1"/>
  <c r="AM393" i="79"/>
  <c r="AM395" i="79" s="1"/>
  <c r="U62" i="47"/>
  <c r="U64" i="47"/>
  <c r="U54" i="47"/>
  <c r="U55" i="47"/>
  <c r="U67" i="47"/>
  <c r="U53" i="47"/>
  <c r="U51" i="47"/>
  <c r="AM945" i="79"/>
  <c r="AM947"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4" i="47" l="1"/>
  <c r="R42" i="47"/>
  <c r="R44" i="47" s="1"/>
  <c r="R57" i="47" s="1"/>
  <c r="R59" i="47" s="1"/>
  <c r="R72" i="47" s="1"/>
  <c r="R74" i="47" s="1"/>
  <c r="R87" i="47" s="1"/>
  <c r="R89" i="47" s="1"/>
  <c r="R102" i="47" s="1"/>
  <c r="W38" i="47"/>
  <c r="H19" i="43"/>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F30" i="43"/>
  <c r="G30" i="43" s="1"/>
  <c r="F34" i="43"/>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G33" i="43" l="1"/>
  <c r="G34" i="43"/>
  <c r="F29" i="43"/>
  <c r="D85" i="43"/>
  <c r="F32" i="43"/>
  <c r="W42" i="47"/>
  <c r="D105" i="43" s="1"/>
  <c r="K42" i="47"/>
  <c r="G32" i="43" l="1"/>
  <c r="G29" i="43"/>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W89" i="47"/>
  <c r="W102" i="47" s="1"/>
  <c r="G105" i="43"/>
  <c r="F43" i="43" l="1"/>
  <c r="H21" i="43"/>
  <c r="H22" i="43" s="1"/>
  <c r="R85" i="43"/>
  <c r="G31" i="43"/>
  <c r="G106" i="43"/>
  <c r="W104" i="47"/>
  <c r="W117" i="47" s="1"/>
  <c r="H105" i="43"/>
  <c r="H106" i="43" s="1"/>
  <c r="G43" i="43" l="1"/>
  <c r="W119" i="47"/>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rgb="FF000000"/>
            <rFont val="Tahoma"/>
            <family val="2"/>
          </rPr>
          <t>OEB Staff:</t>
        </r>
        <r>
          <rPr>
            <sz val="9"/>
            <color rgb="FF000000"/>
            <rFont val="Tahoma"/>
            <family val="2"/>
          </rPr>
          <t xml:space="preserve">
</t>
        </r>
        <r>
          <rPr>
            <sz val="9"/>
            <color rgb="FF000000"/>
            <rFont val="Tahoma"/>
            <family val="2"/>
          </rPr>
          <t xml:space="preserve">Values for monthly rates should use the applicable quarterly rate, but should also be capable of being overridden.
</t>
        </r>
        <r>
          <rPr>
            <sz val="9"/>
            <color rgb="FF000000"/>
            <rFont val="Tahoma"/>
            <family val="2"/>
          </rPr>
          <t xml:space="preserve">
</t>
        </r>
        <r>
          <rPr>
            <sz val="9"/>
            <color rgb="FF000000"/>
            <rFont val="Tahoma"/>
            <family val="2"/>
          </rPr>
          <t>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<sst xmlns="http://schemas.openxmlformats.org/spreadsheetml/2006/main" count="3081" uniqueCount="790">
  <si>
    <t>Generic LRAMVA Work Forms</t>
  </si>
  <si>
    <t>Worksheet Name</t>
  </si>
  <si>
    <t xml:space="preserve">    Description</t>
  </si>
  <si>
    <t>1.  LRAMVA Summary</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</si>
  <si>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</si>
  <si>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t>1-a.  Summary of Changes</t>
  </si>
  <si>
    <r>
      <rPr>
        <b/>
        <sz val="11"/>
        <rFont val="Arial"/>
        <family val="2"/>
      </rPr>
      <t>Tables A-1 and A-2</t>
    </r>
    <r>
      <rPr>
        <sz val="11"/>
        <rFont val="Arial"/>
        <family val="2"/>
      </rPr>
      <t xml:space="preserve"> include a template for LDCs to summarize changes to the LRAMVA work form.</t>
    </r>
  </si>
  <si>
    <t>2.  LRAMVA Threshold</t>
  </si>
  <si>
    <r>
      <rPr>
        <b/>
        <sz val="11"/>
        <rFont val="Arial"/>
        <family val="2"/>
      </rPr>
      <t>Tables 2-a,  2-b and 2-c</t>
    </r>
    <r>
      <rPr>
        <sz val="11"/>
        <rFont val="Arial"/>
        <family val="2"/>
      </rPr>
      <t xml:space="preserve"> include the LRAMVA thresholds and allocations by rate class.</t>
    </r>
  </si>
  <si>
    <t>3.  Distribution Rates</t>
  </si>
  <si>
    <r>
      <rPr>
        <b/>
        <sz val="11"/>
        <rFont val="Arial"/>
        <family val="2"/>
      </rPr>
      <t>Tables 3-a and 3-b</t>
    </r>
    <r>
      <rPr>
        <sz val="11"/>
        <rFont val="Arial"/>
        <family val="2"/>
      </rPr>
      <t xml:space="preserve"> include the distribution rates that are used to calculate lost revenues.</t>
    </r>
  </si>
  <si>
    <t>3-a.  Rate Class Allocations</t>
  </si>
  <si>
    <t>A blank spreadsheet is provided to allow LDCs to populate distributor specific rate class percentages to allocate actual CDM savings to different customer classes.</t>
  </si>
  <si>
    <t>4.  2011-2014 LRAM</t>
  </si>
  <si>
    <r>
      <rPr>
        <b/>
        <sz val="11"/>
        <rFont val="Arial"/>
        <family val="2"/>
      </rPr>
      <t>Tables 4-a, 4-b, 4-c and 4-d</t>
    </r>
    <r>
      <rPr>
        <sz val="11"/>
        <rFont val="Arial"/>
        <family val="2"/>
      </rPr>
      <t xml:space="preserve"> include the template 2011-2014 LRAMVA work forms.  </t>
    </r>
  </si>
  <si>
    <t>5.  2015-2020 LRAM</t>
  </si>
  <si>
    <r>
      <rPr>
        <b/>
        <sz val="11"/>
        <rFont val="Arial"/>
        <family val="2"/>
      </rPr>
      <t>Tables 5-a, 5-b, 5-c and 5-d</t>
    </r>
    <r>
      <rPr>
        <sz val="11"/>
        <rFont val="Arial"/>
        <family val="2"/>
      </rPr>
      <t xml:space="preserve"> include the template 2015-2020 LRAMVA work forms.</t>
    </r>
  </si>
  <si>
    <t>6.  Carrying Charges</t>
  </si>
  <si>
    <r>
      <rPr>
        <b/>
        <sz val="11"/>
        <rFont val="Arial"/>
        <family val="2"/>
      </rPr>
      <t>Table 6-b</t>
    </r>
    <r>
      <rPr>
        <sz val="11"/>
        <rFont val="Arial"/>
        <family val="2"/>
      </rPr>
      <t xml:space="preserve"> includes the variance on carrying charges related to the LRAMVA disposition.</t>
    </r>
  </si>
  <si>
    <t>7.  Persistence Report</t>
  </si>
  <si>
    <t>A blank spreadsheet is provided to allow LDCs to populate with CDM savings persistence data provided by the IESO.</t>
  </si>
  <si>
    <t>8.  Streetlighting</t>
  </si>
  <si>
    <t>A blank spreadsheet is provided to allow LDCs to populate data on streetlighting projects whose savings were not provided by the IESO in the CDM Final Results Report (i.e., streetlighting projects).</t>
  </si>
  <si>
    <t>Tab</t>
  </si>
  <si>
    <t>Instructions</t>
  </si>
  <si>
    <t>LRAMVA Checklist/Schematic Tab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</si>
  <si>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</si>
  <si>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</si>
  <si>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</si>
  <si>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</si>
  <si>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</si>
  <si>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</si>
  <si>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</si>
  <si>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</si>
  <si>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</si>
  <si>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</si>
  <si>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</si>
  <si>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</si>
  <si>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</si>
  <si>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</si>
  <si>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</si>
  <si>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</si>
  <si>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</si>
  <si>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</si>
  <si>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</si>
  <si>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</si>
  <si>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</si>
  <si>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</si>
  <si>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</si>
  <si>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</si>
  <si>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t xml:space="preserve">o   Provide assumptions about the year(s) in which persistence is captured in the load forecast via the "Notes" section of each table and adjust what is included in the LRAMVA totals, as appropriate. </t>
  </si>
  <si>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</si>
  <si>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</si>
  <si>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</si>
  <si>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</si>
  <si>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</si>
  <si>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</si>
  <si>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</si>
  <si>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</si>
  <si>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Legend</t>
  </si>
  <si>
    <t>Drop Down List (Blue)</t>
  </si>
  <si>
    <t>Important Checklist</t>
  </si>
  <si>
    <t>o Highlight changes to this work form made by the LDC, if any, and provide rationale for the change in Tab 1-a</t>
  </si>
  <si>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</si>
  <si>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</si>
  <si>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</si>
  <si>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</si>
  <si>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</si>
  <si>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Provide documentation or analysis on how rate class allocations were determined by customer class and program each year, inserted in Tab 3-a</t>
  </si>
  <si>
    <t>Work Form Calculations</t>
  </si>
  <si>
    <t>Source of Calculation</t>
  </si>
  <si>
    <t>Inputs (Tables to Complete)</t>
  </si>
  <si>
    <t>Source of Data Inputs</t>
  </si>
  <si>
    <t>Outputs of Data (Auto-Populated)</t>
  </si>
  <si>
    <t xml:space="preserve">Actual Incremental CDM Savings by Initiative </t>
  </si>
  <si>
    <t>Tabs "4.  2011-2014 LRAM" and "5.  2015-2020 LRAM"</t>
  </si>
  <si>
    <t xml:space="preserve">Tables 4-a to 4-d / 5-a to 5-f (Columns D &amp; O) </t>
  </si>
  <si>
    <t>IESO Verified Persistence Results Reports included in Tab 7 (Columns L to BT).</t>
  </si>
  <si>
    <t>Tables 4-a to 4-d / 5-a to 5-f (Columns Y-AL)</t>
  </si>
  <si>
    <t xml:space="preserve">+/- IESO Verified Savings Adjustments </t>
  </si>
  <si>
    <t>Tab "4.  2011-2014 LRAM"</t>
  </si>
  <si>
    <t>Tables 4-a to 4-d / 5-a to 5-f (Columns D-M &amp; Columns O-X)</t>
  </si>
  <si>
    <t>+   Initiative Level Savings Persistence</t>
  </si>
  <si>
    <t>Tables 4-a to 4-d / 5-a to 5-f (Columns E-M &amp; Columns P-X)</t>
  </si>
  <si>
    <t>x   Allocation % to Rate Class</t>
  </si>
  <si>
    <t>Tables 4-a to 4-d / 5-a to 5-f (Columns Y-AJ)</t>
  </si>
  <si>
    <t>Determined by the LDC</t>
  </si>
  <si>
    <t>Actual Lost Revenues (kWh and kW) by Rate Class</t>
  </si>
  <si>
    <t>- Forecast Lost Revenues (kWh and kW) by Rate Class</t>
  </si>
  <si>
    <t>Tab "2. LRAMVA Threshold" Tables 2-a, 2-b and 2-c</t>
  </si>
  <si>
    <t>x   Distribution Rate by Rate Class</t>
  </si>
  <si>
    <t>Tab "3.  Distribution Rates"</t>
  </si>
  <si>
    <t>Table 3</t>
  </si>
  <si>
    <t>LDC's Approved Tariff Sheets</t>
  </si>
  <si>
    <t>LRAMVA ($) by Rate Class</t>
  </si>
  <si>
    <t>Tables 1-a and 1-b</t>
  </si>
  <si>
    <t>+ Carrying Charges ($) by Rate Class</t>
  </si>
  <si>
    <t>Tabs "1.  LRAMVA Summary" and "6.  Carrying Charges"</t>
  </si>
  <si>
    <t>Table 6</t>
  </si>
  <si>
    <t>Table 6-a</t>
  </si>
  <si>
    <t>Total LRAMVA ($) by Rate Class</t>
  </si>
  <si>
    <t>Tab "1.  LRAMVA Summary"</t>
  </si>
  <si>
    <t>Service Classifications</t>
  </si>
  <si>
    <t>Billing Unit</t>
  </si>
  <si>
    <t>Year</t>
  </si>
  <si>
    <t>Response</t>
  </si>
  <si>
    <t>Threshold</t>
  </si>
  <si>
    <t>Tabs</t>
  </si>
  <si>
    <t>Source of Persistence Reports</t>
  </si>
  <si>
    <t>Record</t>
  </si>
  <si>
    <t>Residential</t>
  </si>
  <si>
    <t>kWh</t>
  </si>
  <si>
    <t>Yes</t>
  </si>
  <si>
    <t xml:space="preserve">2011 Results Persistence </t>
  </si>
  <si>
    <t>Current year savings</t>
  </si>
  <si>
    <t>GS&lt;50 kW</t>
  </si>
  <si>
    <t>No</t>
  </si>
  <si>
    <t>2. LRAMVA Threshold</t>
  </si>
  <si>
    <t xml:space="preserve">2012 Results Persistence </t>
  </si>
  <si>
    <t>Adjustment</t>
  </si>
  <si>
    <t>GS&gt;50 kW</t>
  </si>
  <si>
    <t>kW</t>
  </si>
  <si>
    <t>Not Applicable</t>
  </si>
  <si>
    <t xml:space="preserve">2013 Results Persistence </t>
  </si>
  <si>
    <t>General Service ≥ 1,000 kW</t>
  </si>
  <si>
    <t xml:space="preserve">2014 Results Persistence </t>
  </si>
  <si>
    <t>General Service ≥ 1,500 kW</t>
  </si>
  <si>
    <t xml:space="preserve">2015 Results Persistence </t>
  </si>
  <si>
    <t xml:space="preserve">General Service 1,000 kW and Greater </t>
  </si>
  <si>
    <t xml:space="preserve">2016 Results Persistence </t>
  </si>
  <si>
    <t>General Service 1,000 to 4,999 kW</t>
  </si>
  <si>
    <t>7. Persistence Data</t>
  </si>
  <si>
    <t xml:space="preserve">2017 Results Persistence </t>
  </si>
  <si>
    <t>General Service 1,000 to 4,999 kW (co-generation)</t>
  </si>
  <si>
    <t xml:space="preserve">2018 Results Persistence </t>
  </si>
  <si>
    <t>General Service 1,500 to 4,999 kW</t>
  </si>
  <si>
    <t xml:space="preserve">2019 Results Persistence </t>
  </si>
  <si>
    <t>General Service 3,000 to 4,999 kW</t>
  </si>
  <si>
    <t xml:space="preserve">2020 Results Persistence </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</si>
  <si>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</si>
  <si>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</si>
  <si>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</si>
  <si>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</si>
  <si>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</si>
  <si>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</si>
  <si>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</si>
  <si>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</si>
  <si>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</si>
  <si>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</si>
  <si>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</si>
  <si>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</si>
  <si>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</si>
  <si>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</si>
  <si>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Unmetered Scattered Load</t>
  </si>
  <si>
    <t>Urban General Service Demand Billed (50 kW and above) - UGd</t>
  </si>
  <si>
    <t>Embedded Distributor</t>
  </si>
  <si>
    <t>Large Use</t>
  </si>
  <si>
    <t>Sentinel Lighting</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</si>
  <si>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</si>
  <si>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</si>
  <si>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</si>
  <si>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</si>
  <si>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</si>
  <si>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</si>
  <si>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</si>
  <si>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</si>
  <si>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</si>
  <si>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Street Lighting</t>
  </si>
  <si>
    <t>User Inputs (Green)</t>
  </si>
  <si>
    <t>Auto Populated Cells (White)</t>
  </si>
  <si>
    <t>Instructions (Grey)</t>
  </si>
  <si>
    <t>LDC Name</t>
  </si>
  <si>
    <t>North Bay Hydro Distribution Ltd.</t>
  </si>
  <si>
    <t>Application Details</t>
  </si>
  <si>
    <t>Please fill in the requested information: a) the amounts approved in the previous LRAMVA application, b) details on the current application, and c) documentation of changes if applicable.</t>
  </si>
  <si>
    <t xml:space="preserve">A.  Previous LRAMVA Application </t>
  </si>
  <si>
    <t>B.  Current LRAMVA Application</t>
  </si>
  <si>
    <t>C.  Documentation of Changes</t>
  </si>
  <si>
    <t>Previous LRAMVA Application (EB#)</t>
  </si>
  <si>
    <t>EB-2016-0214</t>
  </si>
  <si>
    <t>Current LRAMVA Application (EB#)</t>
  </si>
  <si>
    <t>EB-2019-0057</t>
  </si>
  <si>
    <t>Original Amount</t>
  </si>
  <si>
    <t>Application of Previous LRAMVA Claim</t>
  </si>
  <si>
    <t>2017 IRM Application</t>
  </si>
  <si>
    <t>Application of Current LRAMVA Claim</t>
  </si>
  <si>
    <t>2020 COS Application</t>
  </si>
  <si>
    <t>Amount for Final Disposition</t>
  </si>
  <si>
    <t>Period of LRAMVA Claimed in Previous Application</t>
  </si>
  <si>
    <t>2013-2014</t>
  </si>
  <si>
    <t xml:space="preserve">Period of New LRAMVA in this Application </t>
  </si>
  <si>
    <t>2015-2018</t>
  </si>
  <si>
    <t>Amount of LRAMVA Claimed in Previous Application</t>
  </si>
  <si>
    <t>Period of Rate Recovery (# years)</t>
  </si>
  <si>
    <t>Actual Lost Revenues ($)</t>
  </si>
  <si>
    <t>A</t>
  </si>
  <si>
    <t>Forecast Lost Revenues ($)</t>
  </si>
  <si>
    <t>B</t>
  </si>
  <si>
    <t>Carrying Charges ($)</t>
  </si>
  <si>
    <t>C</t>
  </si>
  <si>
    <t>LRAMVA ($) for Account 1568</t>
  </si>
  <si>
    <t>A-B+C</t>
  </si>
  <si>
    <t xml:space="preserve">Table 1-a.  LRAMVA Totals by Rate Class </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</si>
  <si>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</si>
  <si>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Customer Class</t>
  </si>
  <si>
    <t>Principal ($)</t>
  </si>
  <si>
    <t>Total LRAMVA ($)</t>
  </si>
  <si>
    <t>GS &lt; 50 kW</t>
  </si>
  <si>
    <t>GS 50 to 2,999 kW</t>
  </si>
  <si>
    <t>GS 3,000 to 4,999 kW</t>
  </si>
  <si>
    <t>Total</t>
  </si>
  <si>
    <t>Table 1-b.  Annual LRAMVA Breakdown by Year and Rate Class</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</si>
  <si>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</si>
  <si>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</si>
  <si>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LDCs are expected to include projected carrying charges amounts in row 84 of Table 1-b below.  LDCs should also check accuracy of the years included in the LRAMVA balance in row 85.</t>
  </si>
  <si>
    <t>Description</t>
  </si>
  <si>
    <t>LRAMVA Previously Claimed</t>
  </si>
  <si>
    <t>2011 Actuals</t>
  </si>
  <si>
    <t>2011 Forecast</t>
  </si>
  <si>
    <t>Amount Cleared</t>
  </si>
  <si>
    <t>2012 Actuals</t>
  </si>
  <si>
    <t>2012 Forecast</t>
  </si>
  <si>
    <t>2013 Actuals</t>
  </si>
  <si>
    <t>2013 Forecast</t>
  </si>
  <si>
    <t>2014 Actuals</t>
  </si>
  <si>
    <t>2014 Forecast</t>
  </si>
  <si>
    <t>2015 Actuals</t>
  </si>
  <si>
    <t>2015 Forecast</t>
  </si>
  <si>
    <t>2016 Actuals</t>
  </si>
  <si>
    <t>2016 Forecast</t>
  </si>
  <si>
    <t>2017 Actuals</t>
  </si>
  <si>
    <t>2017 Forecast</t>
  </si>
  <si>
    <t>2018 Actuals</t>
  </si>
  <si>
    <t>2018 Forecast</t>
  </si>
  <si>
    <t>2019 Actuals</t>
  </si>
  <si>
    <t>2019 Forecast</t>
  </si>
  <si>
    <t>2020 Actuals</t>
  </si>
  <si>
    <t>2020 Forecast</t>
  </si>
  <si>
    <t>Carrying Charges</t>
  </si>
  <si>
    <t>Total LRAMVA Balance</t>
  </si>
  <si>
    <t>Note: LDC to make note of assumptions included above, if any</t>
  </si>
  <si>
    <t>Table 1-c.  Breakdown of Incremental and Persisting Lost Revenues Amounts (Dollars)</t>
  </si>
  <si>
    <t xml:space="preserve">LDCs are requested to clear the cells in the table to show only the amounts related to this LRAMVA application.  This table is a check on the LRAMVA disposition providing a breakdown of actual incremental and persisting savings by year.  </t>
  </si>
  <si>
    <t xml:space="preserve">Actual Lost Revenues </t>
  </si>
  <si>
    <t>Forecast Lost Revenues</t>
  </si>
  <si>
    <t>Return to top</t>
  </si>
  <si>
    <t xml:space="preserve">Table A-1.  Changes to Generic Assumptions in LRAMVA Work Form </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</si>
  <si>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</si>
  <si>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No.</t>
  </si>
  <si>
    <t>Cell Reference</t>
  </si>
  <si>
    <t>Rationale</t>
  </si>
  <si>
    <t>c124:o127</t>
  </si>
  <si>
    <t>Removed rates for 2011-2014</t>
  </si>
  <si>
    <t>Already claimed LRAMVA for these years</t>
  </si>
  <si>
    <t>Column B</t>
  </si>
  <si>
    <t>Order program names according to IESO report and excluded programs not in forecast/no results</t>
  </si>
  <si>
    <t>Simplifies comparison to IESO report</t>
  </si>
  <si>
    <t>Row 59,122:123, 306:307</t>
  </si>
  <si>
    <t>Where IESO has adjustments in more than one year, show separately</t>
  </si>
  <si>
    <t>p72:r72</t>
  </si>
  <si>
    <t>Demand persistence for PSUI from (new) Tab 9</t>
  </si>
  <si>
    <t>Impacts on revenues based on actual data, rather than IESO report</t>
  </si>
  <si>
    <t>P72:R72</t>
  </si>
  <si>
    <t>Actual data on impact of PSUI CHP project on load from Tab 9</t>
  </si>
  <si>
    <t>IESO report doesn't accurately capture information on load impacts</t>
  </si>
  <si>
    <t>C51:C52,H154:H155</t>
  </si>
  <si>
    <t>Interest rates estimated for Jan-April 2020</t>
  </si>
  <si>
    <t>Rates not yet published by OEB</t>
  </si>
  <si>
    <t>9. Cogeneration</t>
  </si>
  <si>
    <t>All</t>
  </si>
  <si>
    <t>Actual data on impact of PSUI CHP project on load</t>
  </si>
  <si>
    <t>etc.</t>
  </si>
  <si>
    <t>Table A-2.  Updates to LRAMVA Disposition</t>
  </si>
  <si>
    <t>Please document any changes related to interrogatories or questions during the application process that affect the LRAMVA amount.</t>
  </si>
  <si>
    <t>Table 2-a.  LRAMVA Threshold</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</si>
  <si>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</si>
  <si>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Summary</t>
  </si>
  <si>
    <t>Years Included in Threshold</t>
  </si>
  <si>
    <t>Source of Threshold</t>
  </si>
  <si>
    <t>20XX Settlement Agreement, p. X</t>
  </si>
  <si>
    <t>Table 2-b.  LRAMVA Threshold</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</si>
  <si>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</si>
  <si>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2014 and 2015 CDM estimates</t>
  </si>
  <si>
    <t>EB-2014-0099 settlement, p.54 in Board decision  (PDF page number), see note below regarding kW value</t>
  </si>
  <si>
    <t>Table 2-c.   Inputs for LRAMVA Thresholds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</si>
  <si>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</si>
  <si>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t>LRAMVA Threshold</t>
  </si>
  <si>
    <t>Note: kW values are based on what actually was used in the forecast model, where demand savings from the CHP project were manually reduced. See appendix of accompanying report for full details.</t>
  </si>
  <si>
    <t>Tables</t>
  </si>
  <si>
    <t>Table 3-a.</t>
  </si>
  <si>
    <t>Table 3.  Inputs for Distribution Rates and Adjustments by Rate Class</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</si>
  <si>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</si>
  <si>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EB-2009-XXXX</t>
  </si>
  <si>
    <t>EB-2010-XXXX</t>
  </si>
  <si>
    <t>EB-2011-XXXX</t>
  </si>
  <si>
    <t>EB-2012-0152</t>
  </si>
  <si>
    <t>EB-2013-0157</t>
  </si>
  <si>
    <t>EB-2014-0099</t>
  </si>
  <si>
    <t>EB-2015-0092</t>
  </si>
  <si>
    <t>EB-2017-0065</t>
  </si>
  <si>
    <t>EB-2018-XXXX</t>
  </si>
  <si>
    <t>EB-2020-XXXX</t>
  </si>
  <si>
    <t>Rate Year</t>
  </si>
  <si>
    <t>Period 1 (# months)</t>
  </si>
  <si>
    <t>Period 2 (# months)</t>
  </si>
  <si>
    <t>Rate rider for tax sharing</t>
  </si>
  <si>
    <t>Rate rider for foregone revenue</t>
  </si>
  <si>
    <t>Other</t>
  </si>
  <si>
    <t>Adjusted rate</t>
  </si>
  <si>
    <t>Calendar year equivalent</t>
  </si>
  <si>
    <t>Note:  LDC to make note of adjustments made to Table 3 to accommodate the LDC's specific circumstances</t>
  </si>
  <si>
    <t>Table 3-a.  Distribution Rates by Rate Class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</si>
  <si>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</si>
  <si>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t>Note:  2014 removed from this table as LRAMVA for 2014 has already been claimed</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</si>
  <si>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</si>
  <si>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</si>
  <si>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</si>
  <si>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</si>
  <si>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</si>
  <si>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</si>
  <si>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Table 4-a.  2011 Lost Revenues</t>
  </si>
  <si>
    <t>Table 4-b.  2012 Lost Revenues</t>
  </si>
  <si>
    <t>Table 4-c.  2013 Lost Revenues</t>
  </si>
  <si>
    <t xml:space="preserve">Table 4-d.  2014 Lost Revenues </t>
  </si>
  <si>
    <t>Table 4-a.  2011 Lost Revenues Work Form</t>
  </si>
  <si>
    <t>Program</t>
  </si>
  <si>
    <t>Results Status</t>
  </si>
  <si>
    <t>Net Energy Savings (kWh)</t>
  </si>
  <si>
    <t>Net Energy Savings Persistence (kWh)</t>
  </si>
  <si>
    <t>Monthly Multiplier</t>
  </si>
  <si>
    <t xml:space="preserve">Net Demand Savings (kW) </t>
  </si>
  <si>
    <t>Net Peak Demand Savings Persistence (kW)</t>
  </si>
  <si>
    <t>Rate Allocations for LRAMVA</t>
  </si>
  <si>
    <t>Consumer Program</t>
  </si>
  <si>
    <t>Appliance Retirement</t>
  </si>
  <si>
    <t>Verified</t>
  </si>
  <si>
    <t>Adjustment to 2011 savings</t>
  </si>
  <si>
    <t>True-up</t>
  </si>
  <si>
    <t>Appliance Exchange</t>
  </si>
  <si>
    <t>HVAC Incentives</t>
  </si>
  <si>
    <t>Conservation Instant Coupon Booklet</t>
  </si>
  <si>
    <t>Bi-Annual Retailer Event</t>
  </si>
  <si>
    <t>Retailer Co-op</t>
  </si>
  <si>
    <t>Residential Demand Response</t>
  </si>
  <si>
    <t>Residential Demand Response (IHD)</t>
  </si>
  <si>
    <t>Residential New Construction</t>
  </si>
  <si>
    <t>Business Program</t>
  </si>
  <si>
    <t>Retrofit</t>
  </si>
  <si>
    <t>Direct Install Lighting</t>
  </si>
  <si>
    <t>Building Commissioning</t>
  </si>
  <si>
    <t>New Construction</t>
  </si>
  <si>
    <t>Energy Audit</t>
  </si>
  <si>
    <t xml:space="preserve">Small Commercial Demand Response </t>
  </si>
  <si>
    <t>Small Commercial Demand Response (IHD)</t>
  </si>
  <si>
    <t>Demand Response 3</t>
  </si>
  <si>
    <t>Industrial Program</t>
  </si>
  <si>
    <t>Process &amp; System Upgrades</t>
  </si>
  <si>
    <t>Monitoring &amp; Targeting</t>
  </si>
  <si>
    <t>Energy Manager</t>
  </si>
  <si>
    <t>Home Assistance Program</t>
  </si>
  <si>
    <t>Aboriginal Program</t>
  </si>
  <si>
    <t>Pre-2011 Programs completed in 2011</t>
  </si>
  <si>
    <t>Electricity Retrofit Incentive Program</t>
  </si>
  <si>
    <t>High Performance New Construction</t>
  </si>
  <si>
    <t>Toronto Comprehensive</t>
  </si>
  <si>
    <t>Multifamily Energy Efficiency Rebates</t>
  </si>
  <si>
    <t>LDC Custom Programs</t>
  </si>
  <si>
    <t>Program Enabled Savings</t>
  </si>
  <si>
    <t>Time of Use Savings</t>
  </si>
  <si>
    <t>LDC Pilots</t>
  </si>
  <si>
    <t>Actual CDM Savings in 2011</t>
  </si>
  <si>
    <t>Forecast CDM Savings in 2011</t>
  </si>
  <si>
    <t>Distribution Rate in 2011</t>
  </si>
  <si>
    <t>Lost Revenue in 2011 from 2011 programs</t>
  </si>
  <si>
    <t>Forecast Lost Revenues in 2011</t>
  </si>
  <si>
    <t>LRAMVA in 2011</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</si>
  <si>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</si>
  <si>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</si>
  <si>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</si>
  <si>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</si>
  <si>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</si>
  <si>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</si>
  <si>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</si>
  <si>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</si>
  <si>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</si>
  <si>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Note:  LDC to make note of key assumptions included above</t>
  </si>
  <si>
    <t>Table 4-b.  2012 Lost Revenues Work Form</t>
  </si>
  <si>
    <t>Adjustment to 2012 savings</t>
  </si>
  <si>
    <t>Actual CDM Savings in 2012</t>
  </si>
  <si>
    <t>Forecast CDM Savings in 2012</t>
  </si>
  <si>
    <t>Distribution Rate in 2012</t>
  </si>
  <si>
    <t>Lost Revenue in 2012 from 2011 programs</t>
  </si>
  <si>
    <t>Lost Revenue in 2012 from 2012 programs</t>
  </si>
  <si>
    <t>Total Lost Revenues in 2012</t>
  </si>
  <si>
    <t>Forecast Lost Revenues in 2012</t>
  </si>
  <si>
    <t>LRAMVA in 2012</t>
  </si>
  <si>
    <t>2012 Savings Persisting in 2013</t>
  </si>
  <si>
    <t>2012 Savings Persisting in 2014</t>
  </si>
  <si>
    <t>2012 Savings Persisting in 2015</t>
  </si>
  <si>
    <t>2012 Savings Persisting in 2016</t>
  </si>
  <si>
    <t>2012 Savings Persisting in 2017</t>
  </si>
  <si>
    <t>2012 Savings Persisting in 2018</t>
  </si>
  <si>
    <t>2012 Savings Persisting in 2019</t>
  </si>
  <si>
    <t>2012 Savings Persisting in 2020</t>
  </si>
  <si>
    <t>Table 4-c.  2013 Lost Revenues Work Form</t>
  </si>
  <si>
    <t>Adjustment to 2013 savings</t>
  </si>
  <si>
    <t>Actual CDM Savings in 2013</t>
  </si>
  <si>
    <t>Forecast CDM Savings in 2013</t>
  </si>
  <si>
    <t>Distribution Rate in 2013</t>
  </si>
  <si>
    <t>Lost Revenue in 2013 from 2011 programs</t>
  </si>
  <si>
    <t>Lost Revenue in 2013 from 2012 programs</t>
  </si>
  <si>
    <t>Lost Revenue in 2013 from 2013 programs</t>
  </si>
  <si>
    <t>Total Lost Revenues in 2013</t>
  </si>
  <si>
    <t>Forecast Lost Revenues in 2013</t>
  </si>
  <si>
    <t>LRAMVA in 2013</t>
  </si>
  <si>
    <t>2013 Savings Persisting in 2014</t>
  </si>
  <si>
    <t>2013 Savings Persisting in 2015</t>
  </si>
  <si>
    <t>2013 Savings Persisting in 2016</t>
  </si>
  <si>
    <t>2013 Savings Persisting in 2017</t>
  </si>
  <si>
    <t>2013 Savings Persisting in 2018</t>
  </si>
  <si>
    <t>2013 Savings Persisting in 2019</t>
  </si>
  <si>
    <t>2013 Savings Persisting in 2020</t>
  </si>
  <si>
    <t>Table 4-d.  2014 Lost Revenues Work Form</t>
  </si>
  <si>
    <t>Return to Top</t>
  </si>
  <si>
    <t>Adjustment to 2014 savings</t>
  </si>
  <si>
    <t>Actual CDM Savings in 2014</t>
  </si>
  <si>
    <t>Forecast CDM Savings in 2014</t>
  </si>
  <si>
    <t>Distribution Rate in 2014</t>
  </si>
  <si>
    <t>Lost Revenue in 2014 from 2011 programs</t>
  </si>
  <si>
    <t>Lost Revenue in 2014 from 2012 programs</t>
  </si>
  <si>
    <t>Lost Revenue in 2014 from 2013 programs</t>
  </si>
  <si>
    <t>Lost Revenue in 2014 from 2014 programs</t>
  </si>
  <si>
    <t>Total Lost Revenues in 2014</t>
  </si>
  <si>
    <t>Forecast Lost Revenues in 2014</t>
  </si>
  <si>
    <t>LRAMVA in 2014</t>
  </si>
  <si>
    <t>2014 Savings Persisting in 2015</t>
  </si>
  <si>
    <t>2014 Savings Persisting in 2016</t>
  </si>
  <si>
    <t>2014 Savings Persisting in 2017</t>
  </si>
  <si>
    <t>2014 Savings Persisting in 2018</t>
  </si>
  <si>
    <t>2014 Savings Persisting in 2019</t>
  </si>
  <si>
    <t>2014 Savings Persisting in 2020</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</si>
  <si>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</si>
  <si>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</si>
  <si>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</si>
  <si>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Table 5-a.  2015 Lost Revenues</t>
  </si>
  <si>
    <t xml:space="preserve">Table 5-b.  2016 Lost Revenues </t>
  </si>
  <si>
    <t xml:space="preserve">Table 5-c.  2017 Lost Revenues </t>
  </si>
  <si>
    <t xml:space="preserve">Table 5-d.  2018 Lost Revenues </t>
  </si>
  <si>
    <t>Table 5-e.  2019 Lost Revenues</t>
  </si>
  <si>
    <t>Table 5-f.  2020 Lost Revenues</t>
  </si>
  <si>
    <t>Table 5-a.  2015 Lost Revenues Work Form</t>
  </si>
  <si>
    <t>Legacy Framework</t>
  </si>
  <si>
    <t>Residential Program</t>
  </si>
  <si>
    <t>Coupon Initiative</t>
  </si>
  <si>
    <t>Adjustment to 2015 savings</t>
  </si>
  <si>
    <t>2016 True-up</t>
  </si>
  <si>
    <t>Bi-Annual Retailer Event Initiative</t>
  </si>
  <si>
    <t xml:space="preserve">-  </t>
  </si>
  <si>
    <t>Appliance Retirement Initiative</t>
  </si>
  <si>
    <t>HVAC Incentives Initiative</t>
  </si>
  <si>
    <t>Residential New Construction and Major Renovation Initiative</t>
  </si>
  <si>
    <t>Commercial &amp; Institutional Program</t>
  </si>
  <si>
    <t>Energy Audit Initiative</t>
  </si>
  <si>
    <t>Efficiency:  Equipment Replacement Incentive Initiative</t>
  </si>
  <si>
    <t>2017 True-up</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</si>
  <si>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</si>
  <si>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</si>
  <si>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</si>
  <si>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</si>
  <si>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</si>
  <si>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</si>
  <si>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</si>
  <si>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</si>
  <si>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Aboriginal Conservation Program</t>
  </si>
  <si>
    <t>Conservation Fund Pilots</t>
  </si>
  <si>
    <t>Conservation Fund Pilot - EnerNOC</t>
  </si>
  <si>
    <t>Loblaws Pilot</t>
  </si>
  <si>
    <t>Conservation Fund Pilot - SEG</t>
  </si>
  <si>
    <t>Social Benchmarking Pliot</t>
  </si>
  <si>
    <t>Conservation First Framework</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</si>
  <si>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</si>
  <si>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</si>
  <si>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</si>
  <si>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</si>
  <si>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</si>
  <si>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</si>
  <si>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</si>
  <si>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</si>
  <si>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</si>
  <si>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</si>
  <si>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</si>
  <si>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</si>
  <si>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</si>
  <si>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</si>
  <si>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</si>
  <si>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</si>
  <si>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</si>
  <si>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</si>
  <si>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</si>
  <si>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</si>
  <si>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</si>
  <si>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</si>
  <si>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</si>
  <si>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</si>
  <si>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</si>
  <si>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</si>
  <si>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</si>
  <si>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</si>
  <si>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</si>
  <si>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</si>
  <si>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</si>
  <si>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</si>
  <si>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</si>
  <si>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Actual CDM Savings in 2015</t>
  </si>
  <si>
    <t>Forecast CDM Savings in 2015</t>
  </si>
  <si>
    <t>Distribution Rate in 2015</t>
  </si>
  <si>
    <t>Lost Revenue in 2015 from 2011 programs</t>
  </si>
  <si>
    <t>Lost Revenue in 2015 from 2012 programs</t>
  </si>
  <si>
    <t>Lost Revenue in 2015 from 2013 programs</t>
  </si>
  <si>
    <t>Lost Revenue in 2015 from 2014 programs</t>
  </si>
  <si>
    <t>Lost Revenue in 2015 from 2015 programs</t>
  </si>
  <si>
    <t>Total Lost Revenues in 2015</t>
  </si>
  <si>
    <t>Forecast Lost Revenues in 2015</t>
  </si>
  <si>
    <t>LRAMVA in 2015</t>
  </si>
  <si>
    <t>2015 Savings Persisting in 2016</t>
  </si>
  <si>
    <t>2015 Savings Persisting in 2017</t>
  </si>
  <si>
    <t>2015 Savings Persisting in 2018</t>
  </si>
  <si>
    <t>2015 Savings Persisting in 2019</t>
  </si>
  <si>
    <t>2015 Savings Persisting in 2020</t>
  </si>
  <si>
    <t>Table 5-b.  2016 Lost Revenues Work Form</t>
  </si>
  <si>
    <t>Adjustment to 2016 savings</t>
  </si>
  <si>
    <t>2017 Verified</t>
  </si>
  <si>
    <t>2018 Unverified</t>
  </si>
  <si>
    <t>Home Depot Home Appliance Market Uplift Conservation Fund Pilot Program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</si>
  <si>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</si>
  <si>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</si>
  <si>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</si>
  <si>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</si>
  <si>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</si>
  <si>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</si>
  <si>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</si>
  <si>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</si>
  <si>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Lost Revenue in 2016 from 2016 programs</t>
  </si>
  <si>
    <t>Total Lost Revenues in 2016</t>
  </si>
  <si>
    <t>Forecast Lost Revenues in 2016</t>
  </si>
  <si>
    <t>LRAMVA in 2016</t>
  </si>
  <si>
    <t>2016 Savings Persisting in 2017</t>
  </si>
  <si>
    <t>2016 Savings Persisting in 2018</t>
  </si>
  <si>
    <t>2016 Savings Persisting in 2019</t>
  </si>
  <si>
    <t>2016 Savings Persisting in 2020</t>
  </si>
  <si>
    <t>Table 5-c.  2017 Lost Revenues Work Form</t>
  </si>
  <si>
    <t>Adjustment to 2017 savings</t>
  </si>
  <si>
    <t>Unverified</t>
  </si>
  <si>
    <t>Save on Energy Instant Discount Program</t>
  </si>
  <si>
    <t>Whole Home Pilot Program</t>
  </si>
  <si>
    <t>Home Energy Assessment &amp; Retrofit LDC Innovation Fund Pilot Program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</si>
  <si>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</si>
  <si>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</si>
  <si>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</si>
  <si>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</si>
  <si>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</si>
  <si>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</si>
  <si>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</si>
  <si>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</si>
  <si>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</si>
  <si>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</si>
  <si>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</si>
  <si>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</si>
  <si>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</si>
  <si>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</si>
  <si>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</si>
  <si>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</si>
  <si>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Table 5-d.  2018 Lost Revenues Work Form</t>
  </si>
  <si>
    <t>Adjustment to 2018 savings</t>
  </si>
  <si>
    <t>Save on Energy Instant Discount</t>
  </si>
  <si>
    <t>Instant Savings Program</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</si>
  <si>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</si>
  <si>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</si>
  <si>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</si>
  <si>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</si>
  <si>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</si>
  <si>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</si>
  <si>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</si>
  <si>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</si>
  <si>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</si>
  <si>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</si>
  <si>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</si>
  <si>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</si>
  <si>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</si>
  <si>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</si>
  <si>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</si>
  <si>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</si>
  <si>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</si>
  <si>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Adjustment to 2019 savings</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</si>
  <si>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</si>
  <si>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</si>
  <si>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</si>
  <si>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</si>
  <si>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</si>
  <si>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</si>
  <si>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</si>
  <si>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</si>
  <si>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</si>
  <si>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</si>
  <si>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</si>
  <si>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</si>
  <si>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Total Lost Revenues in 2019</t>
  </si>
  <si>
    <t>Forecast Lost Revenues in 2019</t>
  </si>
  <si>
    <t>LRAMVA in 2019</t>
  </si>
  <si>
    <t>2019 Savings Persisting in 2020</t>
  </si>
  <si>
    <t>Table 5-f.  2020 Lost Revenues Work Form</t>
  </si>
  <si>
    <t>Adjustment to 2020 savings</t>
  </si>
  <si>
    <t>Actual CDM Savings in 2020</t>
  </si>
  <si>
    <t>Forecast CDM Savings in 2020</t>
  </si>
  <si>
    <t>Distribution Rate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</si>
  <si>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</si>
  <si>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</si>
  <si>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</si>
  <si>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</si>
  <si>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</si>
  <si>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</si>
  <si>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</si>
  <si>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</si>
  <si>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</si>
  <si>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</si>
  <si>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Lost Revenues in 2020</t>
  </si>
  <si>
    <t>Forecast Lost Revenues in 2020</t>
  </si>
  <si>
    <t>LRAMVA in 2020</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</si>
  <si>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</si>
  <si>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</si>
  <si>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</si>
  <si>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Table 6.  Prescribed Interest Rates</t>
  </si>
  <si>
    <t>Table 6-a.  Calculation of Carrying Costs by Rate Class</t>
  </si>
  <si>
    <t>Go to Tab 1: Summary</t>
  </si>
  <si>
    <t>Quarter</t>
  </si>
  <si>
    <t xml:space="preserve">Approved Deferral &amp; Variance Accounts </t>
  </si>
  <si>
    <t>Month</t>
  </si>
  <si>
    <t>Period</t>
  </si>
  <si>
    <t>Monthly Rate</t>
  </si>
  <si>
    <t>2011 Q1</t>
  </si>
  <si>
    <t>Q1</t>
  </si>
  <si>
    <t>2011 Q2</t>
  </si>
  <si>
    <t>2011 Q3</t>
  </si>
  <si>
    <t>2011 Q4</t>
  </si>
  <si>
    <t>Q2</t>
  </si>
  <si>
    <t>2012 Q1</t>
  </si>
  <si>
    <t>2012 Q2</t>
  </si>
  <si>
    <t>2012 Q3</t>
  </si>
  <si>
    <t>Q3</t>
  </si>
  <si>
    <t>2012 Q4</t>
  </si>
  <si>
    <t>2013 Q1</t>
  </si>
  <si>
    <t>2013 Q2</t>
  </si>
  <si>
    <t>Q4</t>
  </si>
  <si>
    <t>2013 Q3</t>
  </si>
  <si>
    <t>2013 Q4</t>
  </si>
  <si>
    <t>2014 Q1</t>
  </si>
  <si>
    <t>Total for 2011</t>
  </si>
  <si>
    <t>2014 Q2</t>
  </si>
  <si>
    <t>2014 Q3</t>
  </si>
  <si>
    <t>Opening Balance for 2012</t>
  </si>
  <si>
    <t>2014 Q4</t>
  </si>
  <si>
    <t>2011-2012</t>
  </si>
  <si>
    <t>2015 Q1</t>
  </si>
  <si>
    <t>2015 Q2</t>
  </si>
  <si>
    <t>2015 Q3</t>
  </si>
  <si>
    <t>2015 Q4</t>
  </si>
  <si>
    <t>2016 Q1</t>
  </si>
  <si>
    <t>2016 Q2</t>
  </si>
  <si>
    <t>2016 Q3</t>
  </si>
  <si>
    <t>2016 Q4</t>
  </si>
  <si>
    <t>2017 Q1</t>
  </si>
  <si>
    <t>2017 Q2</t>
  </si>
  <si>
    <t>2017 Q3</t>
  </si>
  <si>
    <t>2017 Q4</t>
  </si>
  <si>
    <t>Total for 2012</t>
  </si>
  <si>
    <t>2018 Q1</t>
  </si>
  <si>
    <t>2018 Q2</t>
  </si>
  <si>
    <t>Opening Balance for 2013</t>
  </si>
  <si>
    <t>2018 Q3</t>
  </si>
  <si>
    <t>2011-2013</t>
  </si>
  <si>
    <t>2018 Q4</t>
  </si>
  <si>
    <t>2019 Q1</t>
  </si>
  <si>
    <t>2019 Q2</t>
  </si>
  <si>
    <t>2019 Q3</t>
  </si>
  <si>
    <t>2019 Q4</t>
  </si>
  <si>
    <t>2020 Q1</t>
  </si>
  <si>
    <t>2020 Q2</t>
  </si>
  <si>
    <t>2020 Q3</t>
  </si>
  <si>
    <t>2020 Q4</t>
  </si>
  <si>
    <t>Check OEB website</t>
  </si>
  <si>
    <t>Total for 2013</t>
  </si>
  <si>
    <t>Opening Balance for 2014</t>
  </si>
  <si>
    <t>2011-2014</t>
  </si>
  <si>
    <t>Total for 2014</t>
  </si>
  <si>
    <t>Opening Balance for 2015</t>
  </si>
  <si>
    <t>2011-2015</t>
  </si>
  <si>
    <t>Total for 2015</t>
  </si>
  <si>
    <t>Opening Balance for 2016</t>
  </si>
  <si>
    <t>2011-2016</t>
  </si>
  <si>
    <t>Total for 2016</t>
  </si>
  <si>
    <t>Opening Balance for 2017</t>
  </si>
  <si>
    <t>2011-2017</t>
  </si>
  <si>
    <t>Total for 2017</t>
  </si>
  <si>
    <t>Opening Balance for 2018</t>
  </si>
  <si>
    <t>2011-2018</t>
  </si>
  <si>
    <t>Total for 2018</t>
  </si>
  <si>
    <t>Opening Balance for 2019</t>
  </si>
  <si>
    <t>2011-2019</t>
  </si>
  <si>
    <t>Total for 2019</t>
  </si>
  <si>
    <t>Opening Balance for 2020</t>
  </si>
  <si>
    <t>2011-2020</t>
  </si>
  <si>
    <t>Total for 2020</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</si>
  <si>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</si>
  <si>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(Steps)</t>
  </si>
  <si>
    <r>
      <rPr>
        <b/>
        <sz val="12"/>
        <color theme="1"/>
        <rFont val="Arial"/>
        <family val="2"/>
      </rPr>
      <t xml:space="preserve">2.  </t>
    </r>
    <r>
      <rPr>
        <sz val="12"/>
        <color theme="1"/>
        <rFont val="Arial"/>
        <family val="2"/>
      </rPr>
      <t xml:space="preserve">Please identify the source of the report via the dropdown list in Column I.  </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</si>
  <si>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</si>
  <si>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</si>
  <si>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</si>
  <si>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NOTE: The Net Verified Peak Demand Savings table and Net Verified Energy Savings table below are in the reverse order to the accompanying tables in Tab 4 and Tab 5. The tables below match those provided by the IESO.</t>
  </si>
  <si>
    <t>Table 7.  2011-2020 Verified Program Results and Persistence into Future Years</t>
  </si>
  <si>
    <t>Step:</t>
  </si>
  <si>
    <t>#1</t>
  </si>
  <si>
    <t>#3</t>
  </si>
  <si>
    <t>#2</t>
  </si>
  <si>
    <t>#4</t>
  </si>
  <si>
    <t>Portfolio</t>
  </si>
  <si>
    <t>Initiative</t>
  </si>
  <si>
    <t>LDC</t>
  </si>
  <si>
    <t>Sector</t>
  </si>
  <si>
    <t xml:space="preserve">Conservation Resource Type </t>
  </si>
  <si>
    <t>(Implementation) Year</t>
  </si>
  <si>
    <t>Identify Source of Report</t>
  </si>
  <si>
    <t>Identify Status of Savings</t>
  </si>
  <si>
    <t>Net Verified Annual Peak Demand Savings at the End-User Level (kW)</t>
  </si>
  <si>
    <t>Net Verified Annual Energy Savings at the End-User Level (kWh)</t>
  </si>
  <si>
    <t>Please provide documentation and/or data to substantiate program savings that were not provided in the IESO's verified results reports (i.e., streetlighting projects).</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</si>
  <si>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</si>
  <si>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Table 8-a:  Name of Muncipality</t>
  </si>
  <si>
    <t>Summary of Project #1</t>
  </si>
  <si>
    <t>Details of Project #1 (Month, Year)</t>
  </si>
  <si>
    <t>Actual lost revenue based on kW billing</t>
  </si>
  <si>
    <t>Pre-conversion billing demand</t>
  </si>
  <si>
    <t>Post-conversion billing demand</t>
  </si>
  <si>
    <t>Billed amount (kW)</t>
  </si>
  <si>
    <t>Gross kW reduction</t>
  </si>
  <si>
    <t>Net to Gross Ratio</t>
  </si>
  <si>
    <t>Net kW reduction</t>
  </si>
  <si>
    <t>Fixture type</t>
  </si>
  <si>
    <t>Billing Wattage (kW)</t>
  </si>
  <si>
    <t>Quantity</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</si>
  <si>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</si>
  <si>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</si>
  <si>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</si>
  <si>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</si>
  <si>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</si>
  <si>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</si>
  <si>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</si>
  <si>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</si>
  <si>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</si>
  <si>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</si>
  <si>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Jan 20xx</t>
  </si>
  <si>
    <t>Feb 20xx</t>
  </si>
  <si>
    <t>Mar 20xx</t>
  </si>
  <si>
    <t>Apr 20xx</t>
  </si>
  <si>
    <t>May 20xx</t>
  </si>
  <si>
    <t>June 20xx</t>
  </si>
  <si>
    <t>Jul 20xx</t>
  </si>
  <si>
    <t>Aug 20xx</t>
  </si>
  <si>
    <t>Sep 20xx</t>
  </si>
  <si>
    <t>Oct 20xx</t>
  </si>
  <si>
    <t>Nov 20xx</t>
  </si>
  <si>
    <t>Dec 20xx</t>
  </si>
  <si>
    <t>Persistence in 20XX</t>
  </si>
  <si>
    <t>North Bay Hydro implemented a cogeneration project in late 2015 under the Save on Energy Process &amp; Systems Upgrad Program</t>
  </si>
  <si>
    <t>IESO showed energy savings for this program in the 2015 adjustments released with the 2016 final results, but showed zero demand reduction. Lost revenues are calculated from actual facility data.</t>
  </si>
  <si>
    <t>Table 9: Lost load from cogeneration project completed in late 2015 under the Save on Energy Process &amp; Systems Upgrade Program</t>
  </si>
  <si>
    <t>Lost load in 2016</t>
  </si>
  <si>
    <t>Actual lost revenue based on lost demand</t>
  </si>
  <si>
    <t>Total demand</t>
  </si>
  <si>
    <t>Billed demand</t>
  </si>
  <si>
    <t>(a-b)*c</t>
  </si>
  <si>
    <t>Monthly average</t>
  </si>
  <si>
    <t>Lost load in 2017</t>
  </si>
  <si>
    <t>Lost load in 2018</t>
  </si>
  <si>
    <t xml:space="preserve">Notes: Total demand is the maximum hourly demand in the month based on grid demand + generation </t>
  </si>
  <si>
    <t>Billed demand is the peak hourly demand on the grid (and is as billed)</t>
  </si>
  <si>
    <t>Net to Gross is from IESO</t>
  </si>
  <si>
    <t>Net reduction is the difference between the two</t>
  </si>
  <si>
    <t>Total demand accounts for parasitic uses by the cogeneration facility</t>
  </si>
  <si>
    <t>Results are carried to row 73 on Tab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</si>
</sst>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9"/>
      <color rgb="FF000000"/>
      <name val="Tahoma"/>
      <family val="2"/>
    </font>
    <font>
      <sz val="9"/>
      <color rgb="FF000000"/>
      <name val="Tahoma"/>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E9F3DE"/>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theme="1"/>
      </left>
      <right style="hair">
        <color indexed="64"/>
      </right>
      <top style="hair">
        <color theme="1"/>
      </top>
      <bottom style="hair">
        <color theme="1"/>
      </bottom>
      <diagonal/>
    </border>
    <border>
      <left/>
      <right style="hair">
        <color theme="1"/>
      </right>
      <top style="hair">
        <color theme="1"/>
      </top>
      <bottom style="hair">
        <color theme="1"/>
      </bottom>
      <diagonal/>
    </border>
    <border>
      <left/>
      <right style="hair">
        <color indexed="64"/>
      </right>
      <top style="hair">
        <color indexed="64"/>
      </top>
      <bottom style="hair">
        <color indexed="64"/>
      </bottom>
      <diagonal/>
    </border>
    <border>
      <left style="hair">
        <color theme="1"/>
      </left>
      <right style="hair">
        <color indexed="64"/>
      </right>
      <top/>
      <bottom style="hair">
        <color theme="1"/>
      </bottom>
      <diagonal/>
    </border>
    <border>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indexed="64"/>
      </left>
      <right style="hair">
        <color indexed="64"/>
      </right>
      <top/>
      <bottom style="hair">
        <color theme="1"/>
      </bottom>
      <diagonal/>
    </border>
  </borders>
  <cellStyleXfs count="9772">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3" applyNumberFormat="0" applyAlignment="0" applyProtection="0"/>
    <xf numFmtId="0" fontId="16" fillId="22" borderId="14"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5" applyNumberFormat="0" applyFill="0" applyAlignment="0" applyProtection="0"/>
    <xf numFmtId="0" fontId="21" fillId="0" borderId="16" applyNumberFormat="0" applyFill="0" applyAlignment="0" applyProtection="0"/>
    <xf numFmtId="0" fontId="22" fillId="0" borderId="17" applyNumberFormat="0" applyFill="0" applyAlignment="0" applyProtection="0"/>
    <xf numFmtId="0" fontId="22" fillId="0" borderId="0" applyNumberFormat="0" applyFill="0" applyBorder="0" applyAlignment="0" applyProtection="0"/>
    <xf numFmtId="0" fontId="23" fillId="8" borderId="13" applyNumberFormat="0" applyAlignment="0" applyProtection="0"/>
    <xf numFmtId="0" fontId="24" fillId="0" borderId="18"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19" applyNumberFormat="0" applyFont="0" applyAlignment="0" applyProtection="0"/>
    <xf numFmtId="0" fontId="10" fillId="24" borderId="19" applyNumberFormat="0" applyFont="0" applyAlignment="0" applyProtection="0"/>
    <xf numFmtId="0" fontId="26" fillId="21" borderId="20"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1" applyNumberFormat="0" applyFill="0" applyAlignment="0" applyProtection="0"/>
    <xf numFmtId="0" fontId="29" fillId="0" borderId="0" applyNumberFormat="0" applyFill="0" applyBorder="0" applyAlignment="0" applyProtection="0"/>
    <xf numFmtId="0" fontId="15" fillId="21" borderId="22" applyNumberFormat="0" applyAlignment="0" applyProtection="0"/>
    <xf numFmtId="0" fontId="23" fillId="8" borderId="22" applyNumberFormat="0" applyAlignment="0" applyProtection="0"/>
    <xf numFmtId="0" fontId="10" fillId="24" borderId="23" applyNumberFormat="0" applyFont="0" applyAlignment="0" applyProtection="0"/>
    <xf numFmtId="0" fontId="10" fillId="24" borderId="23" applyNumberFormat="0" applyFont="0" applyAlignment="0" applyProtection="0"/>
    <xf numFmtId="0" fontId="26" fillId="21" borderId="24" applyNumberFormat="0" applyAlignment="0" applyProtection="0"/>
    <xf numFmtId="0" fontId="28" fillId="0" borderId="25"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2" applyNumberFormat="0" applyProtection="0">
      <alignment horizontal="left" vertical="center"/>
    </xf>
    <xf numFmtId="0" fontId="10" fillId="25" borderId="32" applyNumberFormat="0" applyProtection="0">
      <alignment horizontal="left" vertical="center"/>
    </xf>
    <xf numFmtId="0" fontId="15" fillId="21" borderId="27" applyNumberFormat="0" applyAlignment="0" applyProtection="0"/>
    <xf numFmtId="0" fontId="23" fillId="8" borderId="27" applyNumberFormat="0" applyAlignment="0" applyProtection="0"/>
    <xf numFmtId="0" fontId="10" fillId="24" borderId="28" applyNumberFormat="0" applyFont="0" applyAlignment="0" applyProtection="0"/>
    <xf numFmtId="0" fontId="10" fillId="24" borderId="28" applyNumberFormat="0" applyFont="0" applyAlignment="0" applyProtection="0"/>
    <xf numFmtId="0" fontId="26" fillId="21" borderId="29" applyNumberFormat="0" applyAlignment="0" applyProtection="0"/>
    <xf numFmtId="0" fontId="28" fillId="0" borderId="30" applyNumberFormat="0" applyFill="0" applyAlignment="0" applyProtection="0"/>
    <xf numFmtId="0" fontId="15" fillId="21" borderId="27" applyNumberFormat="0" applyAlignment="0" applyProtection="0"/>
    <xf numFmtId="0" fontId="23" fillId="8" borderId="27" applyNumberFormat="0" applyAlignment="0" applyProtection="0"/>
    <xf numFmtId="0" fontId="10" fillId="24" borderId="28" applyNumberFormat="0" applyFont="0" applyAlignment="0" applyProtection="0"/>
    <xf numFmtId="0" fontId="10" fillId="24" borderId="28" applyNumberFormat="0" applyFont="0" applyAlignment="0" applyProtection="0"/>
    <xf numFmtId="0" fontId="26" fillId="21" borderId="29" applyNumberFormat="0" applyAlignment="0" applyProtection="0"/>
    <xf numFmtId="0" fontId="28" fillId="0" borderId="30"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2" applyNumberFormat="0" applyProtection="0">
      <alignment horizontal="left" vertical="center"/>
    </xf>
    <xf numFmtId="0" fontId="10" fillId="25" borderId="32"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7" applyNumberFormat="0">
      <alignment horizontal="centerContinuous" vertical="center" wrapText="1"/>
    </xf>
    <xf numFmtId="0" fontId="10" fillId="61" borderId="27"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8">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1" applyFont="0"/>
    <xf numFmtId="168" fontId="85" fillId="0" borderId="0" applyFont="0"/>
    <xf numFmtId="204" fontId="86" fillId="0" borderId="8">
      <alignment horizontal="right"/>
    </xf>
    <xf numFmtId="204" fontId="86" fillId="0" borderId="8" applyFill="0">
      <alignment horizontal="right"/>
    </xf>
    <xf numFmtId="3" fontId="10" fillId="0" borderId="8" applyFill="0">
      <alignment horizontal="right"/>
    </xf>
    <xf numFmtId="205" fontId="86" fillId="0" borderId="8" applyFill="0">
      <alignment horizontal="right"/>
    </xf>
    <xf numFmtId="206" fontId="9" fillId="62" borderId="62">
      <alignment horizontal="center" vertical="center"/>
    </xf>
    <xf numFmtId="0" fontId="10" fillId="0" borderId="0"/>
    <xf numFmtId="182" fontId="87" fillId="0" borderId="0"/>
    <xf numFmtId="0" fontId="10" fillId="0" borderId="0"/>
    <xf numFmtId="207" fontId="10" fillId="0" borderId="8">
      <alignment horizontal="right"/>
      <protection locked="0"/>
    </xf>
    <xf numFmtId="165" fontId="86" fillId="0" borderId="8" applyNumberFormat="0" applyFont="0" applyBorder="0" applyProtection="0">
      <alignment horizontal="right"/>
    </xf>
    <xf numFmtId="208" fontId="88" fillId="63" borderId="63"/>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9" applyNumberFormat="0" applyBorder="0" applyAlignment="0">
      <alignment horizontal="center" vertical="top" wrapText="1"/>
      <protection hidden="1"/>
    </xf>
    <xf numFmtId="0" fontId="93" fillId="65" borderId="0"/>
    <xf numFmtId="0" fontId="94" fillId="0" borderId="0" applyAlignment="0"/>
    <xf numFmtId="0" fontId="95" fillId="0" borderId="4" applyNumberFormat="0" applyFill="0" applyAlignment="0" applyProtection="0"/>
    <xf numFmtId="0" fontId="96" fillId="0" borderId="64" applyNumberFormat="0" applyFont="0" applyFill="0" applyAlignment="0" applyProtection="0"/>
    <xf numFmtId="0" fontId="97" fillId="0" borderId="65" applyNumberFormat="0" applyFont="0" applyFill="0" applyAlignment="0" applyProtection="0">
      <alignment horizontal="centerContinuous"/>
    </xf>
    <xf numFmtId="0" fontId="81" fillId="0" borderId="4" applyNumberFormat="0" applyFont="0" applyFill="0" applyAlignment="0" applyProtection="0"/>
    <xf numFmtId="0" fontId="81" fillId="0" borderId="9" applyNumberFormat="0" applyFont="0" applyFill="0" applyAlignment="0" applyProtection="0"/>
    <xf numFmtId="0" fontId="81" fillId="0" borderId="10" applyNumberFormat="0" applyFont="0" applyFill="0" applyAlignment="0" applyProtection="0"/>
    <xf numFmtId="0" fontId="81" fillId="0" borderId="42"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7" applyNumberFormat="0" applyAlignment="0" applyProtection="0"/>
    <xf numFmtId="0" fontId="98" fillId="33" borderId="55" applyNumberFormat="0" applyAlignment="0" applyProtection="0"/>
    <xf numFmtId="0" fontId="98" fillId="33" borderId="55" applyNumberFormat="0" applyAlignment="0" applyProtection="0"/>
    <xf numFmtId="0" fontId="98" fillId="33" borderId="55" applyNumberFormat="0" applyAlignment="0" applyProtection="0"/>
    <xf numFmtId="0" fontId="98" fillId="33" borderId="55" applyNumberFormat="0" applyAlignment="0" applyProtection="0"/>
    <xf numFmtId="0" fontId="98" fillId="33" borderId="55" applyNumberFormat="0" applyAlignment="0" applyProtection="0"/>
    <xf numFmtId="0" fontId="68" fillId="33" borderId="55" applyNumberFormat="0" applyAlignment="0" applyProtection="0"/>
    <xf numFmtId="0" fontId="68" fillId="33" borderId="55" applyNumberFormat="0" applyAlignment="0" applyProtection="0"/>
    <xf numFmtId="182" fontId="96" fillId="66" borderId="0" applyNumberFormat="0" applyFont="0" applyBorder="0" applyAlignment="0">
      <alignment horizontal="left"/>
    </xf>
    <xf numFmtId="0" fontId="24" fillId="0" borderId="18" applyNumberFormat="0" applyFill="0" applyAlignment="0" applyProtection="0"/>
    <xf numFmtId="213" fontId="10" fillId="0" borderId="0" applyFont="0" applyFill="0" applyBorder="0" applyProtection="0">
      <alignment horizontal="center" vertical="center"/>
    </xf>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70" fillId="34" borderId="58" applyNumberFormat="0" applyAlignment="0" applyProtection="0"/>
    <xf numFmtId="0" fontId="70" fillId="34" borderId="58" applyNumberFormat="0" applyAlignment="0" applyProtection="0"/>
    <xf numFmtId="214" fontId="10" fillId="0" borderId="0" applyNumberFormat="0" applyFont="0" applyFill="0" applyAlignment="0" applyProtection="0"/>
    <xf numFmtId="0" fontId="95" fillId="0" borderId="4"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4"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28"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66">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67"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68" applyNumberFormat="0" applyFill="0">
      <alignment horizontal="right"/>
    </xf>
    <xf numFmtId="227" fontId="76" fillId="0" borderId="68" applyNumberFormat="0" applyFill="0">
      <alignment horizontal="right"/>
    </xf>
    <xf numFmtId="1" fontId="113" fillId="0" borderId="0"/>
    <xf numFmtId="228" fontId="96" fillId="0" borderId="0" applyFont="0" applyFill="0" applyBorder="0" applyProtection="0">
      <alignment horizontal="right"/>
    </xf>
    <xf numFmtId="229" fontId="79" fillId="65" borderId="7"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4"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69" applyNumberFormat="0" applyFont="0" applyFill="0" applyAlignment="0" applyProtection="0"/>
    <xf numFmtId="171" fontId="10" fillId="0" borderId="69" applyNumberFormat="0" applyFont="0" applyFill="0" applyAlignment="0" applyProtection="0"/>
    <xf numFmtId="171" fontId="10" fillId="0" borderId="69"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7"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9">
      <alignment horizontal="left"/>
    </xf>
    <xf numFmtId="1" fontId="119" fillId="69" borderId="41"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2"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0" applyNumberFormat="0" applyAlignment="0" applyProtection="0">
      <alignment horizontal="left" vertical="center"/>
    </xf>
    <xf numFmtId="0" fontId="45" fillId="0" borderId="31">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2"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3"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4" applyNumberFormat="0" applyFill="0" applyAlignment="0" applyProtection="0"/>
    <xf numFmtId="0" fontId="62" fillId="0" borderId="54"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1" applyNumberFormat="0" applyFill="0" applyBorder="0" applyAlignment="0" applyProtection="0">
      <alignment horizontal="left"/>
    </xf>
    <xf numFmtId="238" fontId="85" fillId="0" borderId="72">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6">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2" applyNumberFormat="0" applyBorder="0" applyAlignment="0" applyProtection="0"/>
    <xf numFmtId="0" fontId="140" fillId="32" borderId="55" applyNumberFormat="0" applyAlignment="0" applyProtection="0"/>
    <xf numFmtId="0" fontId="140" fillId="32" borderId="55" applyNumberFormat="0" applyAlignment="0" applyProtection="0"/>
    <xf numFmtId="0" fontId="140" fillId="32" borderId="55" applyNumberFormat="0" applyAlignment="0" applyProtection="0"/>
    <xf numFmtId="0" fontId="140" fillId="32" borderId="55" applyNumberFormat="0" applyAlignment="0" applyProtection="0"/>
    <xf numFmtId="0" fontId="140" fillId="32" borderId="55" applyNumberFormat="0" applyAlignment="0" applyProtection="0"/>
    <xf numFmtId="0" fontId="66" fillId="32" borderId="55"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3"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4"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5">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4"/>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69" fillId="0" borderId="57" applyNumberFormat="0" applyFill="0" applyAlignment="0" applyProtection="0"/>
    <xf numFmtId="0" fontId="69" fillId="0" borderId="57" applyNumberFormat="0" applyFill="0" applyAlignment="0" applyProtection="0"/>
    <xf numFmtId="14" fontId="83" fillId="0" borderId="4"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76"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2"/>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59" applyNumberFormat="0" applyFont="0" applyAlignment="0" applyProtection="0"/>
    <xf numFmtId="0" fontId="6" fillId="35" borderId="59" applyNumberFormat="0" applyFont="0" applyAlignment="0" applyProtection="0"/>
    <xf numFmtId="0" fontId="39" fillId="35" borderId="59" applyNumberFormat="0" applyFont="0" applyAlignment="0" applyProtection="0"/>
    <xf numFmtId="0" fontId="6" fillId="35" borderId="59" applyNumberFormat="0" applyFont="0" applyAlignment="0" applyProtection="0"/>
    <xf numFmtId="0" fontId="39"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1"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56" applyNumberFormat="0" applyAlignment="0" applyProtection="0"/>
    <xf numFmtId="0" fontId="164" fillId="33" borderId="56" applyNumberFormat="0" applyAlignment="0" applyProtection="0"/>
    <xf numFmtId="0" fontId="164" fillId="33" borderId="56" applyNumberFormat="0" applyAlignment="0" applyProtection="0"/>
    <xf numFmtId="0" fontId="164" fillId="33" borderId="56" applyNumberFormat="0" applyAlignment="0" applyProtection="0"/>
    <xf numFmtId="0" fontId="164" fillId="33" borderId="56" applyNumberFormat="0" applyAlignment="0" applyProtection="0"/>
    <xf numFmtId="0" fontId="67" fillId="33" borderId="56" applyNumberFormat="0" applyAlignment="0" applyProtection="0"/>
    <xf numFmtId="0" fontId="67" fillId="33" borderId="56"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4">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2"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4">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77">
      <alignment vertical="center"/>
    </xf>
    <xf numFmtId="270" fontId="10" fillId="0" borderId="0" applyFill="0" applyBorder="0">
      <alignment horizontal="right"/>
      <protection hidden="1"/>
    </xf>
    <xf numFmtId="0" fontId="175" fillId="67" borderId="32">
      <alignment horizontal="center" vertical="center" wrapText="1"/>
      <protection hidden="1"/>
    </xf>
    <xf numFmtId="0" fontId="99" fillId="80" borderId="78"/>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2"/>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2" applyNumberFormat="0" applyProtection="0">
      <alignment horizontal="center" vertical="center"/>
    </xf>
    <xf numFmtId="0" fontId="78" fillId="0" borderId="0">
      <alignment vertical="top"/>
    </xf>
    <xf numFmtId="0" fontId="9" fillId="81" borderId="32" applyNumberFormat="0" applyProtection="0">
      <alignment horizontal="center" vertical="center" wrapText="1"/>
    </xf>
    <xf numFmtId="0" fontId="9" fillId="81" borderId="32" applyNumberFormat="0" applyProtection="0">
      <alignment horizontal="center" vertical="center"/>
    </xf>
    <xf numFmtId="0" fontId="9" fillId="81" borderId="32" applyNumberFormat="0" applyProtection="0">
      <alignment horizontal="center" vertical="center" wrapText="1"/>
    </xf>
    <xf numFmtId="0" fontId="182" fillId="0" borderId="0" applyNumberFormat="0" applyFill="0" applyBorder="0" applyAlignment="0" applyProtection="0"/>
    <xf numFmtId="0" fontId="9" fillId="60" borderId="32"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2" applyNumberFormat="0" applyProtection="0">
      <alignment horizontal="center" vertical="center" wrapText="1"/>
    </xf>
    <xf numFmtId="0" fontId="10" fillId="25" borderId="32" applyNumberFormat="0" applyProtection="0">
      <alignment horizontal="left" vertical="center" wrapText="1"/>
    </xf>
    <xf numFmtId="0" fontId="78" fillId="0" borderId="0">
      <alignment vertical="top"/>
    </xf>
    <xf numFmtId="0" fontId="9" fillId="60" borderId="32"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1"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4" applyBorder="0" applyProtection="0">
      <alignment horizontal="right" vertical="center"/>
    </xf>
    <xf numFmtId="0" fontId="187" fillId="85" borderId="0" applyBorder="0" applyProtection="0">
      <alignment horizontal="centerContinuous" vertical="center"/>
    </xf>
    <xf numFmtId="0" fontId="187" fillId="83" borderId="4"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79" applyNumberFormat="0" applyAlignment="0">
      <alignment vertical="center"/>
    </xf>
    <xf numFmtId="241" fontId="192" fillId="86" borderId="80" applyNumberFormat="0" applyBorder="0" applyAlignment="0" applyProtection="0">
      <alignment vertical="center"/>
    </xf>
    <xf numFmtId="241" fontId="10" fillId="25" borderId="79"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4">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201" fillId="0" borderId="60" applyNumberFormat="0" applyFill="0" applyAlignment="0" applyProtection="0"/>
    <xf numFmtId="39" fontId="10" fillId="0" borderId="61">
      <protection locked="0"/>
    </xf>
    <xf numFmtId="165" fontId="191" fillId="0" borderId="61" applyFill="0" applyAlignment="0" applyProtection="0"/>
    <xf numFmtId="171" fontId="83" fillId="0" borderId="81"/>
    <xf numFmtId="0" fontId="202" fillId="0" borderId="0">
      <alignment horizontal="fill"/>
    </xf>
    <xf numFmtId="278" fontId="171" fillId="70" borderId="9"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4">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4">
      <alignment horizontal="right"/>
    </xf>
    <xf numFmtId="204" fontId="86" fillId="0" borderId="84">
      <alignment horizontal="right"/>
    </xf>
    <xf numFmtId="204" fontId="86" fillId="0" borderId="84" applyFill="0">
      <alignment horizontal="right"/>
    </xf>
    <xf numFmtId="3" fontId="10" fillId="0" borderId="84" applyFill="0">
      <alignment horizontal="right"/>
    </xf>
    <xf numFmtId="205" fontId="86" fillId="0" borderId="84" applyFill="0">
      <alignment horizontal="right"/>
    </xf>
    <xf numFmtId="207" fontId="10" fillId="0" borderId="84">
      <alignment horizontal="right"/>
      <protection locked="0"/>
    </xf>
    <xf numFmtId="165" fontId="86" fillId="0" borderId="84" applyNumberFormat="0" applyFont="0" applyBorder="0" applyProtection="0">
      <alignment horizontal="right"/>
    </xf>
    <xf numFmtId="1" fontId="92" fillId="64" borderId="85" applyNumberFormat="0" applyBorder="0" applyAlignment="0">
      <alignment horizontal="center" vertical="top" wrapText="1"/>
      <protection hidden="1"/>
    </xf>
    <xf numFmtId="0" fontId="95" fillId="0" borderId="82" applyNumberFormat="0" applyFill="0" applyAlignment="0" applyProtection="0"/>
    <xf numFmtId="0" fontId="81" fillId="0" borderId="82" applyNumberFormat="0" applyFont="0" applyFill="0" applyAlignment="0" applyProtection="0"/>
    <xf numFmtId="0" fontId="81" fillId="0" borderId="85" applyNumberFormat="0" applyFont="0" applyFill="0" applyAlignment="0" applyProtection="0"/>
    <xf numFmtId="229" fontId="79" fillId="65" borderId="83" applyFont="0" applyFill="0" applyBorder="0" applyAlignment="0" applyProtection="0"/>
    <xf numFmtId="231" fontId="83" fillId="0" borderId="82" applyFont="0" applyFill="0" applyBorder="0" applyAlignment="0" applyProtection="0"/>
    <xf numFmtId="235" fontId="99" fillId="68" borderId="85">
      <alignment horizontal="left"/>
    </xf>
    <xf numFmtId="2" fontId="147" fillId="0" borderId="82"/>
    <xf numFmtId="14" fontId="83" fillId="0" borderId="82"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2" applyBorder="0" applyProtection="0">
      <alignment horizontal="right" vertical="center"/>
    </xf>
    <xf numFmtId="43" fontId="6" fillId="0" borderId="0" applyFont="0" applyFill="0" applyBorder="0" applyAlignment="0" applyProtection="0"/>
    <xf numFmtId="0" fontId="187" fillId="83" borderId="82" applyBorder="0" applyProtection="0">
      <alignment horizontal="centerContinuous" vertical="center"/>
    </xf>
    <xf numFmtId="49" fontId="77" fillId="0" borderId="82">
      <alignment vertical="center"/>
    </xf>
    <xf numFmtId="278" fontId="171" fillId="70" borderId="85" applyBorder="0">
      <alignment horizontal="right" vertical="center"/>
      <protection locked="0"/>
    </xf>
    <xf numFmtId="283" fontId="77" fillId="0" borderId="82">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88">
      <alignment horizontal="left" vertical="center" wrapText="1"/>
    </xf>
    <xf numFmtId="166" fontId="111" fillId="0" borderId="87">
      <protection locked="0"/>
    </xf>
    <xf numFmtId="208" fontId="88" fillId="63" borderId="86"/>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89" applyNumberFormat="0" applyBorder="0" applyAlignment="0" applyProtection="0">
      <alignment vertical="center"/>
    </xf>
    <xf numFmtId="171" fontId="83" fillId="0"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19" applyNumberFormat="0" applyAlignment="0" applyProtection="0"/>
    <xf numFmtId="0" fontId="22" fillId="0" borderId="120" applyNumberFormat="0" applyFill="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xf numFmtId="0" fontId="15" fillId="21" borderId="119" applyNumberFormat="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xf numFmtId="0" fontId="10" fillId="25" borderId="104" applyNumberFormat="0" applyProtection="0">
      <alignment horizontal="left" vertical="center"/>
    </xf>
    <xf numFmtId="0" fontId="10" fillId="25" borderId="104" applyNumberFormat="0" applyProtection="0">
      <alignment horizontal="left" vertical="center"/>
    </xf>
    <xf numFmtId="0" fontId="15" fillId="21" borderId="119" applyNumberFormat="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xf numFmtId="0" fontId="15" fillId="21" borderId="119" applyNumberFormat="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cellStyleXfs>
  <cellXfs count="839">
    <xf numFmtId="0" fontId="0" fillId="0" borderId="0" xfId="0"/>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3" xfId="70" applyNumberFormat="1" applyFont="1" applyFill="1" applyBorder="1" applyAlignment="1" applyProtection="1">
      <alignment horizontal="center"/>
      <protection locked="0"/>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3"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3"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5"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43" xfId="70" applyNumberFormat="1" applyFont="1" applyFill="1" applyBorder="1" applyAlignment="1" applyProtection="1">
      <alignment horizontal="center"/>
      <protection locked="0"/>
    </xf>
    <xf numFmtId="180" fontId="43" fillId="2" borderId="43"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4"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51" fillId="2" borderId="0" xfId="0" applyFont="1" applyFill="1" applyAlignment="1">
      <alignment horizontal="center"/>
    </xf>
    <xf numFmtId="178" fontId="49" fillId="28" borderId="26" xfId="40" applyNumberFormat="1" applyFont="1" applyFill="1" applyBorder="1" applyAlignment="1">
      <alignment horizontal="left" vertical="center"/>
    </xf>
    <xf numFmtId="178" fontId="49" fillId="2" borderId="26"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6"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11" fillId="2" borderId="0" xfId="0" applyFont="1" applyFill="1" applyAlignment="1"/>
    <xf numFmtId="0" fontId="213" fillId="2" borderId="0" xfId="0" applyFont="1" applyFill="1" applyBorder="1" applyAlignment="1">
      <alignment vertical="center"/>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0" xfId="70" applyNumberFormat="1" applyFont="1" applyFill="1" applyBorder="1" applyAlignment="1" applyProtection="1">
      <alignment horizontal="center" vertical="center"/>
      <protection locked="0"/>
    </xf>
    <xf numFmtId="0" fontId="52" fillId="2" borderId="111"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5" fillId="2" borderId="0" xfId="0" applyFont="1" applyFill="1" applyBorder="1" applyAlignment="1">
      <alignment horizontal="left" vertical="center"/>
    </xf>
    <xf numFmtId="0" fontId="42" fillId="2" borderId="0" xfId="0" applyFont="1" applyFill="1" applyBorder="1" applyAlignment="1">
      <alignment vertical="center"/>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6" xfId="40" applyNumberFormat="1" applyFont="1" applyFill="1" applyBorder="1" applyAlignment="1">
      <alignment horizontal="left" vertical="center"/>
    </xf>
    <xf numFmtId="0" fontId="46" fillId="2" borderId="10" xfId="0" applyFont="1" applyFill="1" applyBorder="1" applyAlignment="1">
      <alignment horizontal="left" vertical="center" wrapText="1"/>
    </xf>
    <xf numFmtId="178" fontId="210" fillId="90" borderId="26" xfId="40" applyNumberFormat="1" applyFont="1" applyFill="1" applyBorder="1" applyAlignment="1">
      <alignment horizontal="left" vertical="center"/>
    </xf>
    <xf numFmtId="178" fontId="210" fillId="2" borderId="26" xfId="40" applyNumberFormat="1" applyFont="1" applyFill="1" applyBorder="1" applyAlignment="1">
      <alignment horizontal="left" vertical="center"/>
    </xf>
    <xf numFmtId="0" fontId="48" fillId="2" borderId="0" xfId="0" applyFont="1" applyFill="1" applyAlignment="1">
      <alignment horizontal="center"/>
    </xf>
    <xf numFmtId="287" fontId="214" fillId="2" borderId="26" xfId="70" applyNumberFormat="1" applyFont="1" applyFill="1" applyBorder="1" applyAlignment="1">
      <alignment horizontal="left" vertical="center"/>
    </xf>
    <xf numFmtId="169" fontId="210" fillId="28" borderId="26" xfId="70" applyFont="1" applyFill="1" applyBorder="1" applyAlignment="1">
      <alignment horizontal="left" vertical="center"/>
    </xf>
    <xf numFmtId="174" fontId="211" fillId="26" borderId="112" xfId="6" applyNumberFormat="1" applyFont="1" applyFill="1" applyBorder="1" applyAlignment="1">
      <alignment horizontal="center" vertical="center" wrapText="1"/>
    </xf>
    <xf numFmtId="174" fontId="211" fillId="26" borderId="97" xfId="6" applyNumberFormat="1" applyFont="1" applyFill="1" applyBorder="1" applyAlignment="1">
      <alignment horizontal="center" vertical="center" wrapText="1"/>
    </xf>
    <xf numFmtId="174" fontId="211" fillId="26" borderId="104" xfId="6" applyNumberFormat="1" applyFont="1" applyFill="1" applyBorder="1" applyAlignment="1">
      <alignment horizontal="center" vertical="center" wrapText="1"/>
    </xf>
    <xf numFmtId="0" fontId="215" fillId="2" borderId="0" xfId="0" applyFont="1" applyFill="1"/>
    <xf numFmtId="0" fontId="215" fillId="2" borderId="7" xfId="0" applyFont="1" applyFill="1" applyBorder="1"/>
    <xf numFmtId="175" fontId="89" fillId="2" borderId="11" xfId="0" applyNumberFormat="1" applyFont="1" applyFill="1" applyBorder="1" applyAlignment="1">
      <alignment horizontal="center"/>
    </xf>
    <xf numFmtId="175" fontId="89" fillId="2" borderId="113" xfId="0" applyNumberFormat="1" applyFont="1" applyFill="1" applyBorder="1" applyAlignment="1">
      <alignment horizontal="center"/>
    </xf>
    <xf numFmtId="175" fontId="89" fillId="2" borderId="6" xfId="0" applyNumberFormat="1" applyFont="1" applyFill="1" applyBorder="1" applyAlignment="1">
      <alignment horizontal="center"/>
    </xf>
    <xf numFmtId="175" fontId="89" fillId="2" borderId="36" xfId="0" applyNumberFormat="1" applyFont="1" applyFill="1" applyBorder="1" applyAlignment="1">
      <alignment horizontal="center"/>
    </xf>
    <xf numFmtId="175" fontId="89" fillId="2" borderId="7" xfId="0" applyNumberFormat="1" applyFont="1" applyFill="1" applyBorder="1" applyAlignment="1">
      <alignment horizontal="center"/>
    </xf>
    <xf numFmtId="175" fontId="89" fillId="2" borderId="4" xfId="0" applyNumberFormat="1" applyFont="1" applyFill="1" applyBorder="1" applyAlignment="1">
      <alignment horizontal="center"/>
    </xf>
    <xf numFmtId="175" fontId="42" fillId="2" borderId="7"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7" xfId="0" applyNumberFormat="1" applyFont="1" applyFill="1" applyBorder="1" applyAlignment="1">
      <alignment horizontal="center"/>
    </xf>
    <xf numFmtId="8" fontId="89" fillId="2" borderId="91"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5"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0"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3" xfId="0" applyNumberFormat="1" applyFont="1" applyFill="1" applyBorder="1" applyAlignment="1">
      <alignment horizontal="center"/>
    </xf>
    <xf numFmtId="8" fontId="89" fillId="28" borderId="114" xfId="0" applyNumberFormat="1" applyFont="1" applyFill="1" applyBorder="1" applyAlignment="1">
      <alignment horizontal="center"/>
    </xf>
    <xf numFmtId="8" fontId="89" fillId="28" borderId="43"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2" borderId="127"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17" xfId="70" applyNumberFormat="1" applyFont="1" applyFill="1" applyBorder="1" applyAlignment="1">
      <alignment horizontal="left" vertical="center"/>
    </xf>
    <xf numFmtId="178" fontId="210" fillId="28" borderId="85" xfId="40" applyNumberFormat="1" applyFont="1" applyFill="1" applyBorder="1" applyAlignment="1">
      <alignment vertical="center"/>
    </xf>
    <xf numFmtId="0" fontId="39" fillId="0" borderId="104" xfId="0" applyNumberFormat="1" applyFont="1" applyBorder="1" applyAlignment="1">
      <alignment horizontal="center"/>
    </xf>
    <xf numFmtId="0" fontId="11" fillId="2" borderId="104"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04" xfId="0" applyFont="1" applyFill="1" applyBorder="1" applyAlignment="1">
      <alignment horizontal="center"/>
    </xf>
    <xf numFmtId="169" fontId="42" fillId="2" borderId="0" xfId="70" applyFont="1" applyFill="1"/>
    <xf numFmtId="175" fontId="3" fillId="2" borderId="0" xfId="0" applyNumberFormat="1" applyFont="1" applyFill="1"/>
    <xf numFmtId="174" fontId="50" fillId="2" borderId="0" xfId="6" applyNumberFormat="1" applyFont="1" applyFill="1" applyBorder="1" applyAlignment="1">
      <alignment horizontal="center" vertical="center" wrapText="1"/>
    </xf>
    <xf numFmtId="174" fontId="50" fillId="26" borderId="11" xfId="6" applyNumberFormat="1" applyFont="1" applyFill="1" applyBorder="1" applyAlignment="1">
      <alignment horizontal="center" vertical="center" wrapText="1"/>
    </xf>
    <xf numFmtId="10" fontId="39" fillId="2" borderId="11"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6" xfId="0" applyNumberFormat="1" applyFont="1" applyFill="1" applyBorder="1" applyAlignment="1">
      <alignment horizontal="center"/>
    </xf>
    <xf numFmtId="1" fontId="39" fillId="0" borderId="6" xfId="0" applyNumberFormat="1" applyFont="1" applyFill="1" applyBorder="1" applyAlignment="1">
      <alignment horizontal="center"/>
    </xf>
    <xf numFmtId="0" fontId="39" fillId="0" borderId="6" xfId="0" applyFont="1" applyFill="1" applyBorder="1" applyAlignment="1">
      <alignment horizontal="center"/>
    </xf>
    <xf numFmtId="10" fontId="43" fillId="0" borderId="6" xfId="0" applyNumberFormat="1" applyFont="1" applyFill="1" applyBorder="1" applyAlignment="1">
      <alignment horizontal="center"/>
    </xf>
    <xf numFmtId="173" fontId="43" fillId="0" borderId="5" xfId="70" applyNumberFormat="1" applyFont="1" applyFill="1" applyBorder="1"/>
    <xf numFmtId="173" fontId="43" fillId="0" borderId="6" xfId="70" applyNumberFormat="1" applyFont="1" applyFill="1" applyBorder="1"/>
    <xf numFmtId="10" fontId="39" fillId="2" borderId="5" xfId="0" applyNumberFormat="1" applyFont="1" applyFill="1" applyBorder="1" applyAlignment="1" applyProtection="1">
      <alignment horizontal="center"/>
      <protection locked="0"/>
    </xf>
    <xf numFmtId="17" fontId="39" fillId="2" borderId="6" xfId="0" applyNumberFormat="1" applyFont="1" applyFill="1" applyBorder="1" applyAlignment="1">
      <alignment horizontal="center"/>
    </xf>
    <xf numFmtId="0" fontId="39" fillId="2" borderId="6" xfId="0" applyFont="1" applyFill="1" applyBorder="1" applyAlignment="1">
      <alignment horizontal="center"/>
    </xf>
    <xf numFmtId="17" fontId="40" fillId="2" borderId="12" xfId="0" applyNumberFormat="1" applyFont="1" applyFill="1" applyBorder="1"/>
    <xf numFmtId="0" fontId="40" fillId="2" borderId="12" xfId="0" applyFont="1" applyFill="1" applyBorder="1"/>
    <xf numFmtId="10" fontId="8" fillId="2" borderId="12" xfId="0" applyNumberFormat="1" applyFont="1" applyFill="1" applyBorder="1"/>
    <xf numFmtId="173" fontId="40" fillId="2" borderId="12" xfId="0" applyNumberFormat="1" applyFont="1" applyFill="1" applyBorder="1"/>
    <xf numFmtId="17" fontId="39" fillId="28" borderId="5" xfId="0" applyNumberFormat="1" applyFont="1" applyFill="1" applyBorder="1"/>
    <xf numFmtId="0" fontId="39" fillId="28" borderId="5" xfId="0" applyFont="1" applyFill="1" applyBorder="1"/>
    <xf numFmtId="10" fontId="43" fillId="28" borderId="5" xfId="0" applyNumberFormat="1" applyFont="1" applyFill="1" applyBorder="1"/>
    <xf numFmtId="173" fontId="39" fillId="28" borderId="5" xfId="0" applyNumberFormat="1" applyFont="1" applyFill="1" applyBorder="1" applyProtection="1">
      <protection locked="0"/>
    </xf>
    <xf numFmtId="173" fontId="43" fillId="28" borderId="5" xfId="70" applyNumberFormat="1" applyFont="1" applyFill="1" applyBorder="1" applyProtection="1"/>
    <xf numFmtId="17" fontId="47" fillId="2" borderId="5" xfId="0" applyNumberFormat="1" applyFont="1" applyFill="1" applyBorder="1"/>
    <xf numFmtId="0" fontId="47" fillId="2" borderId="5" xfId="0" applyFont="1" applyFill="1" applyBorder="1"/>
    <xf numFmtId="10" fontId="8" fillId="2" borderId="5" xfId="0" applyNumberFormat="1" applyFont="1" applyFill="1" applyBorder="1"/>
    <xf numFmtId="173" fontId="47" fillId="2" borderId="5" xfId="0" applyNumberFormat="1" applyFont="1" applyFill="1" applyBorder="1"/>
    <xf numFmtId="10" fontId="43" fillId="2" borderId="6" xfId="0" applyNumberFormat="1" applyFont="1" applyFill="1" applyBorder="1" applyAlignment="1">
      <alignment horizontal="center"/>
    </xf>
    <xf numFmtId="173" fontId="43" fillId="2" borderId="5" xfId="70" applyNumberFormat="1" applyFont="1" applyFill="1" applyBorder="1"/>
    <xf numFmtId="173" fontId="43" fillId="2" borderId="6" xfId="70" applyNumberFormat="1" applyFont="1" applyFill="1" applyBorder="1"/>
    <xf numFmtId="10" fontId="43" fillId="2" borderId="6" xfId="0" quotePrefix="1" applyNumberFormat="1" applyFont="1" applyFill="1" applyBorder="1" applyAlignment="1">
      <alignment horizontal="center"/>
    </xf>
    <xf numFmtId="10" fontId="39" fillId="28" borderId="5" xfId="0" applyNumberFormat="1" applyFont="1" applyFill="1" applyBorder="1" applyAlignment="1" applyProtection="1">
      <alignment horizontal="center"/>
      <protection locked="0"/>
    </xf>
    <xf numFmtId="17" fontId="8" fillId="2" borderId="12" xfId="0" applyNumberFormat="1" applyFont="1" applyFill="1" applyBorder="1"/>
    <xf numFmtId="10" fontId="39" fillId="2" borderId="46" xfId="0" applyNumberFormat="1" applyFont="1" applyFill="1" applyBorder="1" applyAlignment="1" applyProtection="1">
      <alignment horizontal="center"/>
      <protection locked="0"/>
    </xf>
    <xf numFmtId="10" fontId="39" fillId="28" borderId="46"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6" xfId="0" applyNumberFormat="1" applyFont="1" applyFill="1" applyBorder="1" applyAlignment="1">
      <alignment horizontal="center"/>
    </xf>
    <xf numFmtId="0" fontId="220" fillId="2" borderId="0" xfId="0" applyFont="1" applyFill="1" applyAlignment="1">
      <alignment vertical="center"/>
    </xf>
    <xf numFmtId="287" fontId="214" fillId="2" borderId="118" xfId="70" applyNumberFormat="1" applyFont="1" applyFill="1" applyBorder="1" applyAlignment="1">
      <alignment horizontal="left" vertical="center"/>
    </xf>
    <xf numFmtId="174" fontId="211" fillId="27" borderId="104" xfId="0" applyNumberFormat="1" applyFont="1" applyFill="1" applyBorder="1" applyAlignment="1">
      <alignment horizontal="center" vertical="center" wrapText="1"/>
    </xf>
    <xf numFmtId="174" fontId="50" fillId="27" borderId="104" xfId="0" applyNumberFormat="1" applyFont="1" applyFill="1" applyBorder="1" applyAlignment="1">
      <alignment horizontal="center" vertical="center" wrapText="1"/>
    </xf>
    <xf numFmtId="0" fontId="215" fillId="2" borderId="116" xfId="0" applyFont="1" applyFill="1" applyBorder="1" applyAlignment="1">
      <alignment vertical="top"/>
    </xf>
    <xf numFmtId="0" fontId="11" fillId="2" borderId="132" xfId="0" applyFont="1" applyFill="1" applyBorder="1" applyAlignment="1">
      <alignment vertical="top"/>
    </xf>
    <xf numFmtId="0" fontId="11" fillId="2" borderId="128"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04" xfId="0" applyFont="1" applyFill="1" applyBorder="1" applyAlignment="1">
      <alignment horizontal="left" vertical="top" wrapText="1"/>
    </xf>
    <xf numFmtId="0" fontId="215" fillId="2" borderId="104"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6"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6" xfId="40" applyNumberFormat="1" applyFont="1" applyFill="1" applyBorder="1" applyAlignment="1" applyProtection="1">
      <alignment horizontal="left" vertical="center"/>
      <protection locked="0"/>
    </xf>
    <xf numFmtId="178" fontId="49" fillId="2" borderId="26"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98" xfId="0" applyNumberFormat="1" applyFont="1" applyFill="1" applyBorder="1" applyAlignment="1" applyProtection="1">
      <alignment horizontal="center" vertical="center" wrapText="1"/>
      <protection locked="0"/>
    </xf>
    <xf numFmtId="0" fontId="50" fillId="26" borderId="92" xfId="0" applyNumberFormat="1" applyFont="1" applyFill="1" applyBorder="1" applyAlignment="1" applyProtection="1">
      <alignment horizontal="center" vertical="center" wrapText="1"/>
      <protection locked="0"/>
    </xf>
    <xf numFmtId="0" fontId="50" fillId="26" borderId="44" xfId="0" applyNumberFormat="1" applyFont="1" applyFill="1" applyBorder="1" applyAlignment="1" applyProtection="1">
      <alignment horizontal="center" vertical="center" wrapText="1"/>
      <protection locked="0"/>
    </xf>
    <xf numFmtId="0" fontId="50" fillId="26" borderId="129" xfId="0" applyNumberFormat="1" applyFont="1" applyFill="1" applyBorder="1" applyAlignment="1" applyProtection="1">
      <alignment horizontal="center" vertical="center" wrapText="1"/>
      <protection locked="0"/>
    </xf>
    <xf numFmtId="3" fontId="225" fillId="2" borderId="85"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0"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5" xfId="0" applyNumberFormat="1" applyFont="1" applyFill="1" applyBorder="1" applyAlignment="1" applyProtection="1">
      <alignment vertical="center"/>
      <protection locked="0"/>
    </xf>
    <xf numFmtId="3" fontId="43" fillId="28" borderId="33" xfId="0" applyNumberFormat="1" applyFont="1" applyFill="1" applyBorder="1" applyAlignment="1" applyProtection="1">
      <alignment horizontal="center" vertical="center"/>
      <protection locked="0"/>
    </xf>
    <xf numFmtId="9" fontId="39" fillId="28" borderId="10" xfId="72"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3" fontId="45" fillId="2" borderId="85"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0"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0" xfId="0" applyNumberFormat="1" applyFont="1" applyFill="1" applyBorder="1" applyAlignment="1" applyProtection="1">
      <alignment horizontal="center" vertical="center"/>
      <protection locked="0"/>
    </xf>
    <xf numFmtId="3" fontId="219" fillId="2" borderId="85"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5" xfId="0" applyNumberFormat="1" applyFont="1" applyFill="1" applyBorder="1" applyAlignment="1" applyProtection="1">
      <alignment vertical="top"/>
      <protection locked="0"/>
    </xf>
    <xf numFmtId="9" fontId="32" fillId="2" borderId="10"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0" xfId="72" applyFont="1" applyFill="1" applyBorder="1" applyAlignment="1" applyProtection="1">
      <alignment horizontal="center" vertical="center"/>
      <protection locked="0"/>
    </xf>
    <xf numFmtId="0" fontId="89" fillId="2" borderId="85" xfId="0" applyNumberFormat="1" applyFont="1" applyFill="1" applyBorder="1" applyAlignment="1" applyProtection="1">
      <alignment vertical="top" wrapText="1"/>
      <protection locked="0"/>
    </xf>
    <xf numFmtId="3" fontId="89" fillId="2" borderId="85"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0"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5"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5" xfId="0" applyNumberFormat="1" applyFont="1" applyFill="1" applyBorder="1" applyAlignment="1" applyProtection="1">
      <alignment horizontal="left" vertical="center" wrapText="1"/>
      <protection locked="0"/>
    </xf>
    <xf numFmtId="3" fontId="89" fillId="2" borderId="85" xfId="0" applyNumberFormat="1"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9" fillId="2" borderId="85" xfId="0" applyNumberFormat="1" applyFont="1" applyFill="1" applyBorder="1" applyAlignment="1" applyProtection="1">
      <alignment horizontal="left" vertical="center"/>
      <protection locked="0"/>
    </xf>
    <xf numFmtId="3" fontId="43" fillId="2" borderId="4" xfId="0" applyNumberFormat="1" applyFont="1" applyFill="1" applyBorder="1" applyAlignment="1" applyProtection="1">
      <alignment vertical="center" wrapText="1"/>
      <protection locked="0"/>
    </xf>
    <xf numFmtId="3" fontId="43" fillId="2" borderId="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left" vertical="center"/>
      <protection locked="0"/>
    </xf>
    <xf numFmtId="3" fontId="40" fillId="2" borderId="33" xfId="0" applyNumberFormat="1" applyFont="1" applyFill="1" applyBorder="1" applyAlignment="1" applyProtection="1">
      <alignment horizontal="center" vertical="center"/>
      <protection locked="0"/>
    </xf>
    <xf numFmtId="3" fontId="40" fillId="2" borderId="38"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3"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0"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0"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0" xfId="70"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0"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5"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43" fillId="2" borderId="4" xfId="0" applyNumberFormat="1" applyFont="1" applyFill="1" applyBorder="1" applyAlignment="1" applyProtection="1">
      <alignment horizontal="left" vertical="center"/>
      <protection locked="0"/>
    </xf>
    <xf numFmtId="39" fontId="40" fillId="2" borderId="4" xfId="0" applyNumberFormat="1" applyFont="1" applyFill="1" applyBorder="1" applyAlignment="1" applyProtection="1">
      <alignment horizontal="center"/>
      <protection locked="0"/>
    </xf>
    <xf numFmtId="39" fontId="39" fillId="2" borderId="4" xfId="0" applyNumberFormat="1" applyFont="1" applyFill="1" applyBorder="1" applyAlignment="1" applyProtection="1">
      <alignment horizontal="center"/>
      <protection locked="0"/>
    </xf>
    <xf numFmtId="39" fontId="56" fillId="2" borderId="4" xfId="0" applyNumberFormat="1" applyFont="1" applyFill="1" applyBorder="1" applyAlignment="1" applyProtection="1">
      <alignment horizontal="left"/>
      <protection locked="0"/>
    </xf>
    <xf numFmtId="39" fontId="56" fillId="2" borderId="4" xfId="0" applyNumberFormat="1" applyFont="1" applyFill="1" applyBorder="1" applyAlignment="1" applyProtection="1">
      <alignment horizontal="center"/>
      <protection locked="0"/>
    </xf>
    <xf numFmtId="3" fontId="43" fillId="2" borderId="4" xfId="0" applyNumberFormat="1" applyFont="1" applyFill="1" applyBorder="1" applyAlignment="1" applyProtection="1">
      <alignment vertical="center"/>
      <protection locked="0"/>
    </xf>
    <xf numFmtId="0" fontId="39" fillId="2" borderId="4" xfId="0" applyFont="1" applyFill="1" applyBorder="1" applyProtection="1">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0"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0"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3" xfId="0" applyNumberFormat="1" applyFont="1" applyFill="1" applyBorder="1" applyAlignment="1" applyProtection="1">
      <alignment horizontal="left" vertical="center"/>
      <protection locked="0"/>
    </xf>
    <xf numFmtId="3" fontId="40" fillId="2" borderId="4" xfId="0" applyNumberFormat="1" applyFont="1" applyFill="1" applyBorder="1" applyAlignment="1" applyProtection="1">
      <alignment horizontal="center" vertical="center"/>
      <protection locked="0"/>
    </xf>
    <xf numFmtId="3" fontId="39" fillId="2" borderId="4" xfId="0" applyNumberFormat="1" applyFont="1" applyFill="1" applyBorder="1" applyAlignment="1" applyProtection="1">
      <alignment horizontal="center" vertical="center"/>
      <protection locked="0"/>
    </xf>
    <xf numFmtId="3" fontId="56" fillId="2" borderId="4" xfId="0" applyNumberFormat="1" applyFont="1" applyFill="1" applyBorder="1" applyAlignment="1" applyProtection="1">
      <alignment horizontal="left" vertical="center"/>
      <protection locked="0"/>
    </xf>
    <xf numFmtId="0" fontId="32" fillId="2" borderId="4" xfId="0" applyFont="1" applyFill="1" applyBorder="1" applyProtection="1">
      <protection locked="0"/>
    </xf>
    <xf numFmtId="3" fontId="8" fillId="2" borderId="106"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07" xfId="0" applyNumberFormat="1" applyFont="1" applyFill="1" applyBorder="1" applyAlignment="1" applyProtection="1">
      <alignment horizontal="left" vertical="center"/>
      <protection locked="0"/>
    </xf>
    <xf numFmtId="3" fontId="40" fillId="2" borderId="49" xfId="0" applyNumberFormat="1" applyFont="1" applyFill="1" applyBorder="1" applyAlignment="1" applyProtection="1">
      <alignment horizontal="center" vertical="center"/>
      <protection locked="0"/>
    </xf>
    <xf numFmtId="3" fontId="40" fillId="2" borderId="108"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left" vertical="center"/>
      <protection locked="0"/>
    </xf>
    <xf numFmtId="3" fontId="205" fillId="2" borderId="97" xfId="0" applyNumberFormat="1" applyFont="1" applyFill="1" applyBorder="1" applyAlignment="1" applyProtection="1">
      <alignment horizontal="left" vertical="center"/>
      <protection locked="0"/>
    </xf>
    <xf numFmtId="3" fontId="40" fillId="2" borderId="97" xfId="0" applyNumberFormat="1" applyFont="1" applyFill="1" applyBorder="1" applyAlignment="1" applyProtection="1">
      <alignment horizontal="center" vertical="center"/>
      <protection locked="0"/>
    </xf>
    <xf numFmtId="0" fontId="41" fillId="2" borderId="97" xfId="0" applyFont="1" applyFill="1" applyBorder="1" applyProtection="1">
      <protection locked="0"/>
    </xf>
    <xf numFmtId="3" fontId="8" fillId="2" borderId="97" xfId="0" applyNumberFormat="1" applyFont="1" applyFill="1" applyBorder="1" applyAlignment="1" applyProtection="1">
      <alignment horizontal="center" vertical="center"/>
      <protection locked="0"/>
    </xf>
    <xf numFmtId="3" fontId="8" fillId="2" borderId="91" xfId="0" applyNumberFormat="1" applyFont="1" applyFill="1" applyBorder="1" applyAlignment="1" applyProtection="1">
      <alignment horizontal="center" vertical="center"/>
      <protection locked="0"/>
    </xf>
    <xf numFmtId="173" fontId="43" fillId="2" borderId="10" xfId="0" applyNumberFormat="1" applyFont="1" applyFill="1" applyBorder="1" applyAlignment="1" applyProtection="1">
      <alignment horizontal="center" vertical="center"/>
      <protection locked="0"/>
    </xf>
    <xf numFmtId="173" fontId="8" fillId="2" borderId="10" xfId="70" applyNumberFormat="1" applyFont="1" applyFill="1" applyBorder="1" applyAlignment="1" applyProtection="1">
      <alignment horizontal="center" vertical="center"/>
      <protection locked="0"/>
    </xf>
    <xf numFmtId="175" fontId="8" fillId="2" borderId="10"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09"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9" fillId="2" borderId="103"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5" xfId="0" applyFont="1" applyFill="1" applyBorder="1" applyAlignment="1" applyProtection="1">
      <alignment horizontal="left" vertical="center"/>
      <protection locked="0"/>
    </xf>
    <xf numFmtId="0" fontId="46" fillId="89" borderId="103" xfId="0" applyFont="1" applyFill="1" applyBorder="1" applyAlignment="1" applyProtection="1">
      <alignment horizontal="left" vertical="center"/>
      <protection locked="0"/>
    </xf>
    <xf numFmtId="173" fontId="43" fillId="2" borderId="10" xfId="71" applyNumberFormat="1" applyFont="1" applyFill="1" applyBorder="1" applyAlignment="1" applyProtection="1">
      <alignment horizontal="center" vertical="center"/>
      <protection locked="0"/>
    </xf>
    <xf numFmtId="3" fontId="40" fillId="2" borderId="111"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0" xfId="0" applyNumberFormat="1" applyFont="1" applyFill="1" applyBorder="1" applyAlignment="1" applyProtection="1">
      <alignment horizontal="center" vertical="center"/>
      <protection locked="0"/>
    </xf>
    <xf numFmtId="0" fontId="57" fillId="2" borderId="4" xfId="0" applyFont="1" applyFill="1" applyBorder="1" applyProtection="1">
      <protection locked="0"/>
    </xf>
    <xf numFmtId="3" fontId="205" fillId="2" borderId="4" xfId="0" applyNumberFormat="1" applyFont="1" applyFill="1" applyBorder="1" applyAlignment="1" applyProtection="1">
      <alignment horizontal="left" vertical="center"/>
      <protection locked="0"/>
    </xf>
    <xf numFmtId="3" fontId="8" fillId="2" borderId="4" xfId="0" applyNumberFormat="1" applyFont="1" applyFill="1" applyBorder="1" applyAlignment="1" applyProtection="1">
      <alignment horizontal="center" vertical="center"/>
      <protection locked="0"/>
    </xf>
    <xf numFmtId="3" fontId="8" fillId="2" borderId="4" xfId="0" applyNumberFormat="1" applyFont="1" applyFill="1" applyBorder="1" applyAlignment="1" applyProtection="1">
      <alignment vertical="center"/>
      <protection locked="0"/>
    </xf>
    <xf numFmtId="172" fontId="8" fillId="2" borderId="4" xfId="0" applyNumberFormat="1" applyFont="1" applyFill="1" applyBorder="1" applyAlignment="1" applyProtection="1">
      <alignment horizontal="center" vertical="center"/>
      <protection locked="0"/>
    </xf>
    <xf numFmtId="0" fontId="39" fillId="28" borderId="104"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6"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04" xfId="0" applyFont="1" applyFill="1" applyBorder="1" applyAlignment="1" applyProtection="1">
      <alignment horizontal="center" vertical="center" wrapText="1"/>
      <protection locked="0"/>
    </xf>
    <xf numFmtId="0" fontId="8" fillId="28" borderId="104" xfId="0" applyFont="1" applyFill="1" applyBorder="1" applyAlignment="1" applyProtection="1">
      <alignment horizontal="center" vertical="center" wrapText="1"/>
      <protection locked="0"/>
    </xf>
    <xf numFmtId="0" fontId="43" fillId="2" borderId="39" xfId="0" applyFont="1" applyFill="1" applyBorder="1" applyAlignment="1" applyProtection="1">
      <alignment horizontal="left" vertical="center" wrapText="1"/>
      <protection locked="0"/>
    </xf>
    <xf numFmtId="0" fontId="43" fillId="2" borderId="38" xfId="0" applyFont="1" applyFill="1" applyBorder="1" applyAlignment="1" applyProtection="1">
      <alignment horizontal="center" vertical="center" wrapText="1"/>
      <protection locked="0"/>
    </xf>
    <xf numFmtId="0" fontId="43" fillId="2" borderId="40"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3" xfId="0" applyFont="1" applyFill="1" applyBorder="1" applyAlignment="1" applyProtection="1">
      <alignment horizontal="center" vertical="center" wrapText="1"/>
      <protection locked="0"/>
    </xf>
    <xf numFmtId="0" fontId="52" fillId="28" borderId="43" xfId="0" applyFont="1" applyFill="1" applyBorder="1" applyAlignment="1" applyProtection="1">
      <alignment horizontal="center" vertical="center" wrapText="1"/>
      <protection locked="0"/>
    </xf>
    <xf numFmtId="0" fontId="52" fillId="2" borderId="130"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5"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0"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0"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5" xfId="0" applyFont="1" applyFill="1" applyBorder="1" applyAlignment="1" applyProtection="1">
      <alignment horizontal="left" vertical="center" wrapText="1"/>
      <protection locked="0"/>
    </xf>
    <xf numFmtId="0" fontId="5" fillId="2" borderId="10" xfId="0" applyFont="1" applyFill="1" applyBorder="1" applyProtection="1">
      <protection locked="0"/>
    </xf>
    <xf numFmtId="0" fontId="5" fillId="2" borderId="0" xfId="0" applyFont="1" applyFill="1" applyBorder="1" applyProtection="1">
      <protection locked="0"/>
    </xf>
    <xf numFmtId="180" fontId="43" fillId="2" borderId="4" xfId="70" applyNumberFormat="1" applyFont="1" applyFill="1" applyBorder="1" applyProtection="1">
      <protection locked="0"/>
    </xf>
    <xf numFmtId="0" fontId="5" fillId="2" borderId="4"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2" xfId="0" applyNumberFormat="1" applyFont="1" applyFill="1" applyBorder="1" applyAlignment="1" applyProtection="1">
      <alignment horizontal="center"/>
      <protection locked="0"/>
    </xf>
    <xf numFmtId="1" fontId="43" fillId="2" borderId="37" xfId="0" applyNumberFormat="1" applyFont="1" applyFill="1" applyBorder="1" applyAlignment="1" applyProtection="1">
      <alignment horizontal="center"/>
      <protection locked="0"/>
    </xf>
    <xf numFmtId="1" fontId="43" fillId="2" borderId="50"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0"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5" xfId="0" applyNumberFormat="1" applyFont="1" applyFill="1" applyBorder="1" applyAlignment="1" applyProtection="1">
      <alignment vertical="center"/>
      <protection locked="0"/>
    </xf>
    <xf numFmtId="3" fontId="229" fillId="0" borderId="85" xfId="0" applyNumberFormat="1" applyFont="1" applyFill="1" applyBorder="1" applyAlignment="1" applyProtection="1">
      <alignment vertical="center" wrapText="1"/>
      <protection locked="0"/>
    </xf>
    <xf numFmtId="0" fontId="89" fillId="2" borderId="85" xfId="0" applyFont="1" applyFill="1" applyBorder="1" applyAlignment="1" applyProtection="1">
      <alignment vertical="top" wrapText="1"/>
      <protection locked="0"/>
    </xf>
    <xf numFmtId="3" fontId="89" fillId="2" borderId="112"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0"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04" xfId="0" applyFont="1" applyFill="1" applyBorder="1" applyAlignment="1" applyProtection="1">
      <alignment horizontal="center"/>
      <protection locked="0"/>
    </xf>
    <xf numFmtId="175" fontId="89" fillId="2" borderId="35"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89" fillId="2" borderId="0" xfId="0" applyFont="1" applyFill="1" applyBorder="1" applyAlignment="1" applyProtection="1">
      <alignment horizontal="left" vertical="center" wrapText="1"/>
      <protection locked="0"/>
    </xf>
    <xf numFmtId="0" fontId="89" fillId="28" borderId="133" xfId="0" applyFont="1" applyFill="1" applyBorder="1" applyAlignment="1">
      <alignment horizontal="left" vertical="center"/>
    </xf>
    <xf numFmtId="0" fontId="210" fillId="28" borderId="117"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4"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04" xfId="0" applyFont="1" applyFill="1" applyBorder="1" applyAlignment="1" applyProtection="1">
      <alignment horizontal="left" vertical="center"/>
      <protection locked="0"/>
    </xf>
    <xf numFmtId="169" fontId="39" fillId="2" borderId="104" xfId="0" applyNumberFormat="1" applyFont="1" applyFill="1" applyBorder="1"/>
    <xf numFmtId="169" fontId="39" fillId="2" borderId="128" xfId="70" applyFont="1" applyFill="1" applyBorder="1"/>
    <xf numFmtId="169" fontId="39" fillId="2" borderId="104" xfId="70" applyFont="1" applyFill="1" applyBorder="1"/>
    <xf numFmtId="169" fontId="39" fillId="2" borderId="116" xfId="70" applyFont="1" applyFill="1" applyBorder="1"/>
    <xf numFmtId="169" fontId="39" fillId="2" borderId="131" xfId="70" applyFont="1" applyFill="1" applyBorder="1"/>
    <xf numFmtId="169" fontId="39" fillId="2" borderId="0" xfId="70" applyFont="1" applyFill="1"/>
    <xf numFmtId="174" fontId="45" fillId="88" borderId="104" xfId="0" applyNumberFormat="1" applyFont="1" applyFill="1" applyBorder="1" applyAlignment="1">
      <alignment horizontal="center" vertical="center" wrapText="1"/>
    </xf>
    <xf numFmtId="0" fontId="89" fillId="2" borderId="0" xfId="0" applyFont="1" applyFill="1"/>
    <xf numFmtId="0" fontId="45" fillId="2" borderId="0" xfId="0" applyFont="1" applyFill="1"/>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6"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04"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16" xfId="0" applyNumberFormat="1" applyFont="1" applyFill="1" applyBorder="1" applyAlignment="1">
      <alignment horizontal="center" vertical="center"/>
    </xf>
    <xf numFmtId="3" fontId="89" fillId="2" borderId="132" xfId="0" applyNumberFormat="1" applyFont="1" applyFill="1" applyBorder="1" applyAlignment="1">
      <alignment horizontal="center" vertical="center"/>
    </xf>
    <xf numFmtId="3" fontId="89" fillId="2" borderId="128" xfId="0" applyNumberFormat="1" applyFont="1" applyFill="1" applyBorder="1" applyAlignment="1">
      <alignment horizontal="center" vertical="center"/>
    </xf>
    <xf numFmtId="174" fontId="43" fillId="88" borderId="116" xfId="0" applyNumberFormat="1" applyFont="1" applyFill="1" applyBorder="1" applyAlignment="1">
      <alignment horizontal="center" vertical="center" wrapText="1"/>
    </xf>
    <xf numFmtId="174" fontId="43" fillId="88" borderId="132" xfId="0" applyNumberFormat="1" applyFont="1" applyFill="1" applyBorder="1" applyAlignment="1">
      <alignment horizontal="center" vertical="center" wrapText="1"/>
    </xf>
    <xf numFmtId="174" fontId="43" fillId="88" borderId="128" xfId="0" applyNumberFormat="1" applyFont="1" applyFill="1" applyBorder="1" applyAlignment="1">
      <alignment horizontal="center" vertical="center" wrapText="1"/>
    </xf>
    <xf numFmtId="174" fontId="89" fillId="88" borderId="116" xfId="0" applyNumberFormat="1" applyFont="1" applyFill="1" applyBorder="1" applyAlignment="1">
      <alignment horizontal="center" vertical="center" wrapText="1"/>
    </xf>
    <xf numFmtId="0" fontId="217" fillId="2" borderId="132" xfId="0" applyFont="1" applyFill="1" applyBorder="1"/>
    <xf numFmtId="174" fontId="89" fillId="88" borderId="132" xfId="0" applyNumberFormat="1" applyFont="1" applyFill="1" applyBorder="1" applyAlignment="1">
      <alignment horizontal="center" vertical="center" wrapText="1"/>
    </xf>
    <xf numFmtId="174" fontId="89" fillId="88" borderId="128" xfId="0" applyNumberFormat="1" applyFont="1" applyFill="1" applyBorder="1" applyAlignment="1">
      <alignment horizontal="center" vertical="center" wrapText="1"/>
    </xf>
    <xf numFmtId="3" fontId="43" fillId="2" borderId="116" xfId="0" applyNumberFormat="1" applyFont="1" applyFill="1" applyBorder="1" applyAlignment="1">
      <alignment horizontal="center" vertical="center"/>
    </xf>
    <xf numFmtId="3" fontId="43" fillId="2" borderId="132" xfId="0" applyNumberFormat="1" applyFont="1" applyFill="1" applyBorder="1" applyAlignment="1">
      <alignment horizontal="center" vertical="center"/>
    </xf>
    <xf numFmtId="3" fontId="43" fillId="2" borderId="128"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04" xfId="0" applyFill="1" applyBorder="1"/>
    <xf numFmtId="0" fontId="0" fillId="2" borderId="104" xfId="0" applyFill="1" applyBorder="1" applyAlignment="1">
      <alignment horizontal="center"/>
    </xf>
    <xf numFmtId="0" fontId="42" fillId="2" borderId="0" xfId="0" applyFont="1" applyFill="1" applyAlignment="1">
      <alignment horizontal="center"/>
    </xf>
    <xf numFmtId="178" fontId="210" fillId="92" borderId="134" xfId="40" applyNumberFormat="1" applyFont="1" applyFill="1" applyBorder="1" applyAlignment="1">
      <alignment vertical="center"/>
    </xf>
    <xf numFmtId="0" fontId="46" fillId="92" borderId="0" xfId="0" applyFont="1" applyFill="1"/>
    <xf numFmtId="0" fontId="234" fillId="2" borderId="84"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11" fillId="26" borderId="104" xfId="0" applyFont="1" applyFill="1" applyBorder="1" applyAlignment="1">
      <alignment horizontal="center"/>
    </xf>
    <xf numFmtId="0" fontId="217" fillId="2" borderId="0" xfId="0" applyFont="1" applyFill="1" applyAlignment="1" applyProtection="1">
      <protection locked="0"/>
    </xf>
    <xf numFmtId="8" fontId="89" fillId="2" borderId="33" xfId="0" applyNumberFormat="1" applyFont="1" applyFill="1" applyBorder="1" applyAlignment="1">
      <alignment horizontal="center"/>
    </xf>
    <xf numFmtId="8" fontId="234" fillId="2" borderId="50" xfId="73" applyNumberFormat="1" applyFont="1" applyFill="1" applyBorder="1" applyAlignment="1">
      <alignment horizontal="center" vertical="center"/>
    </xf>
    <xf numFmtId="175" fontId="45" fillId="2" borderId="104" xfId="0" applyNumberFormat="1" applyFont="1" applyFill="1" applyBorder="1" applyAlignment="1">
      <alignment horizontal="center"/>
    </xf>
    <xf numFmtId="8" fontId="89" fillId="2" borderId="102" xfId="0" applyNumberFormat="1" applyFont="1" applyFill="1" applyBorder="1" applyAlignment="1">
      <alignment horizontal="center"/>
    </xf>
    <xf numFmtId="0" fontId="234" fillId="0" borderId="84" xfId="73" applyFont="1" applyBorder="1" applyAlignment="1">
      <alignment vertical="center"/>
    </xf>
    <xf numFmtId="0" fontId="215" fillId="2" borderId="104" xfId="0" applyFont="1" applyFill="1" applyBorder="1" applyAlignment="1">
      <alignment horizontal="left" vertical="top" wrapText="1"/>
    </xf>
    <xf numFmtId="173" fontId="43" fillId="2" borderId="10" xfId="70" applyNumberFormat="1" applyFont="1" applyFill="1" applyBorder="1" applyAlignment="1" applyProtection="1">
      <alignment horizontal="center" vertical="center"/>
      <protection locked="0"/>
    </xf>
    <xf numFmtId="0" fontId="0" fillId="2" borderId="85" xfId="0" applyFill="1" applyBorder="1" applyProtection="1">
      <protection locked="0"/>
    </xf>
    <xf numFmtId="0" fontId="32" fillId="2" borderId="85"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04" xfId="0" applyFont="1" applyFill="1" applyBorder="1" applyAlignment="1">
      <alignment vertical="top"/>
    </xf>
    <xf numFmtId="0" fontId="0" fillId="90" borderId="0" xfId="0" applyFill="1"/>
    <xf numFmtId="0" fontId="215" fillId="2" borderId="104" xfId="0" applyFont="1" applyFill="1" applyBorder="1" applyAlignment="1">
      <alignment vertical="top" wrapText="1"/>
    </xf>
    <xf numFmtId="178" fontId="210" fillId="90" borderId="134" xfId="40" applyNumberFormat="1" applyFont="1" applyFill="1" applyBorder="1" applyAlignment="1">
      <alignment horizontal="left" vertical="center"/>
    </xf>
    <xf numFmtId="173" fontId="89" fillId="28" borderId="11"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1" xfId="0" applyFont="1" applyFill="1" applyBorder="1" applyAlignment="1">
      <alignment vertical="top" wrapText="1"/>
    </xf>
    <xf numFmtId="0" fontId="0" fillId="90" borderId="104"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1" xfId="0" applyNumberFormat="1" applyFont="1" applyFill="1" applyBorder="1" applyAlignment="1">
      <alignment horizontal="left" vertical="center"/>
    </xf>
    <xf numFmtId="175" fontId="89" fillId="2" borderId="5" xfId="0" quotePrefix="1" applyNumberFormat="1" applyFont="1" applyFill="1" applyBorder="1" applyAlignment="1">
      <alignment horizontal="left" vertical="center"/>
    </xf>
    <xf numFmtId="175" fontId="219" fillId="2" borderId="5" xfId="0" applyNumberFormat="1" applyFont="1" applyFill="1" applyBorder="1" applyAlignment="1">
      <alignment horizontal="left" vertical="center"/>
    </xf>
    <xf numFmtId="175" fontId="45" fillId="2" borderId="5" xfId="0" applyNumberFormat="1" applyFont="1" applyFill="1" applyBorder="1" applyAlignment="1">
      <alignment horizontal="left" vertical="center"/>
    </xf>
    <xf numFmtId="175" fontId="45" fillId="2" borderId="5" xfId="0" quotePrefix="1" applyNumberFormat="1" applyFont="1" applyFill="1" applyBorder="1" applyAlignment="1">
      <alignment horizontal="left" vertical="center"/>
    </xf>
    <xf numFmtId="175" fontId="45" fillId="2" borderId="46" xfId="0" quotePrefix="1" applyNumberFormat="1" applyFont="1" applyFill="1" applyBorder="1" applyAlignment="1">
      <alignment horizontal="left" vertical="center"/>
    </xf>
    <xf numFmtId="0" fontId="89" fillId="2" borderId="113" xfId="0" applyNumberFormat="1" applyFont="1" applyFill="1" applyBorder="1" applyAlignment="1">
      <alignment horizontal="left" vertical="center"/>
    </xf>
    <xf numFmtId="0" fontId="89" fillId="2" borderId="136" xfId="0" applyNumberFormat="1" applyFont="1" applyFill="1" applyBorder="1" applyAlignment="1">
      <alignment horizontal="left" vertical="center"/>
    </xf>
    <xf numFmtId="0" fontId="89" fillId="2" borderId="51" xfId="0" applyNumberFormat="1" applyFont="1" applyFill="1" applyBorder="1" applyAlignment="1">
      <alignment horizontal="left" vertical="center"/>
    </xf>
    <xf numFmtId="0" fontId="46" fillId="2" borderId="11" xfId="0" applyFont="1" applyFill="1" applyBorder="1" applyAlignment="1">
      <alignment horizontal="left" vertical="center"/>
    </xf>
    <xf numFmtId="0" fontId="46" fillId="2" borderId="5" xfId="0" applyFont="1" applyFill="1" applyBorder="1" applyAlignment="1">
      <alignment horizontal="left" vertical="center"/>
    </xf>
    <xf numFmtId="0" fontId="89" fillId="2" borderId="5" xfId="0" applyNumberFormat="1" applyFont="1" applyFill="1" applyBorder="1" applyAlignment="1">
      <alignment horizontal="left" vertical="center"/>
    </xf>
    <xf numFmtId="0" fontId="11" fillId="2" borderId="46" xfId="0" applyFont="1" applyFill="1" applyBorder="1" applyAlignment="1">
      <alignment vertical="center"/>
    </xf>
    <xf numFmtId="175" fontId="89" fillId="2" borderId="113" xfId="0" applyNumberFormat="1" applyFont="1" applyFill="1" applyBorder="1" applyAlignment="1">
      <alignment horizontal="left" vertical="center" wrapText="1"/>
    </xf>
    <xf numFmtId="175" fontId="89" fillId="2" borderId="136" xfId="0" applyNumberFormat="1" applyFont="1" applyFill="1" applyBorder="1" applyAlignment="1">
      <alignment horizontal="left" vertical="center" wrapText="1"/>
    </xf>
    <xf numFmtId="175" fontId="89" fillId="2" borderId="136" xfId="0" applyNumberFormat="1" applyFont="1" applyFill="1" applyBorder="1" applyAlignment="1">
      <alignment horizontal="left" vertical="center"/>
    </xf>
    <xf numFmtId="175" fontId="89" fillId="2" borderId="136" xfId="0" applyNumberFormat="1" applyFont="1" applyFill="1" applyBorder="1" applyAlignment="1">
      <alignment horizontal="center" vertical="center"/>
    </xf>
    <xf numFmtId="175" fontId="89" fillId="2" borderId="51" xfId="0" applyNumberFormat="1" applyFont="1" applyFill="1" applyBorder="1" applyAlignment="1">
      <alignment horizontal="center" vertical="center"/>
    </xf>
    <xf numFmtId="0" fontId="11" fillId="2" borderId="5"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84" xfId="0" applyFont="1" applyFill="1" applyBorder="1" applyAlignment="1">
      <alignment vertical="center" wrapText="1"/>
    </xf>
    <xf numFmtId="0" fontId="43" fillId="2" borderId="84" xfId="0" applyFont="1" applyFill="1" applyBorder="1" applyAlignment="1">
      <alignment vertical="center"/>
    </xf>
    <xf numFmtId="0" fontId="234" fillId="2" borderId="7" xfId="73" applyFont="1" applyFill="1" applyBorder="1" applyAlignment="1">
      <alignment vertical="center"/>
    </xf>
    <xf numFmtId="0" fontId="43" fillId="2" borderId="7" xfId="0" applyFont="1" applyFill="1" applyBorder="1" applyAlignment="1">
      <alignment vertical="top" wrapText="1"/>
    </xf>
    <xf numFmtId="0" fontId="235" fillId="2" borderId="0" xfId="0" applyFont="1" applyFill="1" applyAlignment="1">
      <alignment horizontal="left"/>
    </xf>
    <xf numFmtId="8" fontId="89" fillId="2" borderId="110" xfId="0" applyNumberFormat="1" applyFont="1" applyFill="1" applyBorder="1" applyAlignment="1">
      <alignment horizontal="center"/>
    </xf>
    <xf numFmtId="8" fontId="89" fillId="2" borderId="111" xfId="0" applyNumberFormat="1" applyFont="1" applyFill="1" applyBorder="1" applyAlignment="1">
      <alignment horizontal="center"/>
    </xf>
    <xf numFmtId="172" fontId="43" fillId="2" borderId="131" xfId="0" applyNumberFormat="1" applyFont="1" applyFill="1" applyBorder="1" applyAlignment="1" applyProtection="1">
      <alignment horizontal="center"/>
    </xf>
    <xf numFmtId="288" fontId="39" fillId="2" borderId="97" xfId="0" applyNumberFormat="1" applyFont="1" applyFill="1" applyBorder="1" applyAlignment="1" applyProtection="1">
      <alignment horizontal="center"/>
    </xf>
    <xf numFmtId="288" fontId="43" fillId="2" borderId="131" xfId="0" applyNumberFormat="1" applyFont="1" applyFill="1" applyBorder="1" applyAlignment="1" applyProtection="1">
      <alignment horizontal="center"/>
    </xf>
    <xf numFmtId="172" fontId="43" fillId="2" borderId="101" xfId="0" applyNumberFormat="1" applyFont="1" applyFill="1" applyBorder="1" applyAlignment="1" applyProtection="1">
      <alignment horizontal="center"/>
    </xf>
    <xf numFmtId="288" fontId="39" fillId="2" borderId="35" xfId="0" applyNumberFormat="1" applyFont="1" applyFill="1" applyBorder="1" applyAlignment="1" applyProtection="1">
      <alignment horizontal="center"/>
    </xf>
    <xf numFmtId="288" fontId="43" fillId="2" borderId="101" xfId="0" applyNumberFormat="1" applyFont="1" applyFill="1" applyBorder="1" applyAlignment="1" applyProtection="1">
      <alignment horizontal="center"/>
    </xf>
    <xf numFmtId="172" fontId="43" fillId="2" borderId="46" xfId="0" applyNumberFormat="1" applyFont="1" applyFill="1" applyBorder="1" applyAlignment="1" applyProtection="1">
      <alignment horizontal="center"/>
    </xf>
    <xf numFmtId="288" fontId="39" fillId="2" borderId="51" xfId="0" applyNumberFormat="1" applyFont="1" applyFill="1" applyBorder="1" applyAlignment="1" applyProtection="1">
      <alignment horizontal="center"/>
    </xf>
    <xf numFmtId="288" fontId="43" fillId="2" borderId="46"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11" fillId="93" borderId="104" xfId="0" applyFont="1" applyFill="1" applyBorder="1" applyAlignment="1">
      <alignment horizontal="left" vertical="top" wrapText="1"/>
    </xf>
    <xf numFmtId="0" fontId="0" fillId="28" borderId="104" xfId="0" applyFont="1" applyFill="1" applyBorder="1" applyAlignment="1">
      <alignment vertical="top"/>
    </xf>
    <xf numFmtId="3" fontId="0" fillId="28" borderId="39" xfId="0" applyNumberFormat="1" applyFont="1" applyFill="1" applyBorder="1" applyAlignment="1">
      <alignment vertical="top"/>
    </xf>
    <xf numFmtId="3" fontId="0" fillId="28" borderId="38"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3" xfId="0" applyNumberFormat="1" applyFont="1" applyFill="1" applyBorder="1" applyAlignment="1">
      <alignment vertical="top"/>
    </xf>
    <xf numFmtId="3" fontId="0" fillId="28" borderId="43" xfId="0" applyNumberFormat="1" applyFont="1" applyFill="1" applyBorder="1" applyAlignment="1">
      <alignment vertical="top"/>
    </xf>
    <xf numFmtId="3" fontId="0" fillId="28" borderId="130" xfId="0" applyNumberFormat="1" applyFont="1" applyFill="1" applyBorder="1" applyAlignment="1">
      <alignment vertical="top"/>
    </xf>
    <xf numFmtId="3" fontId="0" fillId="28" borderId="110" xfId="0" applyNumberFormat="1" applyFont="1" applyFill="1" applyBorder="1" applyAlignment="1">
      <alignment vertical="top"/>
    </xf>
    <xf numFmtId="3" fontId="0" fillId="28" borderId="111"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42" fillId="2" borderId="112" xfId="0" applyFont="1" applyFill="1" applyBorder="1" applyAlignment="1">
      <alignment wrapText="1"/>
    </xf>
    <xf numFmtId="0" fontId="46" fillId="2" borderId="85"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0" xfId="0" applyFill="1" applyBorder="1" applyAlignment="1"/>
    <xf numFmtId="0" fontId="46" fillId="2" borderId="103" xfId="0" applyFont="1" applyFill="1" applyBorder="1" applyAlignment="1">
      <alignment wrapText="1"/>
    </xf>
    <xf numFmtId="0" fontId="89" fillId="2" borderId="4" xfId="0" applyFont="1" applyFill="1" applyBorder="1" applyAlignment="1"/>
    <xf numFmtId="0" fontId="0" fillId="2" borderId="4" xfId="0" applyFill="1" applyBorder="1" applyAlignment="1"/>
    <xf numFmtId="0" fontId="0" fillId="2" borderId="106" xfId="0" applyFill="1" applyBorder="1" applyAlignment="1"/>
    <xf numFmtId="0" fontId="42" fillId="2" borderId="116" xfId="0" applyFont="1" applyFill="1" applyBorder="1" applyAlignment="1">
      <alignment wrapText="1"/>
    </xf>
    <xf numFmtId="0" fontId="0" fillId="2" borderId="112" xfId="0" applyFill="1" applyBorder="1" applyAlignment="1">
      <alignment wrapText="1"/>
    </xf>
    <xf numFmtId="0" fontId="0" fillId="2" borderId="97" xfId="0" applyFill="1" applyBorder="1" applyAlignment="1"/>
    <xf numFmtId="0" fontId="0" fillId="2" borderId="91" xfId="0" applyFill="1" applyBorder="1" applyAlignment="1"/>
    <xf numFmtId="0" fontId="42" fillId="2" borderId="85" xfId="0" applyFont="1" applyFill="1" applyBorder="1" applyAlignment="1">
      <alignment wrapText="1"/>
    </xf>
    <xf numFmtId="0" fontId="46" fillId="2" borderId="0" xfId="0" applyFont="1" applyFill="1" applyBorder="1" applyAlignment="1"/>
    <xf numFmtId="0" fontId="0" fillId="2" borderId="103" xfId="0" applyFill="1" applyBorder="1" applyAlignment="1">
      <alignment wrapText="1"/>
    </xf>
    <xf numFmtId="0" fontId="46" fillId="2" borderId="97" xfId="0" applyFont="1" applyFill="1" applyBorder="1" applyAlignment="1">
      <alignment vertical="center"/>
    </xf>
    <xf numFmtId="0" fontId="236" fillId="2" borderId="112" xfId="0" applyFont="1" applyFill="1" applyBorder="1" applyAlignment="1">
      <alignment vertical="center" wrapText="1"/>
    </xf>
    <xf numFmtId="0" fontId="0" fillId="2" borderId="85" xfId="0" applyFill="1" applyBorder="1" applyAlignment="1">
      <alignment wrapText="1"/>
    </xf>
    <xf numFmtId="0" fontId="7" fillId="2" borderId="0" xfId="0" applyFont="1" applyFill="1" applyBorder="1" applyAlignment="1"/>
    <xf numFmtId="0" fontId="236" fillId="2" borderId="103" xfId="0" applyFont="1" applyFill="1" applyBorder="1" applyAlignment="1">
      <alignment vertical="center" wrapText="1"/>
    </xf>
    <xf numFmtId="0" fontId="46" fillId="2" borderId="132" xfId="0" applyFont="1" applyFill="1" applyBorder="1" applyAlignment="1"/>
    <xf numFmtId="0" fontId="0" fillId="2" borderId="132" xfId="0" applyFill="1" applyBorder="1" applyAlignment="1"/>
    <xf numFmtId="0" fontId="0" fillId="2" borderId="128" xfId="0" applyFill="1" applyBorder="1" applyAlignment="1"/>
    <xf numFmtId="10" fontId="39" fillId="0" borderId="5"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81" fontId="210" fillId="28" borderId="117"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0" fontId="5" fillId="28" borderId="33" xfId="0" applyFont="1" applyFill="1" applyBorder="1" applyProtection="1">
      <protection locked="0"/>
    </xf>
    <xf numFmtId="17" fontId="5" fillId="28" borderId="33" xfId="0" applyNumberFormat="1" applyFont="1" applyFill="1" applyBorder="1"/>
    <xf numFmtId="175" fontId="239" fillId="2" borderId="0" xfId="5151" applyNumberFormat="1" applyFont="1" applyFill="1" applyBorder="1" applyAlignment="1">
      <alignment vertical="center"/>
    </xf>
    <xf numFmtId="175" fontId="240" fillId="2" borderId="0" xfId="5151" applyNumberFormat="1" applyFont="1" applyFill="1" applyBorder="1" applyAlignment="1">
      <alignment vertical="center"/>
    </xf>
    <xf numFmtId="0" fontId="11" fillId="28" borderId="0" xfId="0" applyFont="1" applyFill="1"/>
    <xf numFmtId="10" fontId="43" fillId="0" borderId="5" xfId="0" applyNumberFormat="1" applyFont="1" applyFill="1" applyBorder="1" applyAlignment="1" applyProtection="1">
      <alignment horizontal="center"/>
      <protection locked="0"/>
    </xf>
    <xf numFmtId="0" fontId="5" fillId="28" borderId="33" xfId="0" applyFont="1" applyFill="1" applyBorder="1" applyAlignment="1" applyProtection="1">
      <alignment horizontal="center"/>
      <protection locked="0"/>
    </xf>
    <xf numFmtId="0" fontId="5" fillId="28" borderId="33" xfId="0" quotePrefix="1" applyFont="1" applyFill="1" applyBorder="1" applyProtection="1">
      <protection locked="0"/>
    </xf>
    <xf numFmtId="40" fontId="242" fillId="28" borderId="33" xfId="0" quotePrefix="1" applyNumberFormat="1" applyFont="1" applyFill="1" applyBorder="1" applyAlignment="1" applyProtection="1">
      <alignment horizontal="center"/>
      <protection locked="0"/>
    </xf>
    <xf numFmtId="40" fontId="243" fillId="28" borderId="33" xfId="0" applyNumberFormat="1" applyFont="1" applyFill="1" applyBorder="1" applyAlignment="1" applyProtection="1">
      <alignment horizontal="center"/>
      <protection locked="0"/>
    </xf>
    <xf numFmtId="40" fontId="5" fillId="28" borderId="33" xfId="0" quotePrefix="1" applyNumberFormat="1" applyFont="1" applyFill="1" applyBorder="1" applyAlignment="1" applyProtection="1">
      <alignment horizontal="center"/>
      <protection locked="0"/>
    </xf>
    <xf numFmtId="17" fontId="4" fillId="28" borderId="33" xfId="0" applyNumberFormat="1" applyFont="1" applyFill="1" applyBorder="1"/>
    <xf numFmtId="0" fontId="4" fillId="28" borderId="33" xfId="0" applyFont="1" applyFill="1" applyBorder="1" applyProtection="1">
      <protection locked="0"/>
    </xf>
    <xf numFmtId="0" fontId="4" fillId="28" borderId="33" xfId="0" quotePrefix="1" applyFont="1" applyFill="1" applyBorder="1" applyProtection="1">
      <protection locked="0"/>
    </xf>
    <xf numFmtId="3" fontId="43" fillId="2" borderId="0" xfId="0" applyNumberFormat="1" applyFont="1" applyFill="1" applyAlignment="1" applyProtection="1">
      <alignment horizontal="center" vertical="center"/>
      <protection locked="0"/>
    </xf>
    <xf numFmtId="9" fontId="39" fillId="28" borderId="0" xfId="0" applyNumberFormat="1" applyFont="1" applyFill="1" applyAlignment="1">
      <alignment horizontal="center"/>
    </xf>
    <xf numFmtId="3" fontId="212" fillId="2" borderId="0" xfId="0" applyNumberFormat="1" applyFont="1" applyFill="1" applyAlignment="1" applyProtection="1">
      <alignment horizontal="center" vertical="center"/>
      <protection locked="0"/>
    </xf>
    <xf numFmtId="10" fontId="208" fillId="2" borderId="0" xfId="0" applyNumberFormat="1" applyFont="1" applyFill="1" applyAlignment="1">
      <alignment horizontal="center" vertical="center"/>
    </xf>
    <xf numFmtId="3" fontId="8" fillId="2" borderId="0" xfId="0" applyNumberFormat="1" applyFont="1" applyFill="1" applyAlignment="1" applyProtection="1">
      <alignment vertical="center" wrapText="1"/>
      <protection locked="0"/>
    </xf>
    <xf numFmtId="10" fontId="39" fillId="2" borderId="0" xfId="0" applyNumberFormat="1" applyFont="1" applyFill="1" applyAlignment="1" applyProtection="1">
      <alignment horizontal="center" vertical="center"/>
      <protection locked="0"/>
    </xf>
    <xf numFmtId="3" fontId="43" fillId="2" borderId="0" xfId="0" applyNumberFormat="1" applyFont="1" applyFill="1" applyAlignment="1" applyProtection="1">
      <alignment vertical="center"/>
      <protection locked="0"/>
    </xf>
    <xf numFmtId="10" fontId="39" fillId="28" borderId="0" xfId="0" applyNumberFormat="1" applyFont="1" applyFill="1" applyAlignment="1" applyProtection="1">
      <alignment horizontal="center" vertical="center"/>
      <protection locked="0"/>
    </xf>
    <xf numFmtId="10" fontId="39" fillId="28" borderId="0" xfId="72" applyNumberFormat="1" applyFont="1" applyFill="1" applyAlignment="1" applyProtection="1">
      <alignment horizontal="center" vertical="center"/>
      <protection locked="0"/>
    </xf>
    <xf numFmtId="9" fontId="39" fillId="28" borderId="0" xfId="0" applyNumberFormat="1" applyFont="1" applyFill="1" applyAlignment="1">
      <alignment horizontal="center" vertical="center"/>
    </xf>
    <xf numFmtId="10" fontId="39" fillId="2" borderId="0" xfId="72" applyNumberFormat="1" applyFont="1" applyFill="1" applyAlignment="1" applyProtection="1">
      <alignment horizontal="center" vertical="center"/>
      <protection locked="0"/>
    </xf>
    <xf numFmtId="3" fontId="43" fillId="28" borderId="114" xfId="0" applyNumberFormat="1" applyFont="1" applyFill="1" applyBorder="1" applyAlignment="1" applyProtection="1">
      <alignment horizontal="center" vertical="center"/>
      <protection locked="0"/>
    </xf>
    <xf numFmtId="3" fontId="43" fillId="28" borderId="137" xfId="0" applyNumberFormat="1" applyFont="1" applyFill="1" applyBorder="1" applyAlignment="1" applyProtection="1">
      <alignment horizontal="center" vertical="center"/>
      <protection locked="0"/>
    </xf>
    <xf numFmtId="3" fontId="39" fillId="94" borderId="138" xfId="0" applyNumberFormat="1" applyFont="1" applyFill="1" applyBorder="1" applyAlignment="1" applyProtection="1">
      <alignment horizontal="center" vertical="center"/>
      <protection locked="0"/>
    </xf>
    <xf numFmtId="3" fontId="43" fillId="28" borderId="139" xfId="0" applyNumberFormat="1" applyFont="1" applyFill="1" applyBorder="1" applyAlignment="1" applyProtection="1">
      <alignment horizontal="center" vertical="center"/>
      <protection locked="0"/>
    </xf>
    <xf numFmtId="3" fontId="43" fillId="28" borderId="140" xfId="0" applyNumberFormat="1" applyFont="1" applyFill="1" applyBorder="1" applyAlignment="1" applyProtection="1">
      <alignment horizontal="center" vertical="center"/>
      <protection locked="0"/>
    </xf>
    <xf numFmtId="3" fontId="39" fillId="94" borderId="141" xfId="0" applyNumberFormat="1" applyFont="1" applyFill="1" applyBorder="1" applyAlignment="1" applyProtection="1">
      <alignment horizontal="center" vertical="center"/>
      <protection locked="0"/>
    </xf>
    <xf numFmtId="3" fontId="43" fillId="2" borderId="0" xfId="0" applyNumberFormat="1" applyFont="1" applyFill="1" applyAlignment="1" applyProtection="1">
      <alignment horizontal="left" vertical="center"/>
      <protection locked="0"/>
    </xf>
    <xf numFmtId="10" fontId="43" fillId="2" borderId="0" xfId="72" applyNumberFormat="1" applyFont="1" applyFill="1" applyAlignment="1" applyProtection="1">
      <alignment horizontal="center" vertical="center"/>
      <protection locked="0"/>
    </xf>
    <xf numFmtId="3" fontId="43" fillId="94" borderId="142" xfId="0" applyNumberFormat="1" applyFont="1" applyFill="1" applyBorder="1" applyAlignment="1" applyProtection="1">
      <alignment horizontal="center" vertical="center"/>
      <protection locked="0"/>
    </xf>
    <xf numFmtId="3" fontId="43" fillId="94" borderId="143"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10" fontId="32" fillId="28" borderId="0" xfId="0" applyNumberFormat="1" applyFont="1" applyFill="1" applyAlignment="1" applyProtection="1">
      <alignment horizontal="center" vertical="center"/>
      <protection locked="0"/>
    </xf>
    <xf numFmtId="9" fontId="43" fillId="28" borderId="0" xfId="72" applyFont="1" applyFill="1" applyBorder="1" applyAlignment="1">
      <alignment horizontal="center" vertical="center"/>
    </xf>
    <xf numFmtId="3" fontId="43" fillId="28" borderId="142" xfId="0" applyNumberFormat="1" applyFont="1" applyFill="1" applyBorder="1" applyAlignment="1" applyProtection="1">
      <alignment horizontal="center" vertical="center"/>
      <protection locked="0"/>
    </xf>
    <xf numFmtId="10" fontId="56" fillId="28" borderId="6" xfId="0" applyNumberFormat="1" applyFont="1" applyFill="1" applyBorder="1" applyAlignment="1">
      <alignment horizontal="center"/>
    </xf>
    <xf numFmtId="9" fontId="5" fillId="28" borderId="33" xfId="72" applyFont="1" applyFill="1" applyBorder="1" applyProtection="1">
      <protection locked="0"/>
    </xf>
    <xf numFmtId="181" fontId="5" fillId="28" borderId="33" xfId="71" applyNumberFormat="1" applyFont="1" applyFill="1" applyBorder="1" applyProtection="1">
      <protection locked="0"/>
    </xf>
    <xf numFmtId="181" fontId="5" fillId="28" borderId="33" xfId="71" quotePrefix="1" applyNumberFormat="1" applyFont="1" applyFill="1" applyBorder="1" applyAlignment="1" applyProtection="1">
      <alignment horizontal="center"/>
      <protection locked="0"/>
    </xf>
    <xf numFmtId="181" fontId="5" fillId="28" borderId="33" xfId="71" applyNumberFormat="1" applyFont="1" applyFill="1" applyBorder="1" applyAlignment="1" applyProtection="1">
      <alignment horizontal="center"/>
      <protection locked="0"/>
    </xf>
    <xf numFmtId="3" fontId="56" fillId="28" borderId="33" xfId="0" applyNumberFormat="1" applyFont="1" applyFill="1" applyBorder="1" applyAlignment="1" applyProtection="1">
      <alignment horizontal="center" vertical="center"/>
      <protection locked="0"/>
    </xf>
    <xf numFmtId="17" fontId="4" fillId="0" borderId="33" xfId="0" applyNumberFormat="1" applyFont="1" applyFill="1" applyBorder="1"/>
    <xf numFmtId="0" fontId="4" fillId="0" borderId="33" xfId="0" applyFont="1" applyFill="1" applyBorder="1" applyProtection="1">
      <protection locked="0"/>
    </xf>
    <xf numFmtId="181" fontId="4" fillId="0" borderId="33" xfId="71" quotePrefix="1" applyNumberFormat="1" applyFont="1" applyFill="1" applyBorder="1" applyProtection="1">
      <protection locked="0"/>
    </xf>
    <xf numFmtId="181" fontId="4" fillId="0" borderId="33" xfId="0" quotePrefix="1" applyNumberFormat="1" applyFont="1" applyFill="1" applyBorder="1" applyProtection="1">
      <protection locked="0"/>
    </xf>
    <xf numFmtId="0" fontId="3" fillId="0" borderId="0" xfId="0" applyFont="1"/>
    <xf numFmtId="1" fontId="4" fillId="0" borderId="33" xfId="0" quotePrefix="1" applyNumberFormat="1" applyFont="1" applyFill="1" applyBorder="1" applyProtection="1">
      <protection locked="0"/>
    </xf>
    <xf numFmtId="38" fontId="5" fillId="28" borderId="33" xfId="0" quotePrefix="1" applyNumberFormat="1" applyFont="1" applyFill="1" applyBorder="1" applyAlignment="1" applyProtection="1">
      <protection locked="0"/>
    </xf>
    <xf numFmtId="38" fontId="5" fillId="28" borderId="33" xfId="0" applyNumberFormat="1" applyFont="1" applyFill="1" applyBorder="1" applyAlignment="1" applyProtection="1">
      <protection locked="0"/>
    </xf>
    <xf numFmtId="1" fontId="11" fillId="2" borderId="104" xfId="0" applyNumberFormat="1" applyFont="1" applyFill="1" applyBorder="1" applyAlignment="1">
      <alignment horizontal="center"/>
    </xf>
    <xf numFmtId="0" fontId="220" fillId="2" borderId="0" xfId="0" applyFont="1" applyFill="1" applyBorder="1" applyAlignment="1" applyProtection="1">
      <alignment vertical="top" wrapText="1"/>
      <protection locked="0"/>
    </xf>
    <xf numFmtId="0" fontId="89" fillId="2" borderId="0" xfId="0" applyFont="1" applyFill="1" applyBorder="1" applyAlignment="1">
      <alignment wrapText="1"/>
    </xf>
    <xf numFmtId="0" fontId="42" fillId="2" borderId="0" xfId="0" applyFont="1" applyFill="1" applyBorder="1" applyAlignment="1">
      <alignment horizontal="left" vertical="top"/>
    </xf>
    <xf numFmtId="0" fontId="42" fillId="2" borderId="0" xfId="0" applyFont="1" applyFill="1" applyBorder="1" applyAlignment="1" applyProtection="1">
      <alignment horizontal="left" vertical="top"/>
      <protection locked="0"/>
    </xf>
    <xf numFmtId="9" fontId="70" fillId="26" borderId="33" xfId="5151" applyNumberFormat="1" applyFont="1" applyFill="1" applyBorder="1" applyAlignment="1">
      <alignment horizontal="center" vertical="center" wrapText="1"/>
    </xf>
    <xf numFmtId="0" fontId="50" fillId="26" borderId="131" xfId="0" applyFont="1" applyFill="1" applyBorder="1" applyAlignment="1">
      <alignment horizontal="center" vertical="center"/>
    </xf>
    <xf numFmtId="0" fontId="234" fillId="2" borderId="131" xfId="73" applyFont="1" applyFill="1" applyBorder="1" applyAlignment="1">
      <alignment vertical="center"/>
    </xf>
    <xf numFmtId="0" fontId="43" fillId="2" borderId="131" xfId="0" applyFont="1" applyFill="1" applyBorder="1" applyAlignment="1">
      <alignment vertical="center" wrapText="1"/>
    </xf>
    <xf numFmtId="0" fontId="50" fillId="26" borderId="131" xfId="0" applyFont="1" applyFill="1" applyBorder="1" applyAlignment="1">
      <alignment horizontal="center" vertical="center" wrapText="1"/>
    </xf>
    <xf numFmtId="173" fontId="89" fillId="28" borderId="104" xfId="0" applyNumberFormat="1" applyFont="1" applyFill="1" applyBorder="1" applyAlignment="1">
      <alignment horizontal="center"/>
    </xf>
    <xf numFmtId="175" fontId="89" fillId="2" borderId="112" xfId="0" applyNumberFormat="1" applyFont="1" applyFill="1" applyBorder="1" applyAlignment="1">
      <alignment horizontal="center"/>
    </xf>
    <xf numFmtId="8" fontId="89" fillId="2" borderId="97" xfId="0" applyNumberFormat="1" applyFont="1" applyFill="1" applyBorder="1" applyAlignment="1">
      <alignment horizontal="center"/>
    </xf>
    <xf numFmtId="174" fontId="45" fillId="88" borderId="112" xfId="0" applyNumberFormat="1" applyFont="1" applyFill="1" applyBorder="1" applyAlignment="1">
      <alignment horizontal="center" vertical="center" wrapText="1"/>
    </xf>
    <xf numFmtId="0" fontId="45" fillId="88" borderId="112" xfId="0" applyNumberFormat="1" applyFont="1" applyFill="1" applyBorder="1" applyAlignment="1">
      <alignment horizontal="center" vertical="center" wrapText="1"/>
    </xf>
    <xf numFmtId="174" fontId="45" fillId="88" borderId="112" xfId="0" applyNumberFormat="1" applyFont="1" applyFill="1" applyBorder="1" applyAlignment="1">
      <alignment horizontal="left" vertical="center" wrapText="1"/>
    </xf>
    <xf numFmtId="0" fontId="1" fillId="2" borderId="0" xfId="0" applyFont="1" applyFill="1" applyProtection="1">
      <protection locked="0"/>
    </xf>
    <xf numFmtId="0" fontId="1" fillId="2" borderId="0" xfId="0" applyFont="1" applyFill="1"/>
    <xf numFmtId="0" fontId="1" fillId="2" borderId="0" xfId="0" applyFont="1" applyFill="1" applyAlignment="1">
      <alignment vertical="top"/>
    </xf>
    <xf numFmtId="0" fontId="1" fillId="2" borderId="0" xfId="0" applyFont="1" applyFill="1" applyBorder="1"/>
    <xf numFmtId="0" fontId="39" fillId="0" borderId="104" xfId="0" applyNumberFormat="1" applyFont="1" applyBorder="1" applyAlignment="1" applyProtection="1">
      <alignment horizontal="center"/>
      <protection locked="0"/>
    </xf>
    <xf numFmtId="3" fontId="39" fillId="2" borderId="104" xfId="0" applyNumberFormat="1" applyFont="1" applyFill="1" applyBorder="1" applyAlignment="1" applyProtection="1">
      <alignment horizontal="center"/>
      <protection locked="0"/>
    </xf>
    <xf numFmtId="3" fontId="46" fillId="28" borderId="104" xfId="0" applyNumberFormat="1" applyFont="1" applyFill="1" applyBorder="1" applyAlignment="1" applyProtection="1">
      <alignment horizontal="center"/>
      <protection locked="0"/>
    </xf>
    <xf numFmtId="38" fontId="46" fillId="28" borderId="104" xfId="0" applyNumberFormat="1" applyFont="1" applyFill="1" applyBorder="1" applyAlignment="1" applyProtection="1">
      <alignment horizontal="center"/>
      <protection locked="0"/>
    </xf>
    <xf numFmtId="0" fontId="46" fillId="0" borderId="104" xfId="0" applyNumberFormat="1" applyFont="1" applyBorder="1" applyAlignment="1">
      <alignment horizontal="center"/>
    </xf>
    <xf numFmtId="3" fontId="46" fillId="2" borderId="104" xfId="0" applyNumberFormat="1" applyFont="1" applyFill="1" applyBorder="1" applyAlignment="1">
      <alignment horizontal="center"/>
    </xf>
    <xf numFmtId="180" fontId="43" fillId="2" borderId="103" xfId="70" applyNumberFormat="1" applyFont="1" applyFill="1" applyBorder="1" applyAlignment="1" applyProtection="1">
      <alignment horizontal="center"/>
      <protection locked="0"/>
    </xf>
    <xf numFmtId="0" fontId="5" fillId="2" borderId="106" xfId="0" applyFont="1" applyFill="1" applyBorder="1" applyProtection="1">
      <protection locked="0"/>
    </xf>
    <xf numFmtId="0" fontId="89" fillId="2" borderId="103" xfId="0" applyNumberFormat="1" applyFont="1" applyFill="1" applyBorder="1" applyAlignment="1" applyProtection="1">
      <alignment horizontal="left" vertical="center"/>
      <protection locked="0"/>
    </xf>
    <xf numFmtId="0" fontId="39" fillId="2" borderId="106" xfId="0" applyFont="1" applyFill="1" applyBorder="1" applyAlignment="1" applyProtection="1">
      <alignment horizontal="center" vertical="center"/>
      <protection locked="0"/>
    </xf>
    <xf numFmtId="0" fontId="1" fillId="2" borderId="0" xfId="0" applyFont="1" applyFill="1" applyAlignment="1">
      <alignment horizontal="center"/>
    </xf>
    <xf numFmtId="174" fontId="50" fillId="26" borderId="131" xfId="6" applyNumberFormat="1" applyFont="1" applyFill="1" applyBorder="1" applyAlignment="1">
      <alignment horizontal="center" vertical="center" wrapText="1"/>
    </xf>
    <xf numFmtId="174" fontId="50" fillId="26" borderId="104" xfId="6" applyNumberFormat="1" applyFont="1" applyFill="1" applyBorder="1" applyAlignment="1">
      <alignment horizontal="center" vertical="center" wrapText="1"/>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0" xfId="0" applyFont="1" applyFill="1" applyBorder="1" applyAlignment="1">
      <alignment wrapText="1"/>
    </xf>
    <xf numFmtId="0" fontId="89" fillId="2" borderId="0" xfId="0" applyFont="1" applyFill="1" applyBorder="1" applyAlignment="1">
      <alignment wrapText="1"/>
    </xf>
    <xf numFmtId="0" fontId="50" fillId="26" borderId="85"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97" xfId="0" applyFont="1" applyFill="1" applyBorder="1" applyAlignment="1">
      <alignment wrapText="1"/>
    </xf>
    <xf numFmtId="0" fontId="89" fillId="2" borderId="91" xfId="0" applyFont="1" applyFill="1" applyBorder="1" applyAlignment="1">
      <alignment wrapText="1"/>
    </xf>
    <xf numFmtId="0" fontId="89" fillId="2" borderId="10" xfId="0" applyFont="1" applyFill="1" applyBorder="1" applyAlignment="1">
      <alignment wrapText="1"/>
    </xf>
    <xf numFmtId="0" fontId="46" fillId="2" borderId="132" xfId="0" applyFont="1" applyFill="1" applyBorder="1" applyAlignment="1">
      <alignment wrapText="1"/>
    </xf>
    <xf numFmtId="0" fontId="46" fillId="2" borderId="128" xfId="0" applyFont="1" applyFill="1" applyBorder="1" applyAlignment="1">
      <alignment wrapText="1"/>
    </xf>
    <xf numFmtId="0" fontId="46" fillId="2" borderId="97" xfId="0" applyFont="1" applyFill="1" applyBorder="1" applyAlignment="1">
      <alignment wrapText="1"/>
    </xf>
    <xf numFmtId="0" fontId="46" fillId="2" borderId="91" xfId="0" applyFont="1" applyFill="1" applyBorder="1" applyAlignment="1">
      <alignment wrapText="1"/>
    </xf>
    <xf numFmtId="0" fontId="46" fillId="2" borderId="132" xfId="0" applyFont="1" applyFill="1" applyBorder="1" applyAlignment="1">
      <alignment vertical="center" wrapText="1"/>
    </xf>
    <xf numFmtId="0" fontId="46" fillId="2" borderId="128" xfId="0" applyFont="1" applyFill="1" applyBorder="1" applyAlignment="1">
      <alignment vertical="center" wrapText="1"/>
    </xf>
    <xf numFmtId="0" fontId="228" fillId="2" borderId="0" xfId="0" applyFont="1" applyFill="1" applyAlignment="1">
      <alignment horizontal="left"/>
    </xf>
    <xf numFmtId="0" fontId="89" fillId="2" borderId="112" xfId="0" applyFont="1" applyFill="1" applyBorder="1" applyAlignment="1">
      <alignment horizontal="center" wrapText="1"/>
    </xf>
    <xf numFmtId="0" fontId="89" fillId="2" borderId="97" xfId="0" applyFont="1" applyFill="1" applyBorder="1" applyAlignment="1">
      <alignment horizontal="center" wrapText="1"/>
    </xf>
    <xf numFmtId="0" fontId="89" fillId="2" borderId="91" xfId="0" applyFont="1" applyFill="1" applyBorder="1" applyAlignment="1">
      <alignment horizontal="center" wrapText="1"/>
    </xf>
    <xf numFmtId="0" fontId="89" fillId="2" borderId="85" xfId="0" applyFont="1" applyFill="1" applyBorder="1" applyAlignment="1">
      <alignment horizontal="center" wrapText="1"/>
    </xf>
    <xf numFmtId="0" fontId="89" fillId="2" borderId="0" xfId="0" applyFont="1" applyFill="1" applyBorder="1" applyAlignment="1">
      <alignment horizontal="center" wrapText="1"/>
    </xf>
    <xf numFmtId="0" fontId="89" fillId="2" borderId="10" xfId="0" applyFont="1" applyFill="1" applyBorder="1" applyAlignment="1">
      <alignment horizontal="center" wrapText="1"/>
    </xf>
    <xf numFmtId="0" fontId="89" fillId="2" borderId="103" xfId="0" applyFont="1" applyFill="1" applyBorder="1" applyAlignment="1">
      <alignment horizontal="center" wrapText="1"/>
    </xf>
    <xf numFmtId="0" fontId="89" fillId="2" borderId="4" xfId="0" applyFont="1" applyFill="1" applyBorder="1" applyAlignment="1">
      <alignment horizontal="center" wrapText="1"/>
    </xf>
    <xf numFmtId="0" fontId="89" fillId="2" borderId="106" xfId="0" applyFont="1" applyFill="1" applyBorder="1" applyAlignment="1">
      <alignment horizontal="center" wrapText="1"/>
    </xf>
    <xf numFmtId="175" fontId="89" fillId="28" borderId="116" xfId="0" applyNumberFormat="1" applyFont="1" applyFill="1" applyBorder="1" applyAlignment="1">
      <alignment horizontal="left"/>
    </xf>
    <xf numFmtId="175" fontId="89" fillId="28" borderId="128" xfId="0" applyNumberFormat="1" applyFont="1" applyFill="1" applyBorder="1" applyAlignment="1">
      <alignment horizontal="left"/>
    </xf>
    <xf numFmtId="0" fontId="89" fillId="92" borderId="0" xfId="0" applyFont="1" applyFill="1" applyBorder="1" applyAlignment="1">
      <alignment horizontal="left" vertical="center" wrapText="1"/>
    </xf>
    <xf numFmtId="174" fontId="211" fillId="26" borderId="116" xfId="6" applyNumberFormat="1" applyFont="1" applyFill="1" applyBorder="1" applyAlignment="1">
      <alignment horizontal="center" vertical="center" wrapText="1"/>
    </xf>
    <xf numFmtId="174" fontId="211" fillId="26" borderId="128" xfId="6" applyNumberFormat="1" applyFont="1" applyFill="1" applyBorder="1" applyAlignment="1">
      <alignment horizontal="center" vertical="center" wrapText="1"/>
    </xf>
    <xf numFmtId="175" fontId="45" fillId="2" borderId="116" xfId="0" applyNumberFormat="1" applyFont="1" applyFill="1" applyBorder="1" applyAlignment="1">
      <alignment horizontal="left"/>
    </xf>
    <xf numFmtId="175" fontId="45" fillId="2" borderId="128" xfId="0" applyNumberFormat="1" applyFont="1" applyFill="1" applyBorder="1" applyAlignment="1">
      <alignment horizontal="left"/>
    </xf>
    <xf numFmtId="0" fontId="0" fillId="28" borderId="116" xfId="0" applyFill="1" applyBorder="1" applyAlignment="1">
      <alignment horizontal="left" wrapText="1"/>
    </xf>
    <xf numFmtId="0" fontId="0" fillId="28" borderId="128" xfId="0" applyFill="1" applyBorder="1" applyAlignment="1">
      <alignment horizontal="left" wrapText="1"/>
    </xf>
    <xf numFmtId="0" fontId="211" fillId="26" borderId="116" xfId="0" applyFont="1" applyFill="1" applyBorder="1" applyAlignment="1">
      <alignment horizontal="center"/>
    </xf>
    <xf numFmtId="0" fontId="211" fillId="26" borderId="128" xfId="0" applyFont="1" applyFill="1" applyBorder="1" applyAlignment="1">
      <alignment horizontal="center"/>
    </xf>
    <xf numFmtId="0" fontId="0" fillId="28" borderId="116" xfId="0" applyFill="1" applyBorder="1" applyAlignment="1">
      <alignment horizontal="left"/>
    </xf>
    <xf numFmtId="0" fontId="0" fillId="28" borderId="128" xfId="0" applyFill="1" applyBorder="1" applyAlignment="1">
      <alignment horizontal="left"/>
    </xf>
    <xf numFmtId="0" fontId="210" fillId="92" borderId="0" xfId="40" applyNumberFormat="1" applyFont="1" applyFill="1" applyBorder="1" applyAlignment="1" applyProtection="1">
      <alignment horizontal="left" vertical="center" wrapText="1"/>
      <protection locked="0"/>
    </xf>
    <xf numFmtId="0" fontId="42" fillId="2" borderId="0" xfId="0" applyFont="1" applyFill="1" applyBorder="1" applyAlignment="1">
      <alignment horizontal="left" vertical="top"/>
    </xf>
    <xf numFmtId="0" fontId="43" fillId="2" borderId="105" xfId="0" applyFont="1" applyFill="1" applyBorder="1" applyAlignment="1" applyProtection="1">
      <alignment horizontal="center" vertical="center" wrapText="1"/>
      <protection locked="0"/>
    </xf>
    <xf numFmtId="0" fontId="43" fillId="2" borderId="96" xfId="0" applyFont="1" applyFill="1" applyBorder="1" applyAlignment="1" applyProtection="1">
      <alignment horizontal="center" vertical="center" wrapText="1"/>
      <protection locked="0"/>
    </xf>
    <xf numFmtId="0" fontId="43" fillId="2" borderId="115" xfId="0" applyFont="1" applyFill="1" applyBorder="1" applyAlignment="1" applyProtection="1">
      <alignment horizontal="center" vertical="center" wrapText="1"/>
      <protection locked="0"/>
    </xf>
    <xf numFmtId="0" fontId="43" fillId="2" borderId="49" xfId="0" applyFont="1" applyFill="1" applyBorder="1" applyAlignment="1" applyProtection="1">
      <alignment horizontal="center" vertical="center" wrapText="1"/>
      <protection locked="0"/>
    </xf>
    <xf numFmtId="0" fontId="43" fillId="2" borderId="34" xfId="0" applyFont="1" applyFill="1" applyBorder="1" applyAlignment="1" applyProtection="1">
      <alignment horizontal="center" vertical="center" wrapText="1"/>
      <protection locked="0"/>
    </xf>
    <xf numFmtId="178" fontId="210" fillId="92" borderId="134" xfId="40" applyNumberFormat="1" applyFont="1" applyFill="1" applyBorder="1" applyAlignment="1">
      <alignment horizontal="left" vertical="center"/>
    </xf>
    <xf numFmtId="178" fontId="210" fillId="92" borderId="135" xfId="40" applyNumberFormat="1" applyFont="1" applyFill="1" applyBorder="1" applyAlignment="1">
      <alignment horizontal="left" vertical="center"/>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6" fillId="92" borderId="0" xfId="0" applyFont="1" applyFill="1" applyAlignment="1">
      <alignment horizontal="left" vertical="center" wrapText="1"/>
    </xf>
    <xf numFmtId="0" fontId="50" fillId="26" borderId="124" xfId="0" applyNumberFormat="1" applyFont="1" applyFill="1" applyBorder="1" applyAlignment="1" applyProtection="1">
      <alignment horizontal="center" vertical="center" wrapText="1"/>
      <protection locked="0"/>
    </xf>
    <xf numFmtId="0" fontId="50" fillId="26" borderId="125" xfId="0" applyNumberFormat="1" applyFont="1" applyFill="1" applyBorder="1" applyAlignment="1" applyProtection="1">
      <alignment horizontal="center" vertical="center" wrapText="1"/>
      <protection locked="0"/>
    </xf>
    <xf numFmtId="0" fontId="50" fillId="26" borderId="126" xfId="0" applyNumberFormat="1"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48" xfId="0" applyNumberFormat="1" applyFont="1" applyFill="1" applyBorder="1" applyAlignment="1" applyProtection="1">
      <alignment horizontal="center" vertical="center" wrapText="1"/>
      <protection locked="0"/>
    </xf>
    <xf numFmtId="0" fontId="50" fillId="26" borderId="100" xfId="0" applyFont="1" applyFill="1" applyBorder="1" applyAlignment="1" applyProtection="1">
      <alignment horizontal="center" vertical="center" wrapText="1"/>
      <protection locked="0"/>
    </xf>
    <xf numFmtId="0" fontId="50" fillId="26" borderId="45" xfId="0" applyFont="1" applyFill="1" applyBorder="1" applyAlignment="1" applyProtection="1">
      <alignment horizontal="center" vertical="center" wrapText="1"/>
      <protection locked="0"/>
    </xf>
    <xf numFmtId="0" fontId="50" fillId="26" borderId="93" xfId="0" applyNumberFormat="1" applyFont="1" applyFill="1" applyBorder="1" applyAlignment="1" applyProtection="1">
      <alignment horizontal="center" vertical="center" wrapText="1"/>
      <protection locked="0"/>
    </xf>
    <xf numFmtId="0" fontId="50" fillId="26" borderId="94" xfId="0" applyNumberFormat="1" applyFont="1" applyFill="1" applyBorder="1" applyAlignment="1" applyProtection="1">
      <alignment horizontal="center" vertical="center" wrapText="1"/>
      <protection locked="0"/>
    </xf>
    <xf numFmtId="0" fontId="50" fillId="26" borderId="95"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47" xfId="0" applyNumberFormat="1" applyFont="1" applyFill="1" applyBorder="1" applyAlignment="1" applyProtection="1">
      <alignment horizontal="center" vertical="center" wrapText="1"/>
      <protection locked="0"/>
    </xf>
    <xf numFmtId="0" fontId="89" fillId="9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top"/>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235" fillId="2" borderId="4" xfId="0" applyFont="1" applyFill="1" applyBorder="1" applyAlignment="1">
      <alignment horizontal="left"/>
    </xf>
    <xf numFmtId="9" fontId="70" fillId="26" borderId="33" xfId="5151" applyNumberFormat="1" applyFont="1" applyFill="1" applyBorder="1" applyAlignment="1">
      <alignment horizontal="center" vertical="center" wrapText="1"/>
    </xf>
    <xf numFmtId="0" fontId="89"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5724" builtinId="9" hidden="1"/>
    <cellStyle name="Followed Hyperlink" xfId="5722" builtinId="9" hidden="1"/>
    <cellStyle name="Followed Hyperlink" xfId="5720" builtinId="9" hidden="1"/>
    <cellStyle name="Followed Hyperlink" xfId="5718" builtinId="9" hidden="1"/>
    <cellStyle name="Followed Hyperlink" xfId="5716" builtinId="9" hidden="1"/>
    <cellStyle name="Followed Hyperlink" xfId="5714" builtinId="9" hidden="1"/>
    <cellStyle name="Followed Hyperlink" xfId="5712" builtinId="9" hidden="1"/>
    <cellStyle name="Followed Hyperlink" xfId="5710" builtinId="9" hidden="1"/>
    <cellStyle name="Followed Hyperlink" xfId="5708" builtinId="9" hidden="1"/>
    <cellStyle name="Followed Hyperlink" xfId="5706" builtinId="9" hidden="1"/>
    <cellStyle name="Followed Hyperlink" xfId="5704" builtinId="9" hidden="1"/>
    <cellStyle name="Followed Hyperlink" xfId="5702" builtinId="9" hidden="1"/>
    <cellStyle name="Followed Hyperlink" xfId="6265" builtinId="9" hidden="1"/>
    <cellStyle name="Followed Hyperlink" xfId="6267" builtinId="9" hidden="1"/>
    <cellStyle name="Followed Hyperlink" xfId="6269" builtinId="9" hidden="1"/>
    <cellStyle name="Followed Hyperlink" xfId="6271" builtinId="9" hidden="1"/>
    <cellStyle name="Followed Hyperlink" xfId="6273" builtinId="9" hidden="1"/>
    <cellStyle name="Followed Hyperlink" xfId="6275" builtinId="9" hidden="1"/>
    <cellStyle name="Followed Hyperlink" xfId="6277" builtinId="9" hidden="1"/>
    <cellStyle name="Followed Hyperlink" xfId="6279" builtinId="9" hidden="1"/>
    <cellStyle name="Followed Hyperlink" xfId="6281" builtinId="9" hidden="1"/>
    <cellStyle name="Followed Hyperlink" xfId="6283" builtinId="9" hidden="1"/>
    <cellStyle name="Followed Hyperlink" xfId="6285" builtinId="9" hidden="1"/>
    <cellStyle name="Followed Hyperlink" xfId="6287" builtinId="9" hidden="1"/>
    <cellStyle name="Followed Hyperlink" xfId="6289" builtinId="9" hidden="1"/>
    <cellStyle name="Followed Hyperlink" xfId="6291" builtinId="9" hidden="1"/>
    <cellStyle name="Followed Hyperlink" xfId="6293" builtinId="9" hidden="1"/>
    <cellStyle name="Followed Hyperlink" xfId="6295" builtinId="9" hidden="1"/>
    <cellStyle name="Followed Hyperlink" xfId="6297" builtinId="9" hidden="1"/>
    <cellStyle name="Followed Hyperlink" xfId="6299" builtinId="9" hidden="1"/>
    <cellStyle name="Followed Hyperlink" xfId="6301" builtinId="9" hidden="1"/>
    <cellStyle name="Followed Hyperlink" xfId="6303" builtinId="9" hidden="1"/>
    <cellStyle name="Followed Hyperlink" xfId="6305" builtinId="9" hidden="1"/>
    <cellStyle name="Followed Hyperlink" xfId="6307" builtinId="9" hidden="1"/>
    <cellStyle name="Followed Hyperlink" xfId="6309" builtinId="9" hidden="1"/>
    <cellStyle name="Followed Hyperlink" xfId="6311" builtinId="9" hidden="1"/>
    <cellStyle name="Followed Hyperlink" xfId="6334" builtinId="9" hidden="1"/>
    <cellStyle name="Followed Hyperlink" xfId="6336" builtinId="9" hidden="1"/>
    <cellStyle name="Followed Hyperlink" xfId="6338" builtinId="9" hidden="1"/>
    <cellStyle name="Followed Hyperlink" xfId="6340" builtinId="9" hidden="1"/>
    <cellStyle name="Followed Hyperlink" xfId="6342" builtinId="9" hidden="1"/>
    <cellStyle name="Followed Hyperlink" xfId="6344" builtinId="9" hidden="1"/>
    <cellStyle name="Followed Hyperlink" xfId="6346" builtinId="9" hidden="1"/>
    <cellStyle name="Followed Hyperlink" xfId="6348" builtinId="9" hidden="1"/>
    <cellStyle name="Followed Hyperlink" xfId="6350" builtinId="9" hidden="1"/>
    <cellStyle name="Followed Hyperlink" xfId="6352" builtinId="9" hidden="1"/>
    <cellStyle name="Followed Hyperlink" xfId="6354" builtinId="9" hidden="1"/>
    <cellStyle name="Followed Hyperlink" xfId="6356" builtinId="9" hidden="1"/>
    <cellStyle name="Followed Hyperlink" xfId="6358" builtinId="9" hidden="1"/>
    <cellStyle name="Followed Hyperlink" xfId="6360" builtinId="9" hidden="1"/>
    <cellStyle name="Followed Hyperlink" xfId="6362" builtinId="9" hidden="1"/>
    <cellStyle name="Followed Hyperlink" xfId="6364" builtinId="9" hidden="1"/>
    <cellStyle name="Followed Hyperlink" xfId="6366" builtinId="9" hidden="1"/>
    <cellStyle name="Followed Hyperlink" xfId="6368" builtinId="9" hidden="1"/>
    <cellStyle name="Followed Hyperlink" xfId="6370" builtinId="9" hidden="1"/>
    <cellStyle name="Followed Hyperlink" xfId="6372" builtinId="9" hidden="1"/>
    <cellStyle name="Followed Hyperlink" xfId="6374" builtinId="9" hidden="1"/>
    <cellStyle name="Followed Hyperlink" xfId="6376" builtinId="9" hidden="1"/>
    <cellStyle name="Followed Hyperlink" xfId="6378" builtinId="9" hidden="1"/>
    <cellStyle name="Followed Hyperlink" xfId="6380" builtinId="9" hidden="1"/>
    <cellStyle name="Followed Hyperlink" xfId="6382" builtinId="9" hidden="1"/>
    <cellStyle name="Followed Hyperlink" xfId="6384" builtinId="9" hidden="1"/>
    <cellStyle name="Followed Hyperlink" xfId="6386" builtinId="9" hidden="1"/>
    <cellStyle name="Followed Hyperlink" xfId="6388" builtinId="9" hidden="1"/>
    <cellStyle name="Followed Hyperlink" xfId="6390" builtinId="9" hidden="1"/>
    <cellStyle name="Followed Hyperlink" xfId="6392" builtinId="9" hidden="1"/>
    <cellStyle name="Followed Hyperlink" xfId="6394" builtinId="9" hidden="1"/>
    <cellStyle name="Followed Hyperlink" xfId="6396" builtinId="9" hidden="1"/>
    <cellStyle name="Followed Hyperlink" xfId="6398" builtinId="9" hidden="1"/>
    <cellStyle name="Followed Hyperlink" xfId="6400" builtinId="9" hidden="1"/>
    <cellStyle name="Followed Hyperlink" xfId="6402" builtinId="9" hidden="1"/>
    <cellStyle name="Followed Hyperlink" xfId="6404" builtinId="9" hidden="1"/>
    <cellStyle name="Followed Hyperlink" xfId="6406" builtinId="9" hidden="1"/>
    <cellStyle name="Followed Hyperlink" xfId="6408" builtinId="9" hidden="1"/>
    <cellStyle name="Followed Hyperlink" xfId="6410" builtinId="9" hidden="1"/>
    <cellStyle name="Followed Hyperlink" xfId="6412" builtinId="9" hidden="1"/>
    <cellStyle name="Followed Hyperlink" xfId="6414" builtinId="9" hidden="1"/>
    <cellStyle name="Followed Hyperlink" xfId="6416" builtinId="9" hidden="1"/>
    <cellStyle name="Followed Hyperlink" xfId="6418" builtinId="9" hidden="1"/>
    <cellStyle name="Followed Hyperlink" xfId="6420" builtinId="9" hidden="1"/>
    <cellStyle name="Followed Hyperlink" xfId="6422" builtinId="9" hidden="1"/>
    <cellStyle name="Followed Hyperlink" xfId="6424" builtinId="9" hidden="1"/>
    <cellStyle name="Followed Hyperlink" xfId="6426" builtinId="9" hidden="1"/>
    <cellStyle name="Followed Hyperlink" xfId="6428" builtinId="9" hidden="1"/>
    <cellStyle name="Followed Hyperlink" xfId="6430" builtinId="9" hidden="1"/>
    <cellStyle name="Followed Hyperlink" xfId="6432" builtinId="9" hidden="1"/>
    <cellStyle name="Followed Hyperlink" xfId="6434" builtinId="9" hidden="1"/>
    <cellStyle name="Followed Hyperlink" xfId="6436" builtinId="9" hidden="1"/>
    <cellStyle name="Followed Hyperlink" xfId="6438" builtinId="9" hidden="1"/>
    <cellStyle name="Followed Hyperlink" xfId="6440" builtinId="9" hidden="1"/>
    <cellStyle name="Followed Hyperlink" xfId="6442" builtinId="9" hidden="1"/>
    <cellStyle name="Followed Hyperlink" xfId="6444" builtinId="9" hidden="1"/>
    <cellStyle name="Followed Hyperlink" xfId="6446" builtinId="9" hidden="1"/>
    <cellStyle name="Followed Hyperlink" xfId="6448" builtinId="9" hidden="1"/>
    <cellStyle name="Followed Hyperlink" xfId="6450" builtinId="9" hidden="1"/>
    <cellStyle name="Followed Hyperlink" xfId="6452" builtinId="9" hidden="1"/>
    <cellStyle name="Followed Hyperlink" xfId="6454" builtinId="9" hidden="1"/>
    <cellStyle name="Followed Hyperlink" xfId="6456" builtinId="9" hidden="1"/>
    <cellStyle name="Followed Hyperlink" xfId="6458" builtinId="9" hidden="1"/>
    <cellStyle name="Followed Hyperlink" xfId="6460" builtinId="9" hidden="1"/>
    <cellStyle name="Followed Hyperlink" xfId="6462" builtinId="9" hidden="1"/>
    <cellStyle name="Followed Hyperlink" xfId="6464" builtinId="9" hidden="1"/>
    <cellStyle name="Followed Hyperlink" xfId="6466" builtinId="9" hidden="1"/>
    <cellStyle name="Followed Hyperlink" xfId="6468" builtinId="9" hidden="1"/>
    <cellStyle name="Followed Hyperlink" xfId="6470" builtinId="9" hidden="1"/>
    <cellStyle name="Followed Hyperlink" xfId="6472" builtinId="9" hidden="1"/>
    <cellStyle name="Followed Hyperlink" xfId="6474" builtinId="9" hidden="1"/>
    <cellStyle name="Followed Hyperlink" xfId="6476" builtinId="9" hidden="1"/>
    <cellStyle name="Followed Hyperlink" xfId="6478" builtinId="9" hidden="1"/>
    <cellStyle name="Followed Hyperlink" xfId="6480" builtinId="9" hidden="1"/>
    <cellStyle name="Followed Hyperlink" xfId="6482" builtinId="9" hidden="1"/>
    <cellStyle name="Followed Hyperlink" xfId="6484" builtinId="9" hidden="1"/>
    <cellStyle name="Followed Hyperlink" xfId="6486" builtinId="9" hidden="1"/>
    <cellStyle name="Followed Hyperlink" xfId="6488" builtinId="9" hidden="1"/>
    <cellStyle name="Followed Hyperlink" xfId="6490" builtinId="9" hidden="1"/>
    <cellStyle name="Followed Hyperlink" xfId="6492" builtinId="9" hidden="1"/>
    <cellStyle name="Followed Hyperlink" xfId="6494" builtinId="9" hidden="1"/>
    <cellStyle name="Followed Hyperlink" xfId="6496" builtinId="9" hidden="1"/>
    <cellStyle name="Followed Hyperlink" xfId="6498" builtinId="9" hidden="1"/>
    <cellStyle name="Followed Hyperlink" xfId="6500" builtinId="9" hidden="1"/>
    <cellStyle name="Followed Hyperlink" xfId="6502" builtinId="9" hidden="1"/>
    <cellStyle name="Followed Hyperlink" xfId="6504" builtinId="9" hidden="1"/>
    <cellStyle name="Followed Hyperlink" xfId="6506" builtinId="9" hidden="1"/>
    <cellStyle name="Followed Hyperlink" xfId="6508" builtinId="9" hidden="1"/>
    <cellStyle name="Followed Hyperlink" xfId="6510" builtinId="9" hidden="1"/>
    <cellStyle name="Followed Hyperlink" xfId="6512" builtinId="9" hidden="1"/>
    <cellStyle name="Followed Hyperlink" xfId="6514" builtinId="9" hidden="1"/>
    <cellStyle name="Followed Hyperlink" xfId="6516" builtinId="9" hidden="1"/>
    <cellStyle name="Followed Hyperlink" xfId="6518" builtinId="9" hidden="1"/>
    <cellStyle name="Followed Hyperlink" xfId="6520" builtinId="9" hidden="1"/>
    <cellStyle name="Followed Hyperlink" xfId="6522" builtinId="9" hidden="1"/>
    <cellStyle name="Followed Hyperlink" xfId="6524" builtinId="9" hidden="1"/>
    <cellStyle name="Followed Hyperlink" xfId="6526" builtinId="9" hidden="1"/>
    <cellStyle name="Followed Hyperlink" xfId="6528" builtinId="9" hidden="1"/>
    <cellStyle name="Followed Hyperlink" xfId="6530" builtinId="9" hidden="1"/>
    <cellStyle name="Followed Hyperlink" xfId="6532" builtinId="9" hidden="1"/>
    <cellStyle name="Followed Hyperlink" xfId="6534" builtinId="9" hidden="1"/>
    <cellStyle name="Followed Hyperlink" xfId="6536" builtinId="9" hidden="1"/>
    <cellStyle name="Followed Hyperlink" xfId="6538" builtinId="9" hidden="1"/>
    <cellStyle name="Followed Hyperlink" xfId="6540" builtinId="9" hidden="1"/>
    <cellStyle name="Followed Hyperlink" xfId="6542" builtinId="9" hidden="1"/>
    <cellStyle name="Followed Hyperlink" xfId="6544" builtinId="9" hidden="1"/>
    <cellStyle name="Followed Hyperlink" xfId="6546" builtinId="9" hidden="1"/>
    <cellStyle name="Followed Hyperlink" xfId="6548" builtinId="9" hidden="1"/>
    <cellStyle name="Followed Hyperlink" xfId="6550" builtinId="9" hidden="1"/>
    <cellStyle name="Followed Hyperlink" xfId="6552" builtinId="9" hidden="1"/>
    <cellStyle name="Followed Hyperlink" xfId="6554" builtinId="9" hidden="1"/>
    <cellStyle name="Followed Hyperlink" xfId="6556" builtinId="9" hidden="1"/>
    <cellStyle name="Followed Hyperlink" xfId="6558" builtinId="9" hidden="1"/>
    <cellStyle name="Followed Hyperlink" xfId="6560" builtinId="9" hidden="1"/>
    <cellStyle name="Followed Hyperlink" xfId="6562" builtinId="9" hidden="1"/>
    <cellStyle name="Followed Hyperlink" xfId="6564" builtinId="9" hidden="1"/>
    <cellStyle name="Followed Hyperlink" xfId="6566" builtinId="9" hidden="1"/>
    <cellStyle name="Followed Hyperlink" xfId="6568" builtinId="9" hidden="1"/>
    <cellStyle name="Followed Hyperlink" xfId="6570" builtinId="9" hidden="1"/>
    <cellStyle name="Followed Hyperlink" xfId="6572" builtinId="9" hidden="1"/>
    <cellStyle name="Followed Hyperlink" xfId="6574" builtinId="9" hidden="1"/>
    <cellStyle name="Followed Hyperlink" xfId="6576" builtinId="9" hidden="1"/>
    <cellStyle name="Followed Hyperlink" xfId="6578" builtinId="9" hidden="1"/>
    <cellStyle name="Followed Hyperlink" xfId="6580" builtinId="9" hidden="1"/>
    <cellStyle name="Followed Hyperlink" xfId="6582" builtinId="9" hidden="1"/>
    <cellStyle name="Followed Hyperlink" xfId="6584" builtinId="9" hidden="1"/>
    <cellStyle name="Followed Hyperlink" xfId="6586" builtinId="9" hidden="1"/>
    <cellStyle name="Followed Hyperlink" xfId="6588" builtinId="9" hidden="1"/>
    <cellStyle name="Followed Hyperlink" xfId="6590" builtinId="9" hidden="1"/>
    <cellStyle name="Followed Hyperlink" xfId="6592" builtinId="9" hidden="1"/>
    <cellStyle name="Followed Hyperlink" xfId="6594" builtinId="9" hidden="1"/>
    <cellStyle name="Followed Hyperlink" xfId="6596" builtinId="9" hidden="1"/>
    <cellStyle name="Followed Hyperlink" xfId="6598" builtinId="9" hidden="1"/>
    <cellStyle name="Followed Hyperlink" xfId="6600" builtinId="9" hidden="1"/>
    <cellStyle name="Followed Hyperlink" xfId="6602" builtinId="9" hidden="1"/>
    <cellStyle name="Followed Hyperlink" xfId="6604" builtinId="9" hidden="1"/>
    <cellStyle name="Followed Hyperlink" xfId="6606" builtinId="9" hidden="1"/>
    <cellStyle name="Followed Hyperlink" xfId="6608" builtinId="9" hidden="1"/>
    <cellStyle name="Followed Hyperlink" xfId="6610" builtinId="9" hidden="1"/>
    <cellStyle name="Followed Hyperlink" xfId="6612" builtinId="9" hidden="1"/>
    <cellStyle name="Followed Hyperlink" xfId="6614" builtinId="9" hidden="1"/>
    <cellStyle name="Followed Hyperlink" xfId="6616" builtinId="9" hidden="1"/>
    <cellStyle name="Followed Hyperlink" xfId="6618" builtinId="9" hidden="1"/>
    <cellStyle name="Followed Hyperlink" xfId="6620" builtinId="9" hidden="1"/>
    <cellStyle name="Followed Hyperlink" xfId="6622" builtinId="9" hidden="1"/>
    <cellStyle name="Followed Hyperlink" xfId="6624" builtinId="9" hidden="1"/>
    <cellStyle name="Followed Hyperlink" xfId="6626" builtinId="9" hidden="1"/>
    <cellStyle name="Followed Hyperlink" xfId="6628" builtinId="9" hidden="1"/>
    <cellStyle name="Followed Hyperlink" xfId="6630" builtinId="9" hidden="1"/>
    <cellStyle name="Followed Hyperlink" xfId="6632" builtinId="9" hidden="1"/>
    <cellStyle name="Followed Hyperlink" xfId="6634" builtinId="9" hidden="1"/>
    <cellStyle name="Followed Hyperlink" xfId="6636" builtinId="9" hidden="1"/>
    <cellStyle name="Followed Hyperlink" xfId="6638" builtinId="9" hidden="1"/>
    <cellStyle name="Followed Hyperlink" xfId="6640" builtinId="9" hidden="1"/>
    <cellStyle name="Followed Hyperlink" xfId="6642" builtinId="9" hidden="1"/>
    <cellStyle name="Followed Hyperlink" xfId="6644" builtinId="9" hidden="1"/>
    <cellStyle name="Followed Hyperlink" xfId="6646" builtinId="9" hidden="1"/>
    <cellStyle name="Followed Hyperlink" xfId="6648" builtinId="9" hidden="1"/>
    <cellStyle name="Followed Hyperlink" xfId="6650" builtinId="9" hidden="1"/>
    <cellStyle name="Followed Hyperlink" xfId="6652" builtinId="9" hidden="1"/>
    <cellStyle name="Followed Hyperlink" xfId="6654" builtinId="9" hidden="1"/>
    <cellStyle name="Followed Hyperlink" xfId="6656" builtinId="9" hidden="1"/>
    <cellStyle name="Followed Hyperlink" xfId="6658" builtinId="9" hidden="1"/>
    <cellStyle name="Followed Hyperlink" xfId="6660" builtinId="9" hidden="1"/>
    <cellStyle name="Followed Hyperlink" xfId="6662" builtinId="9" hidden="1"/>
    <cellStyle name="Followed Hyperlink" xfId="6664" builtinId="9" hidden="1"/>
    <cellStyle name="Followed Hyperlink" xfId="6666" builtinId="9" hidden="1"/>
    <cellStyle name="Followed Hyperlink" xfId="6668" builtinId="9" hidden="1"/>
    <cellStyle name="Followed Hyperlink" xfId="6670" builtinId="9" hidden="1"/>
    <cellStyle name="Followed Hyperlink" xfId="6672" builtinId="9" hidden="1"/>
    <cellStyle name="Followed Hyperlink" xfId="6674" builtinId="9" hidden="1"/>
    <cellStyle name="Followed Hyperlink" xfId="6676" builtinId="9" hidden="1"/>
    <cellStyle name="Followed Hyperlink" xfId="6678" builtinId="9" hidden="1"/>
    <cellStyle name="Followed Hyperlink" xfId="6680" builtinId="9" hidden="1"/>
    <cellStyle name="Followed Hyperlink" xfId="6682" builtinId="9" hidden="1"/>
    <cellStyle name="Followed Hyperlink" xfId="6684" builtinId="9" hidden="1"/>
    <cellStyle name="Followed Hyperlink" xfId="6686" builtinId="9" hidden="1"/>
    <cellStyle name="Followed Hyperlink" xfId="6688" builtinId="9" hidden="1"/>
    <cellStyle name="Followed Hyperlink" xfId="6690" builtinId="9" hidden="1"/>
    <cellStyle name="Followed Hyperlink" xfId="6692" builtinId="9" hidden="1"/>
    <cellStyle name="Followed Hyperlink" xfId="6694" builtinId="9" hidden="1"/>
    <cellStyle name="Followed Hyperlink" xfId="6696" builtinId="9" hidden="1"/>
    <cellStyle name="Followed Hyperlink" xfId="6698" builtinId="9" hidden="1"/>
    <cellStyle name="Followed Hyperlink" xfId="6700" builtinId="9" hidden="1"/>
    <cellStyle name="Followed Hyperlink" xfId="6702" builtinId="9" hidden="1"/>
    <cellStyle name="Followed Hyperlink" xfId="6704" builtinId="9" hidden="1"/>
    <cellStyle name="Followed Hyperlink" xfId="6706" builtinId="9" hidden="1"/>
    <cellStyle name="Followed Hyperlink" xfId="6708" builtinId="9" hidden="1"/>
    <cellStyle name="Followed Hyperlink" xfId="6710" builtinId="9" hidden="1"/>
    <cellStyle name="Followed Hyperlink" xfId="6712" builtinId="9" hidden="1"/>
    <cellStyle name="Followed Hyperlink" xfId="6714" builtinId="9" hidden="1"/>
    <cellStyle name="Followed Hyperlink" xfId="6716" builtinId="9" hidden="1"/>
    <cellStyle name="Followed Hyperlink" xfId="6718" builtinId="9" hidden="1"/>
    <cellStyle name="Followed Hyperlink" xfId="6720" builtinId="9" hidden="1"/>
    <cellStyle name="Followed Hyperlink" xfId="6722" builtinId="9" hidden="1"/>
    <cellStyle name="Followed Hyperlink" xfId="6724" builtinId="9" hidden="1"/>
    <cellStyle name="Followed Hyperlink" xfId="6726" builtinId="9" hidden="1"/>
    <cellStyle name="Followed Hyperlink" xfId="6728" builtinId="9" hidden="1"/>
    <cellStyle name="Followed Hyperlink" xfId="6730" builtinId="9" hidden="1"/>
    <cellStyle name="Followed Hyperlink" xfId="6732" builtinId="9" hidden="1"/>
    <cellStyle name="Followed Hyperlink" xfId="6734" builtinId="9" hidden="1"/>
    <cellStyle name="Followed Hyperlink" xfId="6736" builtinId="9" hidden="1"/>
    <cellStyle name="Followed Hyperlink" xfId="6738" builtinId="9" hidden="1"/>
    <cellStyle name="Followed Hyperlink" xfId="6740" builtinId="9" hidden="1"/>
    <cellStyle name="Followed Hyperlink" xfId="6742" builtinId="9" hidden="1"/>
    <cellStyle name="Followed Hyperlink" xfId="6744" builtinId="9" hidden="1"/>
    <cellStyle name="Followed Hyperlink" xfId="6746" builtinId="9" hidden="1"/>
    <cellStyle name="Followed Hyperlink" xfId="6748" builtinId="9" hidden="1"/>
    <cellStyle name="Followed Hyperlink" xfId="6750" builtinId="9" hidden="1"/>
    <cellStyle name="Followed Hyperlink" xfId="6752" builtinId="9" hidden="1"/>
    <cellStyle name="Followed Hyperlink" xfId="6754" builtinId="9" hidden="1"/>
    <cellStyle name="Followed Hyperlink" xfId="6756" builtinId="9" hidden="1"/>
    <cellStyle name="Followed Hyperlink" xfId="6758" builtinId="9" hidden="1"/>
    <cellStyle name="Followed Hyperlink" xfId="6760" builtinId="9" hidden="1"/>
    <cellStyle name="Followed Hyperlink" xfId="6762" builtinId="9" hidden="1"/>
    <cellStyle name="Followed Hyperlink" xfId="6764" builtinId="9" hidden="1"/>
    <cellStyle name="Followed Hyperlink" xfId="6766" builtinId="9" hidden="1"/>
    <cellStyle name="Followed Hyperlink" xfId="6768" builtinId="9" hidden="1"/>
    <cellStyle name="Followed Hyperlink" xfId="6770" builtinId="9" hidden="1"/>
    <cellStyle name="Followed Hyperlink" xfId="6772" builtinId="9" hidden="1"/>
    <cellStyle name="Followed Hyperlink" xfId="6774" builtinId="9" hidden="1"/>
    <cellStyle name="Followed Hyperlink" xfId="6776" builtinId="9" hidden="1"/>
    <cellStyle name="Followed Hyperlink" xfId="6778" builtinId="9" hidden="1"/>
    <cellStyle name="Followed Hyperlink" xfId="6780" builtinId="9" hidden="1"/>
    <cellStyle name="Followed Hyperlink" xfId="6782" builtinId="9" hidden="1"/>
    <cellStyle name="Followed Hyperlink" xfId="6784" builtinId="9" hidden="1"/>
    <cellStyle name="Followed Hyperlink" xfId="6786" builtinId="9" hidden="1"/>
    <cellStyle name="Followed Hyperlink" xfId="6788" builtinId="9" hidden="1"/>
    <cellStyle name="Followed Hyperlink" xfId="6790" builtinId="9" hidden="1"/>
    <cellStyle name="Followed Hyperlink" xfId="6792" builtinId="9" hidden="1"/>
    <cellStyle name="Followed Hyperlink" xfId="6794" builtinId="9" hidden="1"/>
    <cellStyle name="Followed Hyperlink" xfId="6796" builtinId="9" hidden="1"/>
    <cellStyle name="Followed Hyperlink" xfId="6798" builtinId="9" hidden="1"/>
    <cellStyle name="Followed Hyperlink" xfId="6800" builtinId="9" hidden="1"/>
    <cellStyle name="Followed Hyperlink" xfId="6802" builtinId="9" hidden="1"/>
    <cellStyle name="Followed Hyperlink" xfId="6804" builtinId="9" hidden="1"/>
    <cellStyle name="Followed Hyperlink" xfId="6806" builtinId="9" hidden="1"/>
    <cellStyle name="Followed Hyperlink" xfId="6808" builtinId="9" hidden="1"/>
    <cellStyle name="Followed Hyperlink" xfId="6810" builtinId="9" hidden="1"/>
    <cellStyle name="Followed Hyperlink" xfId="6812" builtinId="9" hidden="1"/>
    <cellStyle name="Followed Hyperlink" xfId="6814" builtinId="9" hidden="1"/>
    <cellStyle name="Followed Hyperlink" xfId="6816" builtinId="9" hidden="1"/>
    <cellStyle name="Followed Hyperlink" xfId="6818" builtinId="9" hidden="1"/>
    <cellStyle name="Followed Hyperlink" xfId="6820" builtinId="9" hidden="1"/>
    <cellStyle name="Followed Hyperlink" xfId="6822" builtinId="9" hidden="1"/>
    <cellStyle name="Followed Hyperlink" xfId="6824" builtinId="9" hidden="1"/>
    <cellStyle name="Followed Hyperlink" xfId="6826" builtinId="9" hidden="1"/>
    <cellStyle name="Followed Hyperlink" xfId="6828" builtinId="9" hidden="1"/>
    <cellStyle name="Followed Hyperlink" xfId="6830" builtinId="9" hidden="1"/>
    <cellStyle name="Followed Hyperlink" xfId="6832" builtinId="9" hidden="1"/>
    <cellStyle name="Followed Hyperlink" xfId="6834" builtinId="9" hidden="1"/>
    <cellStyle name="Followed Hyperlink" xfId="6836" builtinId="9" hidden="1"/>
    <cellStyle name="Followed Hyperlink" xfId="6838" builtinId="9" hidden="1"/>
    <cellStyle name="Followed Hyperlink" xfId="6840" builtinId="9" hidden="1"/>
    <cellStyle name="Followed Hyperlink" xfId="6842" builtinId="9" hidden="1"/>
    <cellStyle name="Followed Hyperlink" xfId="6844" builtinId="9" hidden="1"/>
    <cellStyle name="Followed Hyperlink" xfId="6846" builtinId="9" hidden="1"/>
    <cellStyle name="Followed Hyperlink" xfId="6848" builtinId="9" hidden="1"/>
    <cellStyle name="Followed Hyperlink" xfId="6850" builtinId="9" hidden="1"/>
    <cellStyle name="Followed Hyperlink" xfId="6852" builtinId="9" hidden="1"/>
    <cellStyle name="Followed Hyperlink" xfId="6854" builtinId="9" hidden="1"/>
    <cellStyle name="Followed Hyperlink" xfId="6856" builtinId="9" hidden="1"/>
    <cellStyle name="Followed Hyperlink" xfId="6858" builtinId="9" hidden="1"/>
    <cellStyle name="Followed Hyperlink" xfId="6860" builtinId="9" hidden="1"/>
    <cellStyle name="Followed Hyperlink" xfId="7390" builtinId="9" hidden="1"/>
    <cellStyle name="Followed Hyperlink" xfId="7392" builtinId="9" hidden="1"/>
    <cellStyle name="Followed Hyperlink" xfId="7394" builtinId="9" hidden="1"/>
    <cellStyle name="Followed Hyperlink" xfId="7396" builtinId="9" hidden="1"/>
    <cellStyle name="Followed Hyperlink" xfId="7398" builtinId="9" hidden="1"/>
    <cellStyle name="Followed Hyperlink" xfId="7400" builtinId="9" hidden="1"/>
    <cellStyle name="Followed Hyperlink" xfId="7402" builtinId="9" hidden="1"/>
    <cellStyle name="Followed Hyperlink" xfId="7404" builtinId="9" hidden="1"/>
    <cellStyle name="Followed Hyperlink" xfId="7406" builtinId="9" hidden="1"/>
    <cellStyle name="Followed Hyperlink" xfId="7408" builtinId="9" hidden="1"/>
    <cellStyle name="Followed Hyperlink" xfId="7410" builtinId="9" hidden="1"/>
    <cellStyle name="Followed Hyperlink" xfId="7412" builtinId="9" hidden="1"/>
    <cellStyle name="Followed Hyperlink" xfId="7414" builtinId="9" hidden="1"/>
    <cellStyle name="Followed Hyperlink" xfId="7416" builtinId="9" hidden="1"/>
    <cellStyle name="Followed Hyperlink" xfId="7418" builtinId="9" hidden="1"/>
    <cellStyle name="Followed Hyperlink" xfId="7420" builtinId="9" hidden="1"/>
    <cellStyle name="Followed Hyperlink" xfId="7422" builtinId="9" hidden="1"/>
    <cellStyle name="Followed Hyperlink" xfId="7424" builtinId="9" hidden="1"/>
    <cellStyle name="Followed Hyperlink" xfId="7426" builtinId="9" hidden="1"/>
    <cellStyle name="Followed Hyperlink" xfId="7428" builtinId="9" hidden="1"/>
    <cellStyle name="Followed Hyperlink" xfId="7430" builtinId="9" hidden="1"/>
    <cellStyle name="Followed Hyperlink" xfId="7432" builtinId="9" hidden="1"/>
    <cellStyle name="Followed Hyperlink" xfId="7434" builtinId="9" hidden="1"/>
    <cellStyle name="Followed Hyperlink" xfId="7436" builtinId="9" hidden="1"/>
    <cellStyle name="Followed Hyperlink" xfId="7438" builtinId="9" hidden="1"/>
    <cellStyle name="Followed Hyperlink" xfId="7440" builtinId="9" hidden="1"/>
    <cellStyle name="Followed Hyperlink" xfId="7442" builtinId="9" hidden="1"/>
    <cellStyle name="Followed Hyperlink" xfId="7444" builtinId="9" hidden="1"/>
    <cellStyle name="Followed Hyperlink" xfId="7446" builtinId="9" hidden="1"/>
    <cellStyle name="Followed Hyperlink" xfId="7448" builtinId="9" hidden="1"/>
    <cellStyle name="Followed Hyperlink" xfId="7450" builtinId="9" hidden="1"/>
    <cellStyle name="Followed Hyperlink" xfId="7452" builtinId="9" hidden="1"/>
    <cellStyle name="Followed Hyperlink" xfId="7454" builtinId="9" hidden="1"/>
    <cellStyle name="Followed Hyperlink" xfId="7456" builtinId="9" hidden="1"/>
    <cellStyle name="Followed Hyperlink" xfId="7458" builtinId="9" hidden="1"/>
    <cellStyle name="Followed Hyperlink" xfId="7460" builtinId="9" hidden="1"/>
    <cellStyle name="Followed Hyperlink" xfId="7462" builtinId="9" hidden="1"/>
    <cellStyle name="Followed Hyperlink" xfId="7464" builtinId="9" hidden="1"/>
    <cellStyle name="Followed Hyperlink" xfId="7466" builtinId="9" hidden="1"/>
    <cellStyle name="Followed Hyperlink" xfId="7468" builtinId="9" hidden="1"/>
    <cellStyle name="Followed Hyperlink" xfId="7470" builtinId="9" hidden="1"/>
    <cellStyle name="Followed Hyperlink" xfId="7472" builtinId="9" hidden="1"/>
    <cellStyle name="Followed Hyperlink" xfId="7474" builtinId="9" hidden="1"/>
    <cellStyle name="Followed Hyperlink" xfId="7476" builtinId="9" hidden="1"/>
    <cellStyle name="Followed Hyperlink" xfId="7478" builtinId="9" hidden="1"/>
    <cellStyle name="Followed Hyperlink" xfId="7480" builtinId="9" hidden="1"/>
    <cellStyle name="Followed Hyperlink" xfId="7482" builtinId="9" hidden="1"/>
    <cellStyle name="Followed Hyperlink" xfId="7484" builtinId="9" hidden="1"/>
    <cellStyle name="Followed Hyperlink" xfId="7486" builtinId="9" hidden="1"/>
    <cellStyle name="Followed Hyperlink" xfId="7488" builtinId="9" hidden="1"/>
    <cellStyle name="Followed Hyperlink" xfId="7490" builtinId="9" hidden="1"/>
    <cellStyle name="Followed Hyperlink" xfId="7492" builtinId="9" hidden="1"/>
    <cellStyle name="Followed Hyperlink" xfId="7494" builtinId="9" hidden="1"/>
    <cellStyle name="Followed Hyperlink" xfId="7496" builtinId="9" hidden="1"/>
    <cellStyle name="Followed Hyperlink" xfId="7498" builtinId="9" hidden="1"/>
    <cellStyle name="Followed Hyperlink" xfId="7500" builtinId="9" hidden="1"/>
    <cellStyle name="Followed Hyperlink" xfId="7502" builtinId="9" hidden="1"/>
    <cellStyle name="Followed Hyperlink" xfId="7504" builtinId="9" hidden="1"/>
    <cellStyle name="Followed Hyperlink" xfId="7506" builtinId="9" hidden="1"/>
    <cellStyle name="Followed Hyperlink" xfId="7508" builtinId="9" hidden="1"/>
    <cellStyle name="Followed Hyperlink" xfId="7510" builtinId="9" hidden="1"/>
    <cellStyle name="Followed Hyperlink" xfId="7512" builtinId="9" hidden="1"/>
    <cellStyle name="Followed Hyperlink" xfId="7514" builtinId="9" hidden="1"/>
    <cellStyle name="Followed Hyperlink" xfId="7516" builtinId="9" hidden="1"/>
    <cellStyle name="Followed Hyperlink" xfId="7518" builtinId="9" hidden="1"/>
    <cellStyle name="Followed Hyperlink" xfId="7520" builtinId="9" hidden="1"/>
    <cellStyle name="Followed Hyperlink" xfId="7522" builtinId="9" hidden="1"/>
    <cellStyle name="Followed Hyperlink" xfId="7524" builtinId="9" hidden="1"/>
    <cellStyle name="Followed Hyperlink" xfId="7526" builtinId="9" hidden="1"/>
    <cellStyle name="Followed Hyperlink" xfId="7528" builtinId="9" hidden="1"/>
    <cellStyle name="Followed Hyperlink" xfId="7530" builtinId="9" hidden="1"/>
    <cellStyle name="Followed Hyperlink" xfId="7532" builtinId="9" hidden="1"/>
    <cellStyle name="Followed Hyperlink" xfId="7534" builtinId="9" hidden="1"/>
    <cellStyle name="Followed Hyperlink" xfId="7536" builtinId="9" hidden="1"/>
    <cellStyle name="Followed Hyperlink" xfId="7538" builtinId="9" hidden="1"/>
    <cellStyle name="Followed Hyperlink" xfId="7540" builtinId="9" hidden="1"/>
    <cellStyle name="Followed Hyperlink" xfId="7542" builtinId="9" hidden="1"/>
    <cellStyle name="Followed Hyperlink" xfId="7544" builtinId="9" hidden="1"/>
    <cellStyle name="Followed Hyperlink" xfId="7546" builtinId="9" hidden="1"/>
    <cellStyle name="Followed Hyperlink" xfId="7548" builtinId="9" hidden="1"/>
    <cellStyle name="Followed Hyperlink" xfId="7550" builtinId="9" hidden="1"/>
    <cellStyle name="Followed Hyperlink" xfId="7552" builtinId="9" hidden="1"/>
    <cellStyle name="Followed Hyperlink" xfId="7554" builtinId="9" hidden="1"/>
    <cellStyle name="Followed Hyperlink" xfId="7556" builtinId="9" hidden="1"/>
    <cellStyle name="Followed Hyperlink" xfId="7558" builtinId="9" hidden="1"/>
    <cellStyle name="Followed Hyperlink" xfId="7560" builtinId="9" hidden="1"/>
    <cellStyle name="Followed Hyperlink" xfId="7562" builtinId="9" hidden="1"/>
    <cellStyle name="Followed Hyperlink" xfId="7564" builtinId="9" hidden="1"/>
    <cellStyle name="Followed Hyperlink" xfId="7566" builtinId="9" hidden="1"/>
    <cellStyle name="Followed Hyperlink" xfId="7568" builtinId="9" hidden="1"/>
    <cellStyle name="Followed Hyperlink" xfId="7570" builtinId="9" hidden="1"/>
    <cellStyle name="Followed Hyperlink" xfId="7572" builtinId="9" hidden="1"/>
    <cellStyle name="Followed Hyperlink" xfId="7574" builtinId="9" hidden="1"/>
    <cellStyle name="Followed Hyperlink" xfId="7576" builtinId="9" hidden="1"/>
    <cellStyle name="Followed Hyperlink" xfId="7578" builtinId="9" hidden="1"/>
    <cellStyle name="Followed Hyperlink" xfId="7580" builtinId="9" hidden="1"/>
    <cellStyle name="Followed Hyperlink" xfId="7582" builtinId="9" hidden="1"/>
    <cellStyle name="Followed Hyperlink" xfId="7584" builtinId="9" hidden="1"/>
    <cellStyle name="Followed Hyperlink" xfId="7586" builtinId="9" hidden="1"/>
    <cellStyle name="Followed Hyperlink" xfId="7588" builtinId="9" hidden="1"/>
    <cellStyle name="Followed Hyperlink" xfId="7590" builtinId="9" hidden="1"/>
    <cellStyle name="Followed Hyperlink" xfId="7592" builtinId="9" hidden="1"/>
    <cellStyle name="Followed Hyperlink" xfId="7594" builtinId="9" hidden="1"/>
    <cellStyle name="Followed Hyperlink" xfId="7596" builtinId="9" hidden="1"/>
    <cellStyle name="Followed Hyperlink" xfId="7598" builtinId="9" hidden="1"/>
    <cellStyle name="Followed Hyperlink" xfId="7600" builtinId="9" hidden="1"/>
    <cellStyle name="Followed Hyperlink" xfId="7602" builtinId="9" hidden="1"/>
    <cellStyle name="Followed Hyperlink" xfId="7604" builtinId="9" hidden="1"/>
    <cellStyle name="Followed Hyperlink" xfId="7606" builtinId="9" hidden="1"/>
    <cellStyle name="Followed Hyperlink" xfId="7608" builtinId="9" hidden="1"/>
    <cellStyle name="Followed Hyperlink" xfId="7610" builtinId="9" hidden="1"/>
    <cellStyle name="Followed Hyperlink" xfId="7612" builtinId="9" hidden="1"/>
    <cellStyle name="Followed Hyperlink" xfId="7614" builtinId="9" hidden="1"/>
    <cellStyle name="Followed Hyperlink" xfId="7616" builtinId="9" hidden="1"/>
    <cellStyle name="Followed Hyperlink" xfId="7618" builtinId="9" hidden="1"/>
    <cellStyle name="Followed Hyperlink" xfId="7620" builtinId="9" hidden="1"/>
    <cellStyle name="Followed Hyperlink" xfId="7622" builtinId="9" hidden="1"/>
    <cellStyle name="Followed Hyperlink" xfId="7624" builtinId="9" hidden="1"/>
    <cellStyle name="Followed Hyperlink" xfId="7626" builtinId="9" hidden="1"/>
    <cellStyle name="Followed Hyperlink" xfId="7628" builtinId="9" hidden="1"/>
    <cellStyle name="Followed Hyperlink" xfId="7630" builtinId="9" hidden="1"/>
    <cellStyle name="Followed Hyperlink" xfId="7632" builtinId="9" hidden="1"/>
    <cellStyle name="Followed Hyperlink" xfId="7634" builtinId="9" hidden="1"/>
    <cellStyle name="Followed Hyperlink" xfId="7636" builtinId="9" hidden="1"/>
    <cellStyle name="Followed Hyperlink" xfId="7638" builtinId="9" hidden="1"/>
    <cellStyle name="Followed Hyperlink" xfId="7640" builtinId="9" hidden="1"/>
    <cellStyle name="Followed Hyperlink" xfId="7642" builtinId="9" hidden="1"/>
    <cellStyle name="Followed Hyperlink" xfId="7644" builtinId="9" hidden="1"/>
    <cellStyle name="Followed Hyperlink" xfId="7646" builtinId="9" hidden="1"/>
    <cellStyle name="Followed Hyperlink" xfId="7648" builtinId="9" hidden="1"/>
    <cellStyle name="Followed Hyperlink" xfId="7650" builtinId="9" hidden="1"/>
    <cellStyle name="Followed Hyperlink" xfId="7652" builtinId="9" hidden="1"/>
    <cellStyle name="Followed Hyperlink" xfId="7654" builtinId="9" hidden="1"/>
    <cellStyle name="Followed Hyperlink" xfId="7656" builtinId="9" hidden="1"/>
    <cellStyle name="Followed Hyperlink" xfId="7658" builtinId="9" hidden="1"/>
    <cellStyle name="Followed Hyperlink" xfId="7660" builtinId="9" hidden="1"/>
    <cellStyle name="Followed Hyperlink" xfId="7662" builtinId="9" hidden="1"/>
    <cellStyle name="Followed Hyperlink" xfId="7664" builtinId="9" hidden="1"/>
    <cellStyle name="Followed Hyperlink" xfId="7666" builtinId="9" hidden="1"/>
    <cellStyle name="Followed Hyperlink" xfId="7668" builtinId="9" hidden="1"/>
    <cellStyle name="Followed Hyperlink" xfId="7670" builtinId="9" hidden="1"/>
    <cellStyle name="Followed Hyperlink" xfId="7672" builtinId="9" hidden="1"/>
    <cellStyle name="Followed Hyperlink" xfId="7674" builtinId="9" hidden="1"/>
    <cellStyle name="Followed Hyperlink" xfId="7676" builtinId="9" hidden="1"/>
    <cellStyle name="Followed Hyperlink" xfId="7678" builtinId="9" hidden="1"/>
    <cellStyle name="Followed Hyperlink" xfId="7680" builtinId="9" hidden="1"/>
    <cellStyle name="Followed Hyperlink" xfId="7682" builtinId="9" hidden="1"/>
    <cellStyle name="Followed Hyperlink" xfId="7684" builtinId="9" hidden="1"/>
    <cellStyle name="Followed Hyperlink" xfId="7686" builtinId="9" hidden="1"/>
    <cellStyle name="Followed Hyperlink" xfId="7688" builtinId="9" hidden="1"/>
    <cellStyle name="Followed Hyperlink" xfId="7690" builtinId="9" hidden="1"/>
    <cellStyle name="Followed Hyperlink" xfId="7692" builtinId="9" hidden="1"/>
    <cellStyle name="Followed Hyperlink" xfId="7694" builtinId="9" hidden="1"/>
    <cellStyle name="Followed Hyperlink" xfId="7696" builtinId="9" hidden="1"/>
    <cellStyle name="Followed Hyperlink" xfId="7698" builtinId="9" hidden="1"/>
    <cellStyle name="Followed Hyperlink" xfId="7700" builtinId="9" hidden="1"/>
    <cellStyle name="Followed Hyperlink" xfId="7702" builtinId="9" hidden="1"/>
    <cellStyle name="Followed Hyperlink" xfId="7704" builtinId="9" hidden="1"/>
    <cellStyle name="Followed Hyperlink" xfId="7706" builtinId="9" hidden="1"/>
    <cellStyle name="Followed Hyperlink" xfId="7708" builtinId="9" hidden="1"/>
    <cellStyle name="Followed Hyperlink" xfId="7710" builtinId="9" hidden="1"/>
    <cellStyle name="Followed Hyperlink" xfId="7712" builtinId="9" hidden="1"/>
    <cellStyle name="Followed Hyperlink" xfId="7714" builtinId="9" hidden="1"/>
    <cellStyle name="Followed Hyperlink" xfId="7716" builtinId="9" hidden="1"/>
    <cellStyle name="Followed Hyperlink" xfId="7718" builtinId="9" hidden="1"/>
    <cellStyle name="Followed Hyperlink" xfId="7720" builtinId="9" hidden="1"/>
    <cellStyle name="Followed Hyperlink" xfId="7722" builtinId="9" hidden="1"/>
    <cellStyle name="Followed Hyperlink" xfId="7724" builtinId="9" hidden="1"/>
    <cellStyle name="Followed Hyperlink" xfId="7726" builtinId="9" hidden="1"/>
    <cellStyle name="Followed Hyperlink" xfId="7728" builtinId="9" hidden="1"/>
    <cellStyle name="Followed Hyperlink" xfId="7730" builtinId="9" hidden="1"/>
    <cellStyle name="Followed Hyperlink" xfId="7732" builtinId="9" hidden="1"/>
    <cellStyle name="Followed Hyperlink" xfId="7734" builtinId="9" hidden="1"/>
    <cellStyle name="Followed Hyperlink" xfId="7736" builtinId="9" hidden="1"/>
    <cellStyle name="Followed Hyperlink" xfId="7738" builtinId="9" hidden="1"/>
    <cellStyle name="Followed Hyperlink" xfId="7740" builtinId="9" hidden="1"/>
    <cellStyle name="Followed Hyperlink" xfId="7742" builtinId="9" hidden="1"/>
    <cellStyle name="Followed Hyperlink" xfId="7744" builtinId="9" hidden="1"/>
    <cellStyle name="Followed Hyperlink" xfId="7746" builtinId="9" hidden="1"/>
    <cellStyle name="Followed Hyperlink" xfId="7748" builtinId="9" hidden="1"/>
    <cellStyle name="Followed Hyperlink" xfId="7750" builtinId="9" hidden="1"/>
    <cellStyle name="Followed Hyperlink" xfId="7752" builtinId="9" hidden="1"/>
    <cellStyle name="Followed Hyperlink" xfId="7754" builtinId="9" hidden="1"/>
    <cellStyle name="Followed Hyperlink" xfId="7756" builtinId="9" hidden="1"/>
    <cellStyle name="Followed Hyperlink" xfId="7758" builtinId="9" hidden="1"/>
    <cellStyle name="Followed Hyperlink" xfId="7760" builtinId="9" hidden="1"/>
    <cellStyle name="Followed Hyperlink" xfId="7762" builtinId="9" hidden="1"/>
    <cellStyle name="Followed Hyperlink" xfId="7764" builtinId="9" hidden="1"/>
    <cellStyle name="Followed Hyperlink" xfId="7766" builtinId="9" hidden="1"/>
    <cellStyle name="Followed Hyperlink" xfId="7768" builtinId="9" hidden="1"/>
    <cellStyle name="Followed Hyperlink" xfId="7770" builtinId="9" hidden="1"/>
    <cellStyle name="Followed Hyperlink" xfId="7772" builtinId="9" hidden="1"/>
    <cellStyle name="Followed Hyperlink" xfId="7774" builtinId="9" hidden="1"/>
    <cellStyle name="Followed Hyperlink" xfId="7776" builtinId="9" hidden="1"/>
    <cellStyle name="Followed Hyperlink" xfId="7778" builtinId="9" hidden="1"/>
    <cellStyle name="Followed Hyperlink" xfId="7780" builtinId="9" hidden="1"/>
    <cellStyle name="Followed Hyperlink" xfId="7782" builtinId="9" hidden="1"/>
    <cellStyle name="Followed Hyperlink" xfId="7784" builtinId="9" hidden="1"/>
    <cellStyle name="Followed Hyperlink" xfId="7786" builtinId="9" hidden="1"/>
    <cellStyle name="Followed Hyperlink" xfId="7788" builtinId="9" hidden="1"/>
    <cellStyle name="Followed Hyperlink" xfId="7790" builtinId="9" hidden="1"/>
    <cellStyle name="Followed Hyperlink" xfId="7792" builtinId="9" hidden="1"/>
    <cellStyle name="Followed Hyperlink" xfId="7794" builtinId="9" hidden="1"/>
    <cellStyle name="Followed Hyperlink" xfId="7796" builtinId="9" hidden="1"/>
    <cellStyle name="Followed Hyperlink" xfId="7798" builtinId="9" hidden="1"/>
    <cellStyle name="Followed Hyperlink" xfId="7800" builtinId="9" hidden="1"/>
    <cellStyle name="Followed Hyperlink" xfId="7802" builtinId="9" hidden="1"/>
    <cellStyle name="Followed Hyperlink" xfId="7804" builtinId="9" hidden="1"/>
    <cellStyle name="Followed Hyperlink" xfId="7806" builtinId="9" hidden="1"/>
    <cellStyle name="Followed Hyperlink" xfId="7808" builtinId="9" hidden="1"/>
    <cellStyle name="Followed Hyperlink" xfId="7810" builtinId="9" hidden="1"/>
    <cellStyle name="Followed Hyperlink" xfId="7812" builtinId="9" hidden="1"/>
    <cellStyle name="Followed Hyperlink" xfId="7814" builtinId="9" hidden="1"/>
    <cellStyle name="Followed Hyperlink" xfId="7816" builtinId="9" hidden="1"/>
    <cellStyle name="Followed Hyperlink" xfId="7818" builtinId="9" hidden="1"/>
    <cellStyle name="Followed Hyperlink" xfId="7820" builtinId="9" hidden="1"/>
    <cellStyle name="Followed Hyperlink" xfId="7822" builtinId="9" hidden="1"/>
    <cellStyle name="Followed Hyperlink" xfId="7824" builtinId="9" hidden="1"/>
    <cellStyle name="Followed Hyperlink" xfId="7826" builtinId="9" hidden="1"/>
    <cellStyle name="Followed Hyperlink" xfId="7828" builtinId="9" hidden="1"/>
    <cellStyle name="Followed Hyperlink" xfId="7830" builtinId="9" hidden="1"/>
    <cellStyle name="Followed Hyperlink" xfId="7832" builtinId="9" hidden="1"/>
    <cellStyle name="Followed Hyperlink" xfId="7834" builtinId="9" hidden="1"/>
    <cellStyle name="Followed Hyperlink" xfId="7836" builtinId="9" hidden="1"/>
    <cellStyle name="Followed Hyperlink" xfId="7838" builtinId="9" hidden="1"/>
    <cellStyle name="Followed Hyperlink" xfId="7840" builtinId="9" hidden="1"/>
    <cellStyle name="Followed Hyperlink" xfId="7842" builtinId="9" hidden="1"/>
    <cellStyle name="Followed Hyperlink" xfId="7844" builtinId="9" hidden="1"/>
    <cellStyle name="Followed Hyperlink" xfId="7846" builtinId="9" hidden="1"/>
    <cellStyle name="Followed Hyperlink" xfId="7848" builtinId="9" hidden="1"/>
    <cellStyle name="Followed Hyperlink" xfId="7850" builtinId="9" hidden="1"/>
    <cellStyle name="Followed Hyperlink" xfId="7852" builtinId="9" hidden="1"/>
    <cellStyle name="Followed Hyperlink" xfId="7854" builtinId="9" hidden="1"/>
    <cellStyle name="Followed Hyperlink" xfId="7856" builtinId="9" hidden="1"/>
    <cellStyle name="Followed Hyperlink" xfId="7858" builtinId="9" hidden="1"/>
    <cellStyle name="Followed Hyperlink" xfId="7860" builtinId="9" hidden="1"/>
    <cellStyle name="Followed Hyperlink" xfId="7862" builtinId="9" hidden="1"/>
    <cellStyle name="Followed Hyperlink" xfId="7864" builtinId="9" hidden="1"/>
    <cellStyle name="Followed Hyperlink" xfId="7866" builtinId="9" hidden="1"/>
    <cellStyle name="Followed Hyperlink" xfId="7868" builtinId="9" hidden="1"/>
    <cellStyle name="Followed Hyperlink" xfId="7870" builtinId="9" hidden="1"/>
    <cellStyle name="Followed Hyperlink" xfId="7872" builtinId="9" hidden="1"/>
    <cellStyle name="Followed Hyperlink" xfId="7874" builtinId="9" hidden="1"/>
    <cellStyle name="Followed Hyperlink" xfId="7876" builtinId="9" hidden="1"/>
    <cellStyle name="Followed Hyperlink" xfId="7878" builtinId="9" hidden="1"/>
    <cellStyle name="Followed Hyperlink" xfId="7880" builtinId="9" hidden="1"/>
    <cellStyle name="Followed Hyperlink" xfId="7882" builtinId="9" hidden="1"/>
    <cellStyle name="Followed Hyperlink" xfId="7884" builtinId="9" hidden="1"/>
    <cellStyle name="Followed Hyperlink" xfId="7886" builtinId="9" hidden="1"/>
    <cellStyle name="Followed Hyperlink" xfId="7888" builtinId="9" hidden="1"/>
    <cellStyle name="Followed Hyperlink" xfId="7890" builtinId="9" hidden="1"/>
    <cellStyle name="Followed Hyperlink" xfId="7892" builtinId="9" hidden="1"/>
    <cellStyle name="Followed Hyperlink" xfId="7894" builtinId="9" hidden="1"/>
    <cellStyle name="Followed Hyperlink" xfId="7896" builtinId="9" hidden="1"/>
    <cellStyle name="Followed Hyperlink" xfId="7898" builtinId="9" hidden="1"/>
    <cellStyle name="Followed Hyperlink" xfId="7900" builtinId="9" hidden="1"/>
    <cellStyle name="Followed Hyperlink" xfId="7902" builtinId="9" hidden="1"/>
    <cellStyle name="Followed Hyperlink" xfId="7904" builtinId="9" hidden="1"/>
    <cellStyle name="Followed Hyperlink" xfId="7906" builtinId="9" hidden="1"/>
    <cellStyle name="Followed Hyperlink" xfId="7908" builtinId="9" hidden="1"/>
    <cellStyle name="Followed Hyperlink" xfId="7910" builtinId="9" hidden="1"/>
    <cellStyle name="Followed Hyperlink" xfId="7912" builtinId="9" hidden="1"/>
    <cellStyle name="Followed Hyperlink" xfId="7914" builtinId="9" hidden="1"/>
    <cellStyle name="Followed Hyperlink" xfId="7916" builtinId="9" hidden="1"/>
    <cellStyle name="Followed Hyperlink" xfId="7918" builtinId="9" hidden="1"/>
    <cellStyle name="Followed Hyperlink" xfId="7920" builtinId="9" hidden="1"/>
    <cellStyle name="Followed Hyperlink" xfId="7922" builtinId="9" hidden="1"/>
    <cellStyle name="Followed Hyperlink" xfId="7924" builtinId="9" hidden="1"/>
    <cellStyle name="Followed Hyperlink" xfId="7926" builtinId="9" hidden="1"/>
    <cellStyle name="Followed Hyperlink" xfId="7928" builtinId="9" hidden="1"/>
    <cellStyle name="Followed Hyperlink" xfId="7930" builtinId="9" hidden="1"/>
    <cellStyle name="Followed Hyperlink" xfId="7932" builtinId="9" hidden="1"/>
    <cellStyle name="Followed Hyperlink" xfId="7934" builtinId="9" hidden="1"/>
    <cellStyle name="Followed Hyperlink" xfId="7936" builtinId="9" hidden="1"/>
    <cellStyle name="Followed Hyperlink" xfId="7938" builtinId="9" hidden="1"/>
    <cellStyle name="Followed Hyperlink" xfId="7940" builtinId="9" hidden="1"/>
    <cellStyle name="Followed Hyperlink" xfId="7942" builtinId="9" hidden="1"/>
    <cellStyle name="Followed Hyperlink" xfId="7944" builtinId="9" hidden="1"/>
    <cellStyle name="Followed Hyperlink" xfId="7946" builtinId="9" hidden="1"/>
    <cellStyle name="Followed Hyperlink" xfId="7948" builtinId="9" hidden="1"/>
    <cellStyle name="Followed Hyperlink" xfId="7950" builtinId="9" hidden="1"/>
    <cellStyle name="Followed Hyperlink" xfId="7952" builtinId="9" hidden="1"/>
    <cellStyle name="Followed Hyperlink" xfId="7954" builtinId="9" hidden="1"/>
    <cellStyle name="Followed Hyperlink" xfId="7956" builtinId="9" hidden="1"/>
    <cellStyle name="Followed Hyperlink" xfId="7958" builtinId="9" hidden="1"/>
    <cellStyle name="Followed Hyperlink" xfId="7960" builtinId="9" hidden="1"/>
    <cellStyle name="Followed Hyperlink" xfId="7962" builtinId="9" hidden="1"/>
    <cellStyle name="Followed Hyperlink" xfId="8472" builtinId="9" hidden="1"/>
    <cellStyle name="Followed Hyperlink" xfId="8474" builtinId="9" hidden="1"/>
    <cellStyle name="Followed Hyperlink" xfId="8476" builtinId="9" hidden="1"/>
    <cellStyle name="Followed Hyperlink" xfId="8478" builtinId="9" hidden="1"/>
    <cellStyle name="Followed Hyperlink" xfId="8480" builtinId="9" hidden="1"/>
    <cellStyle name="Followed Hyperlink" xfId="8482" builtinId="9" hidden="1"/>
    <cellStyle name="Followed Hyperlink" xfId="8484" builtinId="9" hidden="1"/>
    <cellStyle name="Followed Hyperlink" xfId="8486" builtinId="9" hidden="1"/>
    <cellStyle name="Followed Hyperlink" xfId="8488" builtinId="9" hidden="1"/>
    <cellStyle name="Followed Hyperlink" xfId="8490" builtinId="9" hidden="1"/>
    <cellStyle name="Followed Hyperlink" xfId="8492" builtinId="9" hidden="1"/>
    <cellStyle name="Followed Hyperlink" xfId="8494" builtinId="9" hidden="1"/>
    <cellStyle name="Followed Hyperlink" xfId="8496" builtinId="9" hidden="1"/>
    <cellStyle name="Followed Hyperlink" xfId="8498" builtinId="9" hidden="1"/>
    <cellStyle name="Followed Hyperlink" xfId="8500" builtinId="9" hidden="1"/>
    <cellStyle name="Followed Hyperlink" xfId="8502" builtinId="9" hidden="1"/>
    <cellStyle name="Followed Hyperlink" xfId="8504" builtinId="9" hidden="1"/>
    <cellStyle name="Followed Hyperlink" xfId="8506" builtinId="9" hidden="1"/>
    <cellStyle name="Followed Hyperlink" xfId="8508" builtinId="9" hidden="1"/>
    <cellStyle name="Followed Hyperlink" xfId="8510" builtinId="9" hidden="1"/>
    <cellStyle name="Followed Hyperlink" xfId="8512" builtinId="9" hidden="1"/>
    <cellStyle name="Followed Hyperlink" xfId="8514" builtinId="9" hidden="1"/>
    <cellStyle name="Followed Hyperlink" xfId="8516" builtinId="9" hidden="1"/>
    <cellStyle name="Followed Hyperlink" xfId="8518" builtinId="9" hidden="1"/>
    <cellStyle name="Followed Hyperlink" xfId="8470" builtinId="9" hidden="1"/>
    <cellStyle name="Followed Hyperlink" xfId="8468" builtinId="9" hidden="1"/>
    <cellStyle name="Followed Hyperlink" xfId="8466" builtinId="9" hidden="1"/>
    <cellStyle name="Followed Hyperlink" xfId="8464" builtinId="9" hidden="1"/>
    <cellStyle name="Followed Hyperlink" xfId="8462" builtinId="9" hidden="1"/>
    <cellStyle name="Followed Hyperlink" xfId="8460" builtinId="9" hidden="1"/>
    <cellStyle name="Followed Hyperlink" xfId="8458" builtinId="9" hidden="1"/>
    <cellStyle name="Followed Hyperlink" xfId="8456" builtinId="9" hidden="1"/>
    <cellStyle name="Followed Hyperlink" xfId="8454" builtinId="9" hidden="1"/>
    <cellStyle name="Followed Hyperlink" xfId="8452" builtinId="9" hidden="1"/>
    <cellStyle name="Followed Hyperlink" xfId="8450" builtinId="9" hidden="1"/>
    <cellStyle name="Followed Hyperlink" xfId="8448" builtinId="9" hidden="1"/>
    <cellStyle name="Followed Hyperlink" xfId="8446" builtinId="9" hidden="1"/>
    <cellStyle name="Followed Hyperlink" xfId="8444" builtinId="9" hidden="1"/>
    <cellStyle name="Followed Hyperlink" xfId="8442" builtinId="9" hidden="1"/>
    <cellStyle name="Followed Hyperlink" xfId="8440" builtinId="9" hidden="1"/>
    <cellStyle name="Followed Hyperlink" xfId="8438" builtinId="9" hidden="1"/>
    <cellStyle name="Followed Hyperlink" xfId="8436" builtinId="9" hidden="1"/>
    <cellStyle name="Followed Hyperlink" xfId="8434" builtinId="9" hidden="1"/>
    <cellStyle name="Followed Hyperlink" xfId="8432" builtinId="9" hidden="1"/>
    <cellStyle name="Followed Hyperlink" xfId="8430" builtinId="9" hidden="1"/>
    <cellStyle name="Followed Hyperlink" xfId="8428" builtinId="9" hidden="1"/>
    <cellStyle name="Followed Hyperlink" xfId="8426" builtinId="9" hidden="1"/>
    <cellStyle name="Followed Hyperlink" xfId="8424" builtinId="9" hidden="1"/>
    <cellStyle name="Followed Hyperlink" xfId="8422" builtinId="9" hidden="1"/>
    <cellStyle name="Followed Hyperlink" xfId="8420" builtinId="9" hidden="1"/>
    <cellStyle name="Followed Hyperlink" xfId="8418" builtinId="9" hidden="1"/>
    <cellStyle name="Followed Hyperlink" xfId="8416" builtinId="9" hidden="1"/>
    <cellStyle name="Followed Hyperlink" xfId="8414" builtinId="9" hidden="1"/>
    <cellStyle name="Followed Hyperlink" xfId="8412" builtinId="9" hidden="1"/>
    <cellStyle name="Followed Hyperlink" xfId="8410" builtinId="9" hidden="1"/>
    <cellStyle name="Followed Hyperlink" xfId="8408" builtinId="9" hidden="1"/>
    <cellStyle name="Followed Hyperlink" xfId="8406" builtinId="9" hidden="1"/>
    <cellStyle name="Followed Hyperlink" xfId="8404" builtinId="9" hidden="1"/>
    <cellStyle name="Followed Hyperlink" xfId="8402" builtinId="9" hidden="1"/>
    <cellStyle name="Followed Hyperlink" xfId="8400" builtinId="9" hidden="1"/>
    <cellStyle name="Followed Hyperlink" xfId="8398" builtinId="9" hidden="1"/>
    <cellStyle name="Followed Hyperlink" xfId="8396" builtinId="9" hidden="1"/>
    <cellStyle name="Followed Hyperlink" xfId="8394" builtinId="9" hidden="1"/>
    <cellStyle name="Followed Hyperlink" xfId="8392" builtinId="9" hidden="1"/>
    <cellStyle name="Followed Hyperlink" xfId="6328" builtinId="9" hidden="1"/>
    <cellStyle name="Followed Hyperlink" xfId="6316" builtinId="9" hidden="1"/>
    <cellStyle name="Followed Hyperlink" xfId="8390" builtinId="9" hidden="1"/>
    <cellStyle name="Followed Hyperlink" xfId="8388" builtinId="9" hidden="1"/>
    <cellStyle name="Followed Hyperlink" xfId="8386" builtinId="9" hidden="1"/>
    <cellStyle name="Followed Hyperlink" xfId="8384" builtinId="9" hidden="1"/>
    <cellStyle name="Followed Hyperlink" xfId="8382" builtinId="9" hidden="1"/>
    <cellStyle name="Followed Hyperlink" xfId="8380" builtinId="9" hidden="1"/>
    <cellStyle name="Followed Hyperlink" xfId="8378" builtinId="9" hidden="1"/>
    <cellStyle name="Followed Hyperlink" xfId="8376" builtinId="9" hidden="1"/>
    <cellStyle name="Followed Hyperlink" xfId="8374" builtinId="9" hidden="1"/>
    <cellStyle name="Followed Hyperlink" xfId="8372" builtinId="9" hidden="1"/>
    <cellStyle name="Followed Hyperlink" xfId="8370" builtinId="9" hidden="1"/>
    <cellStyle name="Followed Hyperlink" xfId="8368" builtinId="9" hidden="1"/>
    <cellStyle name="Followed Hyperlink" xfId="8366" builtinId="9" hidden="1"/>
    <cellStyle name="Followed Hyperlink" xfId="8364" builtinId="9" hidden="1"/>
    <cellStyle name="Followed Hyperlink" xfId="8362" builtinId="9" hidden="1"/>
    <cellStyle name="Followed Hyperlink" xfId="8360" builtinId="9" hidden="1"/>
    <cellStyle name="Followed Hyperlink" xfId="8358" builtinId="9" hidden="1"/>
    <cellStyle name="Followed Hyperlink" xfId="8356" builtinId="9" hidden="1"/>
    <cellStyle name="Followed Hyperlink" xfId="8354" builtinId="9" hidden="1"/>
    <cellStyle name="Followed Hyperlink" xfId="8352" builtinId="9" hidden="1"/>
    <cellStyle name="Followed Hyperlink" xfId="8350" builtinId="9" hidden="1"/>
    <cellStyle name="Followed Hyperlink" xfId="8348" builtinId="9" hidden="1"/>
    <cellStyle name="Followed Hyperlink" xfId="8346" builtinId="9" hidden="1"/>
    <cellStyle name="Followed Hyperlink" xfId="8344" builtinId="9" hidden="1"/>
    <cellStyle name="Followed Hyperlink" xfId="8342" builtinId="9" hidden="1"/>
    <cellStyle name="Followed Hyperlink" xfId="8340" builtinId="9" hidden="1"/>
    <cellStyle name="Followed Hyperlink" xfId="8338" builtinId="9" hidden="1"/>
    <cellStyle name="Followed Hyperlink" xfId="8336" builtinId="9" hidden="1"/>
    <cellStyle name="Followed Hyperlink" xfId="8334" builtinId="9" hidden="1"/>
    <cellStyle name="Followed Hyperlink" xfId="8332" builtinId="9" hidden="1"/>
    <cellStyle name="Followed Hyperlink" xfId="8330" builtinId="9" hidden="1"/>
    <cellStyle name="Followed Hyperlink" xfId="8328" builtinId="9" hidden="1"/>
    <cellStyle name="Followed Hyperlink" xfId="8326" builtinId="9" hidden="1"/>
    <cellStyle name="Followed Hyperlink" xfId="8324" builtinId="9" hidden="1"/>
    <cellStyle name="Followed Hyperlink" xfId="8322" builtinId="9" hidden="1"/>
    <cellStyle name="Followed Hyperlink" xfId="8320" builtinId="9" hidden="1"/>
    <cellStyle name="Followed Hyperlink" xfId="8318" builtinId="9" hidden="1"/>
    <cellStyle name="Followed Hyperlink" xfId="8316" builtinId="9" hidden="1"/>
    <cellStyle name="Followed Hyperlink" xfId="8314" builtinId="9" hidden="1"/>
    <cellStyle name="Followed Hyperlink" xfId="8312" builtinId="9" hidden="1"/>
    <cellStyle name="Followed Hyperlink" xfId="8310" builtinId="9" hidden="1"/>
    <cellStyle name="Followed Hyperlink" xfId="8308" builtinId="9" hidden="1"/>
    <cellStyle name="Followed Hyperlink" xfId="8306" builtinId="9" hidden="1"/>
    <cellStyle name="Followed Hyperlink" xfId="8304" builtinId="9" hidden="1"/>
    <cellStyle name="Followed Hyperlink" xfId="8302" builtinId="9" hidden="1"/>
    <cellStyle name="Followed Hyperlink" xfId="8300" builtinId="9" hidden="1"/>
    <cellStyle name="Followed Hyperlink" xfId="8298" builtinId="9" hidden="1"/>
    <cellStyle name="Followed Hyperlink" xfId="8296" builtinId="9" hidden="1"/>
    <cellStyle name="Followed Hyperlink" xfId="8294" builtinId="9" hidden="1"/>
    <cellStyle name="Followed Hyperlink" xfId="8292" builtinId="9" hidden="1"/>
    <cellStyle name="Followed Hyperlink" xfId="8290" builtinId="9" hidden="1"/>
    <cellStyle name="Followed Hyperlink" xfId="8288" builtinId="9" hidden="1"/>
    <cellStyle name="Followed Hyperlink" xfId="8286" builtinId="9" hidden="1"/>
    <cellStyle name="Followed Hyperlink" xfId="8284" builtinId="9" hidden="1"/>
    <cellStyle name="Followed Hyperlink" xfId="8282" builtinId="9" hidden="1"/>
    <cellStyle name="Followed Hyperlink" xfId="8280" builtinId="9" hidden="1"/>
    <cellStyle name="Followed Hyperlink" xfId="8278" builtinId="9" hidden="1"/>
    <cellStyle name="Followed Hyperlink" xfId="8276" builtinId="9" hidden="1"/>
    <cellStyle name="Followed Hyperlink" xfId="8274" builtinId="9" hidden="1"/>
    <cellStyle name="Followed Hyperlink" xfId="8272" builtinId="9" hidden="1"/>
    <cellStyle name="Followed Hyperlink" xfId="8270" builtinId="9" hidden="1"/>
    <cellStyle name="Followed Hyperlink" xfId="8268" builtinId="9" hidden="1"/>
    <cellStyle name="Followed Hyperlink" xfId="8266" builtinId="9" hidden="1"/>
    <cellStyle name="Followed Hyperlink" xfId="8264" builtinId="9" hidden="1"/>
    <cellStyle name="Followed Hyperlink" xfId="8262" builtinId="9" hidden="1"/>
    <cellStyle name="Followed Hyperlink" xfId="8260" builtinId="9" hidden="1"/>
    <cellStyle name="Followed Hyperlink" xfId="8258" builtinId="9" hidden="1"/>
    <cellStyle name="Followed Hyperlink" xfId="8256" builtinId="9" hidden="1"/>
    <cellStyle name="Followed Hyperlink" xfId="8254" builtinId="9" hidden="1"/>
    <cellStyle name="Followed Hyperlink" xfId="8252" builtinId="9" hidden="1"/>
    <cellStyle name="Followed Hyperlink" xfId="8250" builtinId="9" hidden="1"/>
    <cellStyle name="Followed Hyperlink" xfId="8248" builtinId="9" hidden="1"/>
    <cellStyle name="Followed Hyperlink" xfId="8246" builtinId="9" hidden="1"/>
    <cellStyle name="Followed Hyperlink" xfId="8244" builtinId="9" hidden="1"/>
    <cellStyle name="Followed Hyperlink" xfId="8242" builtinId="9" hidden="1"/>
    <cellStyle name="Followed Hyperlink" xfId="8240" builtinId="9" hidden="1"/>
    <cellStyle name="Followed Hyperlink" xfId="8238" builtinId="9" hidden="1"/>
    <cellStyle name="Followed Hyperlink" xfId="8236" builtinId="9" hidden="1"/>
    <cellStyle name="Followed Hyperlink" xfId="8234" builtinId="9" hidden="1"/>
    <cellStyle name="Followed Hyperlink" xfId="8232" builtinId="9" hidden="1"/>
    <cellStyle name="Followed Hyperlink" xfId="8230" builtinId="9" hidden="1"/>
    <cellStyle name="Followed Hyperlink" xfId="8228" builtinId="9" hidden="1"/>
    <cellStyle name="Followed Hyperlink" xfId="8226" builtinId="9" hidden="1"/>
    <cellStyle name="Followed Hyperlink" xfId="8224" builtinId="9" hidden="1"/>
    <cellStyle name="Followed Hyperlink" xfId="8222" builtinId="9" hidden="1"/>
    <cellStyle name="Followed Hyperlink" xfId="8220" builtinId="9" hidden="1"/>
    <cellStyle name="Followed Hyperlink" xfId="8218" builtinId="9" hidden="1"/>
    <cellStyle name="Followed Hyperlink" xfId="8216" builtinId="9" hidden="1"/>
    <cellStyle name="Followed Hyperlink" xfId="8214" builtinId="9" hidden="1"/>
    <cellStyle name="Followed Hyperlink" xfId="8212" builtinId="9" hidden="1"/>
    <cellStyle name="Followed Hyperlink" xfId="8210" builtinId="9" hidden="1"/>
    <cellStyle name="Followed Hyperlink" xfId="8208" builtinId="9" hidden="1"/>
    <cellStyle name="Followed Hyperlink" xfId="8206" builtinId="9" hidden="1"/>
    <cellStyle name="Followed Hyperlink" xfId="8204" builtinId="9" hidden="1"/>
    <cellStyle name="Followed Hyperlink" xfId="8202" builtinId="9" hidden="1"/>
    <cellStyle name="Followed Hyperlink" xfId="8200" builtinId="9" hidden="1"/>
    <cellStyle name="Followed Hyperlink" xfId="8198" builtinId="9" hidden="1"/>
    <cellStyle name="Followed Hyperlink" xfId="8196" builtinId="9" hidden="1"/>
    <cellStyle name="Followed Hyperlink" xfId="8194" builtinId="9" hidden="1"/>
    <cellStyle name="Followed Hyperlink" xfId="8192" builtinId="9" hidden="1"/>
    <cellStyle name="Followed Hyperlink" xfId="8190" builtinId="9" hidden="1"/>
    <cellStyle name="Followed Hyperlink" xfId="8188" builtinId="9" hidden="1"/>
    <cellStyle name="Followed Hyperlink" xfId="8186" builtinId="9" hidden="1"/>
    <cellStyle name="Followed Hyperlink" xfId="8184" builtinId="9" hidden="1"/>
    <cellStyle name="Followed Hyperlink" xfId="6320" builtinId="9" hidden="1"/>
    <cellStyle name="Followed Hyperlink" xfId="8182" builtinId="9" hidden="1"/>
    <cellStyle name="Followed Hyperlink" xfId="8180" builtinId="9" hidden="1"/>
    <cellStyle name="Followed Hyperlink" xfId="8178" builtinId="9" hidden="1"/>
    <cellStyle name="Followed Hyperlink" xfId="8176" builtinId="9" hidden="1"/>
    <cellStyle name="Followed Hyperlink" xfId="8174" builtinId="9" hidden="1"/>
    <cellStyle name="Followed Hyperlink" xfId="8172" builtinId="9" hidden="1"/>
    <cellStyle name="Followed Hyperlink" xfId="8170" builtinId="9" hidden="1"/>
    <cellStyle name="Followed Hyperlink" xfId="8168" builtinId="9" hidden="1"/>
    <cellStyle name="Followed Hyperlink" xfId="8166" builtinId="9" hidden="1"/>
    <cellStyle name="Followed Hyperlink" xfId="8164" builtinId="9" hidden="1"/>
    <cellStyle name="Followed Hyperlink" xfId="8162" builtinId="9" hidden="1"/>
    <cellStyle name="Followed Hyperlink" xfId="8160" builtinId="9" hidden="1"/>
    <cellStyle name="Followed Hyperlink" xfId="8158" builtinId="9" hidden="1"/>
    <cellStyle name="Followed Hyperlink" xfId="8156" builtinId="9" hidden="1"/>
    <cellStyle name="Followed Hyperlink" xfId="8154" builtinId="9" hidden="1"/>
    <cellStyle name="Followed Hyperlink" xfId="8152" builtinId="9" hidden="1"/>
    <cellStyle name="Followed Hyperlink" xfId="8150" builtinId="9" hidden="1"/>
    <cellStyle name="Followed Hyperlink" xfId="8148" builtinId="9" hidden="1"/>
    <cellStyle name="Followed Hyperlink" xfId="8146" builtinId="9" hidden="1"/>
    <cellStyle name="Followed Hyperlink" xfId="8144" builtinId="9" hidden="1"/>
    <cellStyle name="Followed Hyperlink" xfId="8142" builtinId="9" hidden="1"/>
    <cellStyle name="Followed Hyperlink" xfId="8140" builtinId="9" hidden="1"/>
    <cellStyle name="Followed Hyperlink" xfId="8138" builtinId="9" hidden="1"/>
    <cellStyle name="Followed Hyperlink" xfId="8136" builtinId="9" hidden="1"/>
    <cellStyle name="Followed Hyperlink" xfId="8134" builtinId="9" hidden="1"/>
    <cellStyle name="Followed Hyperlink" xfId="8132" builtinId="9" hidden="1"/>
    <cellStyle name="Followed Hyperlink" xfId="8130" builtinId="9" hidden="1"/>
    <cellStyle name="Followed Hyperlink" xfId="8128" builtinId="9" hidden="1"/>
    <cellStyle name="Followed Hyperlink" xfId="8126" builtinId="9" hidden="1"/>
    <cellStyle name="Followed Hyperlink" xfId="8124" builtinId="9" hidden="1"/>
    <cellStyle name="Followed Hyperlink" xfId="8122" builtinId="9" hidden="1"/>
    <cellStyle name="Followed Hyperlink" xfId="8120" builtinId="9" hidden="1"/>
    <cellStyle name="Followed Hyperlink" xfId="8118" builtinId="9" hidden="1"/>
    <cellStyle name="Followed Hyperlink" xfId="8116" builtinId="9" hidden="1"/>
    <cellStyle name="Followed Hyperlink" xfId="8115" builtinId="9" hidden="1"/>
    <cellStyle name="Followed Hyperlink" xfId="8113" builtinId="9" hidden="1"/>
    <cellStyle name="Followed Hyperlink" xfId="8111" builtinId="9" hidden="1"/>
    <cellStyle name="Followed Hyperlink" xfId="8109" builtinId="9" hidden="1"/>
    <cellStyle name="Followed Hyperlink" xfId="8107" builtinId="9" hidden="1"/>
    <cellStyle name="Followed Hyperlink" xfId="8105" builtinId="9" hidden="1"/>
    <cellStyle name="Followed Hyperlink" xfId="102" builtinId="9" hidden="1"/>
    <cellStyle name="Followed Hyperlink" xfId="8102" builtinId="9" hidden="1"/>
    <cellStyle name="Followed Hyperlink" xfId="8100" builtinId="9" hidden="1"/>
    <cellStyle name="Followed Hyperlink" xfId="8098" builtinId="9" hidden="1"/>
    <cellStyle name="Followed Hyperlink" xfId="8096" builtinId="9" hidden="1"/>
    <cellStyle name="Followed Hyperlink" xfId="8094" builtinId="9" hidden="1"/>
    <cellStyle name="Followed Hyperlink" xfId="8092" builtinId="9" hidden="1"/>
    <cellStyle name="Followed Hyperlink" xfId="8090" builtinId="9" hidden="1"/>
    <cellStyle name="Followed Hyperlink" xfId="8088" builtinId="9" hidden="1"/>
    <cellStyle name="Followed Hyperlink" xfId="6319" builtinId="9" hidden="1"/>
    <cellStyle name="Followed Hyperlink" xfId="8085" builtinId="9" hidden="1"/>
    <cellStyle name="Followed Hyperlink" xfId="8083" builtinId="9" hidden="1"/>
    <cellStyle name="Followed Hyperlink" xfId="8081" builtinId="9" hidden="1"/>
    <cellStyle name="Followed Hyperlink" xfId="8079" builtinId="9" hidden="1"/>
    <cellStyle name="Followed Hyperlink" xfId="8077" builtinId="9" hidden="1"/>
    <cellStyle name="Followed Hyperlink" xfId="6325" builtinId="9" hidden="1"/>
    <cellStyle name="Followed Hyperlink" xfId="8074" builtinId="9" hidden="1"/>
    <cellStyle name="Followed Hyperlink" xfId="8072" builtinId="9" hidden="1"/>
    <cellStyle name="Followed Hyperlink" xfId="8070" builtinId="9" hidden="1"/>
    <cellStyle name="Followed Hyperlink" xfId="8068" builtinId="9" hidden="1"/>
    <cellStyle name="Followed Hyperlink" xfId="8066" builtinId="9" hidden="1"/>
    <cellStyle name="Followed Hyperlink" xfId="8064" builtinId="9" hidden="1"/>
    <cellStyle name="Followed Hyperlink" xfId="6327" builtinId="9" hidden="1"/>
    <cellStyle name="Followed Hyperlink" xfId="6331" builtinId="9" hidden="1"/>
    <cellStyle name="Followed Hyperlink" xfId="8062" builtinId="9" hidden="1"/>
    <cellStyle name="Followed Hyperlink" xfId="8060" builtinId="9" hidden="1"/>
    <cellStyle name="Followed Hyperlink" xfId="8058" builtinId="9" hidden="1"/>
    <cellStyle name="Followed Hyperlink" xfId="8056" builtinId="9" hidden="1"/>
    <cellStyle name="Followed Hyperlink" xfId="8054" builtinId="9" hidden="1"/>
    <cellStyle name="Followed Hyperlink" xfId="8052" builtinId="9" hidden="1"/>
    <cellStyle name="Followed Hyperlink" xfId="8050" builtinId="9" hidden="1"/>
    <cellStyle name="Followed Hyperlink" xfId="8048" builtinId="9" hidden="1"/>
    <cellStyle name="Followed Hyperlink" xfId="8046" builtinId="9" hidden="1"/>
    <cellStyle name="Followed Hyperlink" xfId="8044" builtinId="9" hidden="1"/>
    <cellStyle name="Followed Hyperlink" xfId="8042" builtinId="9" hidden="1"/>
    <cellStyle name="Followed Hyperlink" xfId="8040" builtinId="9" hidden="1"/>
    <cellStyle name="Followed Hyperlink" xfId="8038" builtinId="9" hidden="1"/>
    <cellStyle name="Followed Hyperlink" xfId="8036" builtinId="9" hidden="1"/>
    <cellStyle name="Followed Hyperlink" xfId="8034" builtinId="9" hidden="1"/>
    <cellStyle name="Followed Hyperlink" xfId="8032" builtinId="9" hidden="1"/>
    <cellStyle name="Followed Hyperlink" xfId="8030" builtinId="9" hidden="1"/>
    <cellStyle name="Followed Hyperlink" xfId="8028" builtinId="9" hidden="1"/>
    <cellStyle name="Followed Hyperlink" xfId="8026" builtinId="9" hidden="1"/>
    <cellStyle name="Followed Hyperlink" xfId="8024" builtinId="9" hidden="1"/>
    <cellStyle name="Followed Hyperlink" xfId="8022" builtinId="9" hidden="1"/>
    <cellStyle name="Followed Hyperlink" xfId="6326" builtinId="9" hidden="1"/>
    <cellStyle name="Followed Hyperlink" xfId="6322" builtinId="9" hidden="1"/>
    <cellStyle name="Followed Hyperlink" xfId="8020" builtinId="9" hidden="1"/>
    <cellStyle name="Followed Hyperlink" xfId="8018" builtinId="9" hidden="1"/>
    <cellStyle name="Followed Hyperlink" xfId="8016" builtinId="9" hidden="1"/>
    <cellStyle name="Followed Hyperlink" xfId="8014" builtinId="9" hidden="1"/>
    <cellStyle name="Followed Hyperlink" xfId="8012" builtinId="9" hidden="1"/>
    <cellStyle name="Followed Hyperlink" xfId="6315" builtinId="9" hidden="1"/>
    <cellStyle name="Followed Hyperlink" xfId="8010" builtinId="9" hidden="1"/>
    <cellStyle name="Followed Hyperlink" xfId="8008" builtinId="9" hidden="1"/>
    <cellStyle name="Followed Hyperlink" xfId="8006" builtinId="9" hidden="1"/>
    <cellStyle name="Followed Hyperlink" xfId="8004" builtinId="9" hidden="1"/>
    <cellStyle name="Followed Hyperlink" xfId="8002" builtinId="9" hidden="1"/>
    <cellStyle name="Followed Hyperlink" xfId="8000" builtinId="9" hidden="1"/>
    <cellStyle name="Followed Hyperlink" xfId="7998" builtinId="9" hidden="1"/>
    <cellStyle name="Followed Hyperlink" xfId="7996" builtinId="9" hidden="1"/>
    <cellStyle name="Followed Hyperlink" xfId="7994" builtinId="9" hidden="1"/>
    <cellStyle name="Followed Hyperlink" xfId="7992" builtinId="9" hidden="1"/>
    <cellStyle name="Followed Hyperlink" xfId="7990" builtinId="9" hidden="1"/>
    <cellStyle name="Followed Hyperlink" xfId="7988" builtinId="9" hidden="1"/>
    <cellStyle name="Followed Hyperlink" xfId="7986" builtinId="9" hidden="1"/>
    <cellStyle name="Followed Hyperlink" xfId="7984" builtinId="9" hidden="1"/>
    <cellStyle name="Followed Hyperlink" xfId="7982" builtinId="9" hidden="1"/>
    <cellStyle name="Followed Hyperlink" xfId="7980" builtinId="9" hidden="1"/>
    <cellStyle name="Followed Hyperlink" xfId="7978" builtinId="9" hidden="1"/>
    <cellStyle name="Followed Hyperlink" xfId="7976" builtinId="9" hidden="1"/>
    <cellStyle name="Followed Hyperlink" xfId="7974" builtinId="9" hidden="1"/>
    <cellStyle name="Followed Hyperlink" xfId="7972" builtinId="9" hidden="1"/>
    <cellStyle name="Followed Hyperlink" xfId="7970" builtinId="9" hidden="1"/>
    <cellStyle name="Followed Hyperlink" xfId="7968" builtinId="9" hidden="1"/>
    <cellStyle name="Followed Hyperlink" xfId="7966" builtinId="9" hidden="1"/>
    <cellStyle name="Followed Hyperlink" xfId="7964" builtinId="9" hidden="1"/>
    <cellStyle name="Followed Hyperlink" xfId="8520" builtinId="9" hidden="1"/>
    <cellStyle name="Followed Hyperlink" xfId="8522" builtinId="9" hidden="1"/>
    <cellStyle name="Followed Hyperlink" xfId="8524" builtinId="9" hidden="1"/>
    <cellStyle name="Followed Hyperlink" xfId="8526" builtinId="9" hidden="1"/>
    <cellStyle name="Followed Hyperlink" xfId="8528" builtinId="9" hidden="1"/>
    <cellStyle name="Followed Hyperlink" xfId="8530" builtinId="9" hidden="1"/>
    <cellStyle name="Followed Hyperlink" xfId="8532" builtinId="9" hidden="1"/>
    <cellStyle name="Followed Hyperlink" xfId="8534" builtinId="9" hidden="1"/>
    <cellStyle name="Followed Hyperlink" xfId="8536" builtinId="9" hidden="1"/>
    <cellStyle name="Followed Hyperlink" xfId="8538" builtinId="9" hidden="1"/>
    <cellStyle name="Followed Hyperlink" xfId="8540" builtinId="9" hidden="1"/>
    <cellStyle name="Followed Hyperlink" xfId="8542" builtinId="9" hidden="1"/>
    <cellStyle name="Followed Hyperlink" xfId="8544" builtinId="9" hidden="1"/>
    <cellStyle name="Followed Hyperlink" xfId="8546" builtinId="9" hidden="1"/>
    <cellStyle name="Followed Hyperlink" xfId="8548" builtinId="9" hidden="1"/>
    <cellStyle name="Followed Hyperlink" xfId="8550" builtinId="9" hidden="1"/>
    <cellStyle name="Followed Hyperlink" xfId="8552" builtinId="9" hidden="1"/>
    <cellStyle name="Followed Hyperlink" xfId="8554" builtinId="9" hidden="1"/>
    <cellStyle name="Followed Hyperlink" xfId="8556" builtinId="9" hidden="1"/>
    <cellStyle name="Followed Hyperlink" xfId="8558" builtinId="9" hidden="1"/>
    <cellStyle name="Followed Hyperlink" xfId="8560" builtinId="9" hidden="1"/>
    <cellStyle name="Followed Hyperlink" xfId="8562" builtinId="9" hidden="1"/>
    <cellStyle name="Followed Hyperlink" xfId="8564" builtinId="9" hidden="1"/>
    <cellStyle name="Followed Hyperlink" xfId="7368" builtinId="9" hidden="1"/>
    <cellStyle name="Followed Hyperlink" xfId="7366" builtinId="9" hidden="1"/>
    <cellStyle name="Followed Hyperlink" xfId="7364" builtinId="9" hidden="1"/>
    <cellStyle name="Followed Hyperlink" xfId="7362" builtinId="9" hidden="1"/>
    <cellStyle name="Followed Hyperlink" xfId="7360" builtinId="9" hidden="1"/>
    <cellStyle name="Followed Hyperlink" xfId="7358" builtinId="9" hidden="1"/>
    <cellStyle name="Followed Hyperlink" xfId="7356" builtinId="9" hidden="1"/>
    <cellStyle name="Followed Hyperlink" xfId="7354" builtinId="9" hidden="1"/>
    <cellStyle name="Followed Hyperlink" xfId="7352" builtinId="9" hidden="1"/>
    <cellStyle name="Followed Hyperlink" xfId="7350" builtinId="9" hidden="1"/>
    <cellStyle name="Followed Hyperlink" xfId="7348" builtinId="9" hidden="1"/>
    <cellStyle name="Followed Hyperlink" xfId="7346" builtinId="9" hidden="1"/>
    <cellStyle name="Followed Hyperlink" xfId="7344" builtinId="9" hidden="1"/>
    <cellStyle name="Followed Hyperlink" xfId="7342" builtinId="9" hidden="1"/>
    <cellStyle name="Followed Hyperlink" xfId="7340" builtinId="9" hidden="1"/>
    <cellStyle name="Followed Hyperlink" xfId="7338" builtinId="9" hidden="1"/>
    <cellStyle name="Followed Hyperlink" xfId="7336" builtinId="9" hidden="1"/>
    <cellStyle name="Followed Hyperlink" xfId="7334" builtinId="9" hidden="1"/>
    <cellStyle name="Followed Hyperlink" xfId="7332" builtinId="9" hidden="1"/>
    <cellStyle name="Followed Hyperlink" xfId="7330" builtinId="9" hidden="1"/>
    <cellStyle name="Followed Hyperlink" xfId="7328" builtinId="9" hidden="1"/>
    <cellStyle name="Followed Hyperlink" xfId="7326" builtinId="9" hidden="1"/>
    <cellStyle name="Followed Hyperlink" xfId="7324" builtinId="9" hidden="1"/>
    <cellStyle name="Followed Hyperlink" xfId="7322" builtinId="9" hidden="1"/>
    <cellStyle name="Followed Hyperlink" xfId="7320" builtinId="9" hidden="1"/>
    <cellStyle name="Followed Hyperlink" xfId="7318" builtinId="9" hidden="1"/>
    <cellStyle name="Followed Hyperlink" xfId="7316" builtinId="9" hidden="1"/>
    <cellStyle name="Followed Hyperlink" xfId="7314" builtinId="9" hidden="1"/>
    <cellStyle name="Followed Hyperlink" xfId="7312" builtinId="9" hidden="1"/>
    <cellStyle name="Followed Hyperlink" xfId="7310" builtinId="9" hidden="1"/>
    <cellStyle name="Followed Hyperlink" xfId="7308" builtinId="9" hidden="1"/>
    <cellStyle name="Followed Hyperlink" xfId="7306" builtinId="9" hidden="1"/>
    <cellStyle name="Followed Hyperlink" xfId="7304" builtinId="9" hidden="1"/>
    <cellStyle name="Followed Hyperlink" xfId="7302" builtinId="9" hidden="1"/>
    <cellStyle name="Followed Hyperlink" xfId="7300" builtinId="9" hidden="1"/>
    <cellStyle name="Followed Hyperlink" xfId="7298" builtinId="9" hidden="1"/>
    <cellStyle name="Followed Hyperlink" xfId="6317" builtinId="9" hidden="1"/>
    <cellStyle name="Followed Hyperlink" xfId="6318" builtinId="9" hidden="1"/>
    <cellStyle name="Followed Hyperlink" xfId="109" builtinId="9" hidden="1"/>
    <cellStyle name="Followed Hyperlink" xfId="7296" builtinId="9" hidden="1"/>
    <cellStyle name="Followed Hyperlink" xfId="7294" builtinId="9" hidden="1"/>
    <cellStyle name="Followed Hyperlink" xfId="7292" builtinId="9" hidden="1"/>
    <cellStyle name="Followed Hyperlink" xfId="7290" builtinId="9" hidden="1"/>
    <cellStyle name="Followed Hyperlink" xfId="7288" builtinId="9" hidden="1"/>
    <cellStyle name="Followed Hyperlink" xfId="7286" builtinId="9" hidden="1"/>
    <cellStyle name="Followed Hyperlink" xfId="7284" builtinId="9" hidden="1"/>
    <cellStyle name="Followed Hyperlink" xfId="7282" builtinId="9" hidden="1"/>
    <cellStyle name="Followed Hyperlink" xfId="7280" builtinId="9" hidden="1"/>
    <cellStyle name="Followed Hyperlink" xfId="7278" builtinId="9" hidden="1"/>
    <cellStyle name="Followed Hyperlink" xfId="7276" builtinId="9" hidden="1"/>
    <cellStyle name="Followed Hyperlink" xfId="7274" builtinId="9" hidden="1"/>
    <cellStyle name="Followed Hyperlink" xfId="7272" builtinId="9" hidden="1"/>
    <cellStyle name="Followed Hyperlink" xfId="7270" builtinId="9" hidden="1"/>
    <cellStyle name="Followed Hyperlink" xfId="7268" builtinId="9" hidden="1"/>
    <cellStyle name="Followed Hyperlink" xfId="7266" builtinId="9" hidden="1"/>
    <cellStyle name="Followed Hyperlink" xfId="7264" builtinId="9" hidden="1"/>
    <cellStyle name="Followed Hyperlink" xfId="7262" builtinId="9" hidden="1"/>
    <cellStyle name="Followed Hyperlink" xfId="7260" builtinId="9" hidden="1"/>
    <cellStyle name="Followed Hyperlink" xfId="7258" builtinId="9" hidden="1"/>
    <cellStyle name="Followed Hyperlink" xfId="7256" builtinId="9" hidden="1"/>
    <cellStyle name="Followed Hyperlink" xfId="7254" builtinId="9" hidden="1"/>
    <cellStyle name="Followed Hyperlink" xfId="7252" builtinId="9" hidden="1"/>
    <cellStyle name="Followed Hyperlink" xfId="7250" builtinId="9" hidden="1"/>
    <cellStyle name="Followed Hyperlink" xfId="7248" builtinId="9" hidden="1"/>
    <cellStyle name="Followed Hyperlink" xfId="7246" builtinId="9" hidden="1"/>
    <cellStyle name="Followed Hyperlink" xfId="7244" builtinId="9" hidden="1"/>
    <cellStyle name="Followed Hyperlink" xfId="7242" builtinId="9" hidden="1"/>
    <cellStyle name="Followed Hyperlink" xfId="7240" builtinId="9" hidden="1"/>
    <cellStyle name="Followed Hyperlink" xfId="7238" builtinId="9" hidden="1"/>
    <cellStyle name="Followed Hyperlink" xfId="7236" builtinId="9" hidden="1"/>
    <cellStyle name="Followed Hyperlink" xfId="7234" builtinId="9" hidden="1"/>
    <cellStyle name="Followed Hyperlink" xfId="7232" builtinId="9" hidden="1"/>
    <cellStyle name="Followed Hyperlink" xfId="7230" builtinId="9" hidden="1"/>
    <cellStyle name="Followed Hyperlink" xfId="7228" builtinId="9" hidden="1"/>
    <cellStyle name="Followed Hyperlink" xfId="7226" builtinId="9" hidden="1"/>
    <cellStyle name="Followed Hyperlink" xfId="7224" builtinId="9" hidden="1"/>
    <cellStyle name="Followed Hyperlink" xfId="7222" builtinId="9" hidden="1"/>
    <cellStyle name="Followed Hyperlink" xfId="7220" builtinId="9" hidden="1"/>
    <cellStyle name="Followed Hyperlink" xfId="7218" builtinId="9" hidden="1"/>
    <cellStyle name="Followed Hyperlink" xfId="7216" builtinId="9" hidden="1"/>
    <cellStyle name="Followed Hyperlink" xfId="7214" builtinId="9" hidden="1"/>
    <cellStyle name="Followed Hyperlink" xfId="7212" builtinId="9" hidden="1"/>
    <cellStyle name="Followed Hyperlink" xfId="7210" builtinId="9" hidden="1"/>
    <cellStyle name="Followed Hyperlink" xfId="7208" builtinId="9" hidden="1"/>
    <cellStyle name="Followed Hyperlink" xfId="7206" builtinId="9" hidden="1"/>
    <cellStyle name="Followed Hyperlink" xfId="7204" builtinId="9" hidden="1"/>
    <cellStyle name="Followed Hyperlink" xfId="7202" builtinId="9" hidden="1"/>
    <cellStyle name="Followed Hyperlink" xfId="7200" builtinId="9" hidden="1"/>
    <cellStyle name="Followed Hyperlink" xfId="7198" builtinId="9" hidden="1"/>
    <cellStyle name="Followed Hyperlink" xfId="7196" builtinId="9" hidden="1"/>
    <cellStyle name="Followed Hyperlink" xfId="7194" builtinId="9" hidden="1"/>
    <cellStyle name="Followed Hyperlink" xfId="7192" builtinId="9" hidden="1"/>
    <cellStyle name="Followed Hyperlink" xfId="7190" builtinId="9" hidden="1"/>
    <cellStyle name="Followed Hyperlink" xfId="7188" builtinId="9" hidden="1"/>
    <cellStyle name="Followed Hyperlink" xfId="7186" builtinId="9" hidden="1"/>
    <cellStyle name="Followed Hyperlink" xfId="7184" builtinId="9" hidden="1"/>
    <cellStyle name="Followed Hyperlink" xfId="7182" builtinId="9" hidden="1"/>
    <cellStyle name="Followed Hyperlink" xfId="7180" builtinId="9" hidden="1"/>
    <cellStyle name="Followed Hyperlink" xfId="7178" builtinId="9" hidden="1"/>
    <cellStyle name="Followed Hyperlink" xfId="7176" builtinId="9" hidden="1"/>
    <cellStyle name="Followed Hyperlink" xfId="7174" builtinId="9" hidden="1"/>
    <cellStyle name="Followed Hyperlink" xfId="7172" builtinId="9" hidden="1"/>
    <cellStyle name="Followed Hyperlink" xfId="7170" builtinId="9" hidden="1"/>
    <cellStyle name="Followed Hyperlink" xfId="7168" builtinId="9" hidden="1"/>
    <cellStyle name="Followed Hyperlink" xfId="7166" builtinId="9" hidden="1"/>
    <cellStyle name="Followed Hyperlink" xfId="7164" builtinId="9" hidden="1"/>
    <cellStyle name="Followed Hyperlink" xfId="7162" builtinId="9" hidden="1"/>
    <cellStyle name="Followed Hyperlink" xfId="7160" builtinId="9" hidden="1"/>
    <cellStyle name="Followed Hyperlink" xfId="7158" builtinId="9" hidden="1"/>
    <cellStyle name="Followed Hyperlink" xfId="7156" builtinId="9" hidden="1"/>
    <cellStyle name="Followed Hyperlink" xfId="7154" builtinId="9" hidden="1"/>
    <cellStyle name="Followed Hyperlink" xfId="7152" builtinId="9" hidden="1"/>
    <cellStyle name="Followed Hyperlink" xfId="7150" builtinId="9" hidden="1"/>
    <cellStyle name="Followed Hyperlink" xfId="7148" builtinId="9" hidden="1"/>
    <cellStyle name="Followed Hyperlink" xfId="7146" builtinId="9" hidden="1"/>
    <cellStyle name="Followed Hyperlink" xfId="7144" builtinId="9" hidden="1"/>
    <cellStyle name="Followed Hyperlink" xfId="7142" builtinId="9" hidden="1"/>
    <cellStyle name="Followed Hyperlink" xfId="7140" builtinId="9" hidden="1"/>
    <cellStyle name="Followed Hyperlink" xfId="7138" builtinId="9" hidden="1"/>
    <cellStyle name="Followed Hyperlink" xfId="7136" builtinId="9" hidden="1"/>
    <cellStyle name="Followed Hyperlink" xfId="7134" builtinId="9" hidden="1"/>
    <cellStyle name="Followed Hyperlink" xfId="7132" builtinId="9" hidden="1"/>
    <cellStyle name="Followed Hyperlink" xfId="7130" builtinId="9" hidden="1"/>
    <cellStyle name="Followed Hyperlink" xfId="7128" builtinId="9" hidden="1"/>
    <cellStyle name="Followed Hyperlink" xfId="7126" builtinId="9" hidden="1"/>
    <cellStyle name="Followed Hyperlink" xfId="7124" builtinId="9" hidden="1"/>
    <cellStyle name="Followed Hyperlink" xfId="7122" builtinId="9" hidden="1"/>
    <cellStyle name="Followed Hyperlink" xfId="7120" builtinId="9" hidden="1"/>
    <cellStyle name="Followed Hyperlink" xfId="7118" builtinId="9" hidden="1"/>
    <cellStyle name="Followed Hyperlink" xfId="7116" builtinId="9" hidden="1"/>
    <cellStyle name="Followed Hyperlink" xfId="7114" builtinId="9" hidden="1"/>
    <cellStyle name="Followed Hyperlink" xfId="7112" builtinId="9" hidden="1"/>
    <cellStyle name="Followed Hyperlink" xfId="7110" builtinId="9" hidden="1"/>
    <cellStyle name="Followed Hyperlink" xfId="7108" builtinId="9" hidden="1"/>
    <cellStyle name="Followed Hyperlink" xfId="7106" builtinId="9" hidden="1"/>
    <cellStyle name="Followed Hyperlink" xfId="7104" builtinId="9" hidden="1"/>
    <cellStyle name="Followed Hyperlink" xfId="7102" builtinId="9" hidden="1"/>
    <cellStyle name="Followed Hyperlink" xfId="7100" builtinId="9" hidden="1"/>
    <cellStyle name="Followed Hyperlink" xfId="7098" builtinId="9" hidden="1"/>
    <cellStyle name="Followed Hyperlink" xfId="7096" builtinId="9" hidden="1"/>
    <cellStyle name="Followed Hyperlink" xfId="7094" builtinId="9" hidden="1"/>
    <cellStyle name="Followed Hyperlink" xfId="7092" builtinId="9" hidden="1"/>
    <cellStyle name="Followed Hyperlink" xfId="7090" builtinId="9" hidden="1"/>
    <cellStyle name="Followed Hyperlink" xfId="114" builtinId="9" hidden="1"/>
    <cellStyle name="Followed Hyperlink" xfId="7088" builtinId="9" hidden="1"/>
    <cellStyle name="Followed Hyperlink" xfId="7086" builtinId="9" hidden="1"/>
    <cellStyle name="Followed Hyperlink" xfId="7084" builtinId="9" hidden="1"/>
    <cellStyle name="Followed Hyperlink" xfId="7082" builtinId="9" hidden="1"/>
    <cellStyle name="Followed Hyperlink" xfId="7080" builtinId="9" hidden="1"/>
    <cellStyle name="Followed Hyperlink" xfId="7078" builtinId="9" hidden="1"/>
    <cellStyle name="Followed Hyperlink" xfId="7076" builtinId="9" hidden="1"/>
    <cellStyle name="Followed Hyperlink" xfId="7074" builtinId="9" hidden="1"/>
    <cellStyle name="Followed Hyperlink" xfId="7072" builtinId="9" hidden="1"/>
    <cellStyle name="Followed Hyperlink" xfId="7070" builtinId="9" hidden="1"/>
    <cellStyle name="Followed Hyperlink" xfId="7068" builtinId="9" hidden="1"/>
    <cellStyle name="Followed Hyperlink" xfId="7066" builtinId="9" hidden="1"/>
    <cellStyle name="Followed Hyperlink" xfId="7064" builtinId="9" hidden="1"/>
    <cellStyle name="Followed Hyperlink" xfId="7062" builtinId="9" hidden="1"/>
    <cellStyle name="Followed Hyperlink" xfId="7060" builtinId="9" hidden="1"/>
    <cellStyle name="Followed Hyperlink" xfId="7058" builtinId="9" hidden="1"/>
    <cellStyle name="Followed Hyperlink" xfId="7056" builtinId="9" hidden="1"/>
    <cellStyle name="Followed Hyperlink" xfId="7054" builtinId="9" hidden="1"/>
    <cellStyle name="Followed Hyperlink" xfId="7052" builtinId="9" hidden="1"/>
    <cellStyle name="Followed Hyperlink" xfId="7050" builtinId="9" hidden="1"/>
    <cellStyle name="Followed Hyperlink" xfId="7048" builtinId="9" hidden="1"/>
    <cellStyle name="Followed Hyperlink" xfId="7046" builtinId="9" hidden="1"/>
    <cellStyle name="Followed Hyperlink" xfId="7044" builtinId="9" hidden="1"/>
    <cellStyle name="Followed Hyperlink" xfId="7042" builtinId="9" hidden="1"/>
    <cellStyle name="Followed Hyperlink" xfId="7040" builtinId="9" hidden="1"/>
    <cellStyle name="Followed Hyperlink" xfId="7038" builtinId="9" hidden="1"/>
    <cellStyle name="Followed Hyperlink" xfId="7036" builtinId="9" hidden="1"/>
    <cellStyle name="Followed Hyperlink" xfId="7034" builtinId="9" hidden="1"/>
    <cellStyle name="Followed Hyperlink" xfId="7032" builtinId="9" hidden="1"/>
    <cellStyle name="Followed Hyperlink" xfId="7030" builtinId="9" hidden="1"/>
    <cellStyle name="Followed Hyperlink" xfId="7028" builtinId="9" hidden="1"/>
    <cellStyle name="Followed Hyperlink" xfId="7026" builtinId="9" hidden="1"/>
    <cellStyle name="Followed Hyperlink" xfId="7024" builtinId="9" hidden="1"/>
    <cellStyle name="Followed Hyperlink" xfId="7022" builtinId="9" hidden="1"/>
    <cellStyle name="Followed Hyperlink" xfId="7021" builtinId="9" hidden="1"/>
    <cellStyle name="Followed Hyperlink" xfId="7019" builtinId="9" hidden="1"/>
    <cellStyle name="Followed Hyperlink" xfId="7017" builtinId="9" hidden="1"/>
    <cellStyle name="Followed Hyperlink" xfId="7015" builtinId="9" hidden="1"/>
    <cellStyle name="Followed Hyperlink" xfId="7013" builtinId="9" hidden="1"/>
    <cellStyle name="Followed Hyperlink" xfId="7011" builtinId="9" hidden="1"/>
    <cellStyle name="Followed Hyperlink" xfId="107" builtinId="9" hidden="1"/>
    <cellStyle name="Followed Hyperlink" xfId="7008" builtinId="9" hidden="1"/>
    <cellStyle name="Followed Hyperlink" xfId="7006" builtinId="9" hidden="1"/>
    <cellStyle name="Followed Hyperlink" xfId="7004" builtinId="9" hidden="1"/>
    <cellStyle name="Followed Hyperlink" xfId="7002" builtinId="9" hidden="1"/>
    <cellStyle name="Followed Hyperlink" xfId="7000" builtinId="9" hidden="1"/>
    <cellStyle name="Followed Hyperlink" xfId="6998" builtinId="9" hidden="1"/>
    <cellStyle name="Followed Hyperlink" xfId="6996" builtinId="9" hidden="1"/>
    <cellStyle name="Followed Hyperlink" xfId="6994" builtinId="9" hidden="1"/>
    <cellStyle name="Followed Hyperlink" xfId="108" builtinId="9" hidden="1"/>
    <cellStyle name="Followed Hyperlink" xfId="6991" builtinId="9" hidden="1"/>
    <cellStyle name="Followed Hyperlink" xfId="6989" builtinId="9" hidden="1"/>
    <cellStyle name="Followed Hyperlink" xfId="6987" builtinId="9" hidden="1"/>
    <cellStyle name="Followed Hyperlink" xfId="6985" builtinId="9" hidden="1"/>
    <cellStyle name="Followed Hyperlink" xfId="6983" builtinId="9" hidden="1"/>
    <cellStyle name="Followed Hyperlink" xfId="6981" builtinId="9" hidden="1"/>
    <cellStyle name="Followed Hyperlink" xfId="6979" builtinId="9" hidden="1"/>
    <cellStyle name="Followed Hyperlink" xfId="6977" builtinId="9" hidden="1"/>
    <cellStyle name="Followed Hyperlink" xfId="6975" builtinId="9" hidden="1"/>
    <cellStyle name="Followed Hyperlink" xfId="6973" builtinId="9" hidden="1"/>
    <cellStyle name="Followed Hyperlink" xfId="6971" builtinId="9" hidden="1"/>
    <cellStyle name="Followed Hyperlink" xfId="6969" builtinId="9" hidden="1"/>
    <cellStyle name="Followed Hyperlink" xfId="6312" builtinId="9" hidden="1"/>
    <cellStyle name="Followed Hyperlink" xfId="106" builtinId="9" hidden="1"/>
    <cellStyle name="Followed Hyperlink" xfId="6967" builtinId="9" hidden="1"/>
    <cellStyle name="Followed Hyperlink" xfId="6965" builtinId="9" hidden="1"/>
    <cellStyle name="Followed Hyperlink" xfId="6963" builtinId="9" hidden="1"/>
    <cellStyle name="Followed Hyperlink" xfId="6961" builtinId="9" hidden="1"/>
    <cellStyle name="Followed Hyperlink" xfId="6959" builtinId="9" hidden="1"/>
    <cellStyle name="Followed Hyperlink" xfId="6957" builtinId="9" hidden="1"/>
    <cellStyle name="Followed Hyperlink" xfId="6955" builtinId="9" hidden="1"/>
    <cellStyle name="Followed Hyperlink" xfId="6953" builtinId="9" hidden="1"/>
    <cellStyle name="Followed Hyperlink" xfId="6951" builtinId="9" hidden="1"/>
    <cellStyle name="Followed Hyperlink" xfId="6949" builtinId="9" hidden="1"/>
    <cellStyle name="Followed Hyperlink" xfId="6947" builtinId="9" hidden="1"/>
    <cellStyle name="Followed Hyperlink" xfId="6945" builtinId="9" hidden="1"/>
    <cellStyle name="Followed Hyperlink" xfId="6943" builtinId="9" hidden="1"/>
    <cellStyle name="Followed Hyperlink" xfId="6941" builtinId="9" hidden="1"/>
    <cellStyle name="Followed Hyperlink" xfId="6939" builtinId="9" hidden="1"/>
    <cellStyle name="Followed Hyperlink" xfId="6937" builtinId="9" hidden="1"/>
    <cellStyle name="Followed Hyperlink" xfId="6935" builtinId="9" hidden="1"/>
    <cellStyle name="Followed Hyperlink" xfId="6933" builtinId="9" hidden="1"/>
    <cellStyle name="Followed Hyperlink" xfId="6931" builtinId="9" hidden="1"/>
    <cellStyle name="Followed Hyperlink" xfId="6929" builtinId="9" hidden="1"/>
    <cellStyle name="Followed Hyperlink" xfId="6927" builtinId="9" hidden="1"/>
    <cellStyle name="Followed Hyperlink" xfId="97" builtinId="9" hidden="1"/>
    <cellStyle name="Followed Hyperlink" xfId="105" builtinId="9" hidden="1"/>
    <cellStyle name="Followed Hyperlink" xfId="6925" builtinId="9" hidden="1"/>
    <cellStyle name="Followed Hyperlink" xfId="6923" builtinId="9" hidden="1"/>
    <cellStyle name="Followed Hyperlink" xfId="6921" builtinId="9" hidden="1"/>
    <cellStyle name="Followed Hyperlink" xfId="6919" builtinId="9" hidden="1"/>
    <cellStyle name="Followed Hyperlink" xfId="6918" builtinId="9" hidden="1"/>
    <cellStyle name="Followed Hyperlink" xfId="6916" builtinId="9" hidden="1"/>
    <cellStyle name="Followed Hyperlink" xfId="93" builtinId="9" hidden="1"/>
    <cellStyle name="Followed Hyperlink" xfId="91" builtinId="9" hidden="1"/>
    <cellStyle name="Followed Hyperlink" xfId="6913" builtinId="9" hidden="1"/>
    <cellStyle name="Followed Hyperlink" xfId="6911" builtinId="9" hidden="1"/>
    <cellStyle name="Followed Hyperlink" xfId="6909" builtinId="9" hidden="1"/>
    <cellStyle name="Followed Hyperlink" xfId="6907" builtinId="9" hidden="1"/>
    <cellStyle name="Followed Hyperlink" xfId="6905" builtinId="9" hidden="1"/>
    <cellStyle name="Followed Hyperlink" xfId="6903" builtinId="9" hidden="1"/>
    <cellStyle name="Followed Hyperlink" xfId="6901" builtinId="9" hidden="1"/>
    <cellStyle name="Followed Hyperlink" xfId="6899" builtinId="9" hidden="1"/>
    <cellStyle name="Followed Hyperlink" xfId="6897" builtinId="9" hidden="1"/>
    <cellStyle name="Followed Hyperlink" xfId="6895" builtinId="9" hidden="1"/>
    <cellStyle name="Followed Hyperlink" xfId="6893" builtinId="9" hidden="1"/>
    <cellStyle name="Followed Hyperlink" xfId="6891" builtinId="9" hidden="1"/>
    <cellStyle name="Followed Hyperlink" xfId="6889" builtinId="9" hidden="1"/>
    <cellStyle name="Followed Hyperlink" xfId="6887" builtinId="9" hidden="1"/>
    <cellStyle name="Followed Hyperlink" xfId="6885" builtinId="9" hidden="1"/>
    <cellStyle name="Followed Hyperlink" xfId="6883" builtinId="9" hidden="1"/>
    <cellStyle name="Followed Hyperlink" xfId="6881" builtinId="9" hidden="1"/>
    <cellStyle name="Followed Hyperlink" xfId="6879" builtinId="9" hidden="1"/>
    <cellStyle name="Followed Hyperlink" xfId="6877" builtinId="9" hidden="1"/>
    <cellStyle name="Followed Hyperlink" xfId="6875" builtinId="9" hidden="1"/>
    <cellStyle name="Followed Hyperlink" xfId="6873" builtinId="9" hidden="1"/>
    <cellStyle name="Followed Hyperlink" xfId="6871" builtinId="9" hidden="1"/>
    <cellStyle name="Followed Hyperlink" xfId="6869" builtinId="9" hidden="1"/>
    <cellStyle name="Followed Hyperlink" xfId="6867" builtinId="9" hidden="1"/>
    <cellStyle name="Followed Hyperlink" xfId="6865" builtinId="9" hidden="1"/>
    <cellStyle name="Followed Hyperlink" xfId="8568" builtinId="9" hidden="1"/>
    <cellStyle name="Followed Hyperlink" xfId="8570" builtinId="9" hidden="1"/>
    <cellStyle name="Followed Hyperlink" xfId="8572" builtinId="9" hidden="1"/>
    <cellStyle name="Followed Hyperlink" xfId="8574" builtinId="9" hidden="1"/>
    <cellStyle name="Followed Hyperlink" xfId="8576" builtinId="9" hidden="1"/>
    <cellStyle name="Followed Hyperlink" xfId="8578" builtinId="9" hidden="1"/>
    <cellStyle name="Followed Hyperlink" xfId="8580" builtinId="9" hidden="1"/>
    <cellStyle name="Followed Hyperlink" xfId="8582" builtinId="9" hidden="1"/>
    <cellStyle name="Followed Hyperlink" xfId="8584" builtinId="9" hidden="1"/>
    <cellStyle name="Followed Hyperlink" xfId="8586" builtinId="9" hidden="1"/>
    <cellStyle name="Followed Hyperlink" xfId="8588" builtinId="9" hidden="1"/>
    <cellStyle name="Followed Hyperlink" xfId="8590" builtinId="9" hidden="1"/>
    <cellStyle name="Followed Hyperlink" xfId="8592" builtinId="9" hidden="1"/>
    <cellStyle name="Followed Hyperlink" xfId="8594" builtinId="9" hidden="1"/>
    <cellStyle name="Followed Hyperlink" xfId="8596" builtinId="9" hidden="1"/>
    <cellStyle name="Followed Hyperlink" xfId="8598" builtinId="9" hidden="1"/>
    <cellStyle name="Followed Hyperlink" xfId="8600" builtinId="9" hidden="1"/>
    <cellStyle name="Followed Hyperlink" xfId="8602" builtinId="9" hidden="1"/>
    <cellStyle name="Followed Hyperlink" xfId="8604" builtinId="9" hidden="1"/>
    <cellStyle name="Followed Hyperlink" xfId="8606" builtinId="9" hidden="1"/>
    <cellStyle name="Followed Hyperlink" xfId="8608" builtinId="9" hidden="1"/>
    <cellStyle name="Followed Hyperlink" xfId="8610" builtinId="9" hidden="1"/>
    <cellStyle name="Followed Hyperlink" xfId="8612" builtinId="9" hidden="1"/>
    <cellStyle name="Followed Hyperlink" xfId="8614" builtinId="9" hidden="1"/>
    <cellStyle name="Followed Hyperlink" xfId="8616" builtinId="9" hidden="1"/>
    <cellStyle name="Followed Hyperlink" xfId="8618" builtinId="9" hidden="1"/>
    <cellStyle name="Followed Hyperlink" xfId="8620" builtinId="9" hidden="1"/>
    <cellStyle name="Followed Hyperlink" xfId="8622" builtinId="9" hidden="1"/>
    <cellStyle name="Followed Hyperlink" xfId="8624" builtinId="9" hidden="1"/>
    <cellStyle name="Followed Hyperlink" xfId="8626" builtinId="9" hidden="1"/>
    <cellStyle name="Followed Hyperlink" xfId="8628" builtinId="9" hidden="1"/>
    <cellStyle name="Followed Hyperlink" xfId="8630" builtinId="9" hidden="1"/>
    <cellStyle name="Followed Hyperlink" xfId="8632" builtinId="9" hidden="1"/>
    <cellStyle name="Followed Hyperlink" xfId="8634" builtinId="9" hidden="1"/>
    <cellStyle name="Followed Hyperlink" xfId="8636" builtinId="9" hidden="1"/>
    <cellStyle name="Followed Hyperlink" xfId="8638" builtinId="9" hidden="1"/>
    <cellStyle name="Followed Hyperlink" xfId="8640" builtinId="9" hidden="1"/>
    <cellStyle name="Followed Hyperlink" xfId="8642" builtinId="9" hidden="1"/>
    <cellStyle name="Followed Hyperlink" xfId="8644" builtinId="9" hidden="1"/>
    <cellStyle name="Followed Hyperlink" xfId="8646" builtinId="9" hidden="1"/>
    <cellStyle name="Followed Hyperlink" xfId="8648" builtinId="9" hidden="1"/>
    <cellStyle name="Followed Hyperlink" xfId="8650" builtinId="9" hidden="1"/>
    <cellStyle name="Followed Hyperlink" xfId="8652" builtinId="9" hidden="1"/>
    <cellStyle name="Followed Hyperlink" xfId="8654" builtinId="9" hidden="1"/>
    <cellStyle name="Followed Hyperlink" xfId="8656" builtinId="9" hidden="1"/>
    <cellStyle name="Followed Hyperlink" xfId="8658" builtinId="9" hidden="1"/>
    <cellStyle name="Followed Hyperlink" xfId="8660" builtinId="9" hidden="1"/>
    <cellStyle name="Followed Hyperlink" xfId="8662" builtinId="9" hidden="1"/>
    <cellStyle name="Followed Hyperlink" xfId="8664" builtinId="9" hidden="1"/>
    <cellStyle name="Followed Hyperlink" xfId="8666" builtinId="9" hidden="1"/>
    <cellStyle name="Followed Hyperlink" xfId="8668" builtinId="9" hidden="1"/>
    <cellStyle name="Followed Hyperlink" xfId="8670" builtinId="9" hidden="1"/>
    <cellStyle name="Followed Hyperlink" xfId="8672" builtinId="9" hidden="1"/>
    <cellStyle name="Followed Hyperlink" xfId="8674" builtinId="9" hidden="1"/>
    <cellStyle name="Followed Hyperlink" xfId="8676" builtinId="9" hidden="1"/>
    <cellStyle name="Followed Hyperlink" xfId="8678" builtinId="9" hidden="1"/>
    <cellStyle name="Followed Hyperlink" xfId="8680" builtinId="9" hidden="1"/>
    <cellStyle name="Followed Hyperlink" xfId="8682" builtinId="9" hidden="1"/>
    <cellStyle name="Followed Hyperlink" xfId="8684" builtinId="9" hidden="1"/>
    <cellStyle name="Followed Hyperlink" xfId="8686" builtinId="9" hidden="1"/>
    <cellStyle name="Followed Hyperlink" xfId="8688" builtinId="9" hidden="1"/>
    <cellStyle name="Followed Hyperlink" xfId="8690" builtinId="9" hidden="1"/>
    <cellStyle name="Followed Hyperlink" xfId="8692" builtinId="9" hidden="1"/>
    <cellStyle name="Followed Hyperlink" xfId="8694" builtinId="9" hidden="1"/>
    <cellStyle name="Followed Hyperlink" xfId="8696" builtinId="9" hidden="1"/>
    <cellStyle name="Followed Hyperlink" xfId="8698" builtinId="9" hidden="1"/>
    <cellStyle name="Followed Hyperlink" xfId="8700" builtinId="9" hidden="1"/>
    <cellStyle name="Followed Hyperlink" xfId="8702" builtinId="9" hidden="1"/>
    <cellStyle name="Followed Hyperlink" xfId="8704" builtinId="9" hidden="1"/>
    <cellStyle name="Followed Hyperlink" xfId="8706" builtinId="9" hidden="1"/>
    <cellStyle name="Followed Hyperlink" xfId="8708" builtinId="9" hidden="1"/>
    <cellStyle name="Followed Hyperlink" xfId="8710" builtinId="9" hidden="1"/>
    <cellStyle name="Followed Hyperlink" xfId="8712" builtinId="9" hidden="1"/>
    <cellStyle name="Followed Hyperlink" xfId="8714" builtinId="9" hidden="1"/>
    <cellStyle name="Followed Hyperlink" xfId="8716" builtinId="9" hidden="1"/>
    <cellStyle name="Followed Hyperlink" xfId="8718" builtinId="9" hidden="1"/>
    <cellStyle name="Followed Hyperlink" xfId="8720" builtinId="9" hidden="1"/>
    <cellStyle name="Followed Hyperlink" xfId="8722" builtinId="9" hidden="1"/>
    <cellStyle name="Followed Hyperlink" xfId="8724" builtinId="9" hidden="1"/>
    <cellStyle name="Followed Hyperlink" xfId="8726" builtinId="9" hidden="1"/>
    <cellStyle name="Followed Hyperlink" xfId="8728" builtinId="9" hidden="1"/>
    <cellStyle name="Followed Hyperlink" xfId="8730" builtinId="9" hidden="1"/>
    <cellStyle name="Followed Hyperlink" xfId="8732" builtinId="9" hidden="1"/>
    <cellStyle name="Followed Hyperlink" xfId="8734" builtinId="9" hidden="1"/>
    <cellStyle name="Followed Hyperlink" xfId="8736" builtinId="9" hidden="1"/>
    <cellStyle name="Followed Hyperlink" xfId="8738" builtinId="9" hidden="1"/>
    <cellStyle name="Followed Hyperlink" xfId="8740" builtinId="9" hidden="1"/>
    <cellStyle name="Followed Hyperlink" xfId="8742" builtinId="9" hidden="1"/>
    <cellStyle name="Followed Hyperlink" xfId="8744" builtinId="9" hidden="1"/>
    <cellStyle name="Followed Hyperlink" xfId="8746" builtinId="9" hidden="1"/>
    <cellStyle name="Followed Hyperlink" xfId="8748" builtinId="9" hidden="1"/>
    <cellStyle name="Followed Hyperlink" xfId="8750" builtinId="9" hidden="1"/>
    <cellStyle name="Followed Hyperlink" xfId="8752" builtinId="9" hidden="1"/>
    <cellStyle name="Followed Hyperlink" xfId="8754" builtinId="9" hidden="1"/>
    <cellStyle name="Followed Hyperlink" xfId="8756" builtinId="9" hidden="1"/>
    <cellStyle name="Followed Hyperlink" xfId="8758" builtinId="9" hidden="1"/>
    <cellStyle name="Followed Hyperlink" xfId="8760" builtinId="9" hidden="1"/>
    <cellStyle name="Followed Hyperlink" xfId="8762" builtinId="9" hidden="1"/>
    <cellStyle name="Followed Hyperlink" xfId="8764" builtinId="9" hidden="1"/>
    <cellStyle name="Followed Hyperlink" xfId="8766" builtinId="9" hidden="1"/>
    <cellStyle name="Followed Hyperlink" xfId="8768" builtinId="9" hidden="1"/>
    <cellStyle name="Followed Hyperlink" xfId="8770" builtinId="9" hidden="1"/>
    <cellStyle name="Followed Hyperlink" xfId="8772" builtinId="9" hidden="1"/>
    <cellStyle name="Followed Hyperlink" xfId="8774" builtinId="9" hidden="1"/>
    <cellStyle name="Followed Hyperlink" xfId="8776" builtinId="9" hidden="1"/>
    <cellStyle name="Followed Hyperlink" xfId="8778" builtinId="9" hidden="1"/>
    <cellStyle name="Followed Hyperlink" xfId="8780" builtinId="9" hidden="1"/>
    <cellStyle name="Followed Hyperlink" xfId="8782" builtinId="9" hidden="1"/>
    <cellStyle name="Followed Hyperlink" xfId="8784" builtinId="9" hidden="1"/>
    <cellStyle name="Followed Hyperlink" xfId="8786" builtinId="9" hidden="1"/>
    <cellStyle name="Followed Hyperlink" xfId="8788" builtinId="9" hidden="1"/>
    <cellStyle name="Followed Hyperlink" xfId="8790" builtinId="9" hidden="1"/>
    <cellStyle name="Followed Hyperlink" xfId="8792" builtinId="9" hidden="1"/>
    <cellStyle name="Followed Hyperlink" xfId="8794" builtinId="9" hidden="1"/>
    <cellStyle name="Followed Hyperlink" xfId="8796" builtinId="9" hidden="1"/>
    <cellStyle name="Followed Hyperlink" xfId="8798" builtinId="9" hidden="1"/>
    <cellStyle name="Followed Hyperlink" xfId="8800" builtinId="9" hidden="1"/>
    <cellStyle name="Followed Hyperlink" xfId="8802" builtinId="9" hidden="1"/>
    <cellStyle name="Followed Hyperlink" xfId="8804" builtinId="9" hidden="1"/>
    <cellStyle name="Followed Hyperlink" xfId="8806" builtinId="9" hidden="1"/>
    <cellStyle name="Followed Hyperlink" xfId="8808" builtinId="9" hidden="1"/>
    <cellStyle name="Followed Hyperlink" xfId="8810" builtinId="9" hidden="1"/>
    <cellStyle name="Followed Hyperlink" xfId="8812" builtinId="9" hidden="1"/>
    <cellStyle name="Followed Hyperlink" xfId="8814" builtinId="9" hidden="1"/>
    <cellStyle name="Followed Hyperlink" xfId="8816" builtinId="9" hidden="1"/>
    <cellStyle name="Followed Hyperlink" xfId="8818" builtinId="9" hidden="1"/>
    <cellStyle name="Followed Hyperlink" xfId="8820" builtinId="9" hidden="1"/>
    <cellStyle name="Followed Hyperlink" xfId="8822" builtinId="9" hidden="1"/>
    <cellStyle name="Followed Hyperlink" xfId="8824" builtinId="9" hidden="1"/>
    <cellStyle name="Followed Hyperlink" xfId="8826" builtinId="9" hidden="1"/>
    <cellStyle name="Followed Hyperlink" xfId="8828" builtinId="9" hidden="1"/>
    <cellStyle name="Followed Hyperlink" xfId="8830" builtinId="9" hidden="1"/>
    <cellStyle name="Followed Hyperlink" xfId="8832" builtinId="9" hidden="1"/>
    <cellStyle name="Followed Hyperlink" xfId="8834" builtinId="9" hidden="1"/>
    <cellStyle name="Followed Hyperlink" xfId="8836" builtinId="9" hidden="1"/>
    <cellStyle name="Followed Hyperlink" xfId="8838" builtinId="9" hidden="1"/>
    <cellStyle name="Followed Hyperlink" xfId="8840" builtinId="9" hidden="1"/>
    <cellStyle name="Followed Hyperlink" xfId="8842" builtinId="9" hidden="1"/>
    <cellStyle name="Followed Hyperlink" xfId="8844" builtinId="9" hidden="1"/>
    <cellStyle name="Followed Hyperlink" xfId="8846" builtinId="9" hidden="1"/>
    <cellStyle name="Followed Hyperlink" xfId="8848" builtinId="9" hidden="1"/>
    <cellStyle name="Followed Hyperlink" xfId="8850" builtinId="9" hidden="1"/>
    <cellStyle name="Followed Hyperlink" xfId="8852" builtinId="9" hidden="1"/>
    <cellStyle name="Followed Hyperlink" xfId="8854" builtinId="9" hidden="1"/>
    <cellStyle name="Followed Hyperlink" xfId="8856" builtinId="9" hidden="1"/>
    <cellStyle name="Followed Hyperlink" xfId="8858" builtinId="9" hidden="1"/>
    <cellStyle name="Followed Hyperlink" xfId="8860" builtinId="9" hidden="1"/>
    <cellStyle name="Followed Hyperlink" xfId="8862" builtinId="9" hidden="1"/>
    <cellStyle name="Followed Hyperlink" xfId="8864" builtinId="9" hidden="1"/>
    <cellStyle name="Followed Hyperlink" xfId="8866" builtinId="9" hidden="1"/>
    <cellStyle name="Followed Hyperlink" xfId="8868" builtinId="9" hidden="1"/>
    <cellStyle name="Followed Hyperlink" xfId="8870" builtinId="9" hidden="1"/>
    <cellStyle name="Followed Hyperlink" xfId="8872" builtinId="9" hidden="1"/>
    <cellStyle name="Followed Hyperlink" xfId="8874" builtinId="9" hidden="1"/>
    <cellStyle name="Followed Hyperlink" xfId="8876" builtinId="9" hidden="1"/>
    <cellStyle name="Followed Hyperlink" xfId="8878" builtinId="9" hidden="1"/>
    <cellStyle name="Followed Hyperlink" xfId="8880" builtinId="9" hidden="1"/>
    <cellStyle name="Followed Hyperlink" xfId="8882" builtinId="9" hidden="1"/>
    <cellStyle name="Followed Hyperlink" xfId="8884" builtinId="9" hidden="1"/>
    <cellStyle name="Followed Hyperlink" xfId="8886" builtinId="9" hidden="1"/>
    <cellStyle name="Followed Hyperlink" xfId="8888" builtinId="9" hidden="1"/>
    <cellStyle name="Followed Hyperlink" xfId="8890" builtinId="9" hidden="1"/>
    <cellStyle name="Followed Hyperlink" xfId="8892" builtinId="9" hidden="1"/>
    <cellStyle name="Followed Hyperlink" xfId="8894" builtinId="9" hidden="1"/>
    <cellStyle name="Followed Hyperlink" xfId="8896" builtinId="9" hidden="1"/>
    <cellStyle name="Followed Hyperlink" xfId="8898" builtinId="9" hidden="1"/>
    <cellStyle name="Followed Hyperlink" xfId="8900" builtinId="9" hidden="1"/>
    <cellStyle name="Followed Hyperlink" xfId="8902" builtinId="9" hidden="1"/>
    <cellStyle name="Followed Hyperlink" xfId="8904" builtinId="9" hidden="1"/>
    <cellStyle name="Followed Hyperlink" xfId="8906" builtinId="9" hidden="1"/>
    <cellStyle name="Followed Hyperlink" xfId="8908" builtinId="9" hidden="1"/>
    <cellStyle name="Followed Hyperlink" xfId="8910" builtinId="9" hidden="1"/>
    <cellStyle name="Followed Hyperlink" xfId="8912" builtinId="9" hidden="1"/>
    <cellStyle name="Followed Hyperlink" xfId="8914" builtinId="9" hidden="1"/>
    <cellStyle name="Followed Hyperlink" xfId="8916" builtinId="9" hidden="1"/>
    <cellStyle name="Followed Hyperlink" xfId="8918" builtinId="9" hidden="1"/>
    <cellStyle name="Followed Hyperlink" xfId="8920" builtinId="9" hidden="1"/>
    <cellStyle name="Followed Hyperlink" xfId="8922" builtinId="9" hidden="1"/>
    <cellStyle name="Followed Hyperlink" xfId="8924" builtinId="9" hidden="1"/>
    <cellStyle name="Followed Hyperlink" xfId="8926" builtinId="9" hidden="1"/>
    <cellStyle name="Followed Hyperlink" xfId="8928" builtinId="9" hidden="1"/>
    <cellStyle name="Followed Hyperlink" xfId="8930" builtinId="9" hidden="1"/>
    <cellStyle name="Followed Hyperlink" xfId="8932" builtinId="9" hidden="1"/>
    <cellStyle name="Followed Hyperlink" xfId="8934" builtinId="9" hidden="1"/>
    <cellStyle name="Followed Hyperlink" xfId="8936" builtinId="9" hidden="1"/>
    <cellStyle name="Followed Hyperlink" xfId="8938" builtinId="9" hidden="1"/>
    <cellStyle name="Followed Hyperlink" xfId="8940" builtinId="9" hidden="1"/>
    <cellStyle name="Followed Hyperlink" xfId="8942" builtinId="9" hidden="1"/>
    <cellStyle name="Followed Hyperlink" xfId="8944" builtinId="9" hidden="1"/>
    <cellStyle name="Followed Hyperlink" xfId="8946" builtinId="9" hidden="1"/>
    <cellStyle name="Followed Hyperlink" xfId="8948" builtinId="9" hidden="1"/>
    <cellStyle name="Followed Hyperlink" xfId="8950" builtinId="9" hidden="1"/>
    <cellStyle name="Followed Hyperlink" xfId="8952" builtinId="9" hidden="1"/>
    <cellStyle name="Followed Hyperlink" xfId="8954" builtinId="9" hidden="1"/>
    <cellStyle name="Followed Hyperlink" xfId="8956" builtinId="9" hidden="1"/>
    <cellStyle name="Followed Hyperlink" xfId="8958" builtinId="9" hidden="1"/>
    <cellStyle name="Followed Hyperlink" xfId="8960" builtinId="9" hidden="1"/>
    <cellStyle name="Followed Hyperlink" xfId="8962" builtinId="9" hidden="1"/>
    <cellStyle name="Followed Hyperlink" xfId="8964" builtinId="9" hidden="1"/>
    <cellStyle name="Followed Hyperlink" xfId="8966" builtinId="9" hidden="1"/>
    <cellStyle name="Followed Hyperlink" xfId="8968" builtinId="9" hidden="1"/>
    <cellStyle name="Followed Hyperlink" xfId="8970" builtinId="9" hidden="1"/>
    <cellStyle name="Followed Hyperlink" xfId="8972" builtinId="9" hidden="1"/>
    <cellStyle name="Followed Hyperlink" xfId="8974" builtinId="9" hidden="1"/>
    <cellStyle name="Followed Hyperlink" xfId="8976" builtinId="9" hidden="1"/>
    <cellStyle name="Followed Hyperlink" xfId="8978" builtinId="9" hidden="1"/>
    <cellStyle name="Followed Hyperlink" xfId="8980" builtinId="9" hidden="1"/>
    <cellStyle name="Followed Hyperlink" xfId="8982" builtinId="9" hidden="1"/>
    <cellStyle name="Followed Hyperlink" xfId="8984" builtinId="9" hidden="1"/>
    <cellStyle name="Followed Hyperlink" xfId="8986" builtinId="9" hidden="1"/>
    <cellStyle name="Followed Hyperlink" xfId="8988" builtinId="9" hidden="1"/>
    <cellStyle name="Followed Hyperlink" xfId="8990" builtinId="9" hidden="1"/>
    <cellStyle name="Followed Hyperlink" xfId="8992" builtinId="9" hidden="1"/>
    <cellStyle name="Followed Hyperlink" xfId="8994" builtinId="9" hidden="1"/>
    <cellStyle name="Followed Hyperlink" xfId="8996" builtinId="9" hidden="1"/>
    <cellStyle name="Followed Hyperlink" xfId="8998" builtinId="9" hidden="1"/>
    <cellStyle name="Followed Hyperlink" xfId="9000" builtinId="9" hidden="1"/>
    <cellStyle name="Followed Hyperlink" xfId="9002" builtinId="9" hidden="1"/>
    <cellStyle name="Followed Hyperlink" xfId="9004" builtinId="9" hidden="1"/>
    <cellStyle name="Followed Hyperlink" xfId="9006" builtinId="9" hidden="1"/>
    <cellStyle name="Followed Hyperlink" xfId="9008" builtinId="9" hidden="1"/>
    <cellStyle name="Followed Hyperlink" xfId="9010" builtinId="9" hidden="1"/>
    <cellStyle name="Followed Hyperlink" xfId="9012" builtinId="9" hidden="1"/>
    <cellStyle name="Followed Hyperlink" xfId="9014" builtinId="9" hidden="1"/>
    <cellStyle name="Followed Hyperlink" xfId="9016" builtinId="9" hidden="1"/>
    <cellStyle name="Followed Hyperlink" xfId="9018" builtinId="9" hidden="1"/>
    <cellStyle name="Followed Hyperlink" xfId="9020" builtinId="9" hidden="1"/>
    <cellStyle name="Followed Hyperlink" xfId="9022" builtinId="9" hidden="1"/>
    <cellStyle name="Followed Hyperlink" xfId="9024" builtinId="9" hidden="1"/>
    <cellStyle name="Followed Hyperlink" xfId="9026" builtinId="9" hidden="1"/>
    <cellStyle name="Followed Hyperlink" xfId="9028" builtinId="9" hidden="1"/>
    <cellStyle name="Followed Hyperlink" xfId="9030" builtinId="9" hidden="1"/>
    <cellStyle name="Followed Hyperlink" xfId="9032" builtinId="9" hidden="1"/>
    <cellStyle name="Followed Hyperlink" xfId="9034" builtinId="9" hidden="1"/>
    <cellStyle name="Followed Hyperlink" xfId="9036" builtinId="9" hidden="1"/>
    <cellStyle name="Followed Hyperlink" xfId="9038" builtinId="9" hidden="1"/>
    <cellStyle name="Followed Hyperlink" xfId="9040" builtinId="9" hidden="1"/>
    <cellStyle name="Followed Hyperlink" xfId="9042" builtinId="9" hidden="1"/>
    <cellStyle name="Followed Hyperlink" xfId="9044" builtinId="9" hidden="1"/>
    <cellStyle name="Followed Hyperlink" xfId="9046" builtinId="9" hidden="1"/>
    <cellStyle name="Followed Hyperlink" xfId="9048" builtinId="9" hidden="1"/>
    <cellStyle name="Followed Hyperlink" xfId="9050" builtinId="9" hidden="1"/>
    <cellStyle name="Followed Hyperlink" xfId="9052" builtinId="9" hidden="1"/>
    <cellStyle name="Followed Hyperlink" xfId="9054" builtinId="9" hidden="1"/>
    <cellStyle name="Followed Hyperlink" xfId="9056" builtinId="9" hidden="1"/>
    <cellStyle name="Followed Hyperlink" xfId="9058" builtinId="9" hidden="1"/>
    <cellStyle name="Followed Hyperlink" xfId="9060" builtinId="9" hidden="1"/>
    <cellStyle name="Followed Hyperlink" xfId="9062" builtinId="9" hidden="1"/>
    <cellStyle name="Followed Hyperlink" xfId="9064" builtinId="9" hidden="1"/>
    <cellStyle name="Followed Hyperlink" xfId="9066" builtinId="9" hidden="1"/>
    <cellStyle name="Followed Hyperlink" xfId="9068" builtinId="9" hidden="1"/>
    <cellStyle name="Followed Hyperlink" xfId="9070" builtinId="9" hidden="1"/>
    <cellStyle name="Followed Hyperlink" xfId="9072" builtinId="9" hidden="1"/>
    <cellStyle name="Followed Hyperlink" xfId="9074" builtinId="9" hidden="1"/>
    <cellStyle name="Followed Hyperlink" xfId="9076" builtinId="9" hidden="1"/>
    <cellStyle name="Followed Hyperlink" xfId="9078" builtinId="9" hidden="1"/>
    <cellStyle name="Followed Hyperlink" xfId="9080" builtinId="9" hidden="1"/>
    <cellStyle name="Followed Hyperlink" xfId="9082" builtinId="9" hidden="1"/>
    <cellStyle name="Followed Hyperlink" xfId="9084" builtinId="9" hidden="1"/>
    <cellStyle name="Followed Hyperlink" xfId="9086" builtinId="9" hidden="1"/>
    <cellStyle name="Followed Hyperlink" xfId="9088" builtinId="9" hidden="1"/>
    <cellStyle name="Followed Hyperlink" xfId="9090" builtinId="9" hidden="1"/>
    <cellStyle name="Followed Hyperlink" xfId="9092" builtinId="9" hidden="1"/>
    <cellStyle name="Followed Hyperlink" xfId="9094" builtinId="9" hidden="1"/>
    <cellStyle name="Followed Hyperlink" xfId="9096" builtinId="9" hidden="1"/>
    <cellStyle name="Followed Hyperlink" xfId="9098" builtinId="9" hidden="1"/>
    <cellStyle name="Followed Hyperlink" xfId="9100" builtinId="9" hidden="1"/>
    <cellStyle name="Followed Hyperlink" xfId="9102" builtinId="9" hidden="1"/>
    <cellStyle name="Followed Hyperlink" xfId="9104" builtinId="9" hidden="1"/>
    <cellStyle name="Followed Hyperlink" xfId="9106" builtinId="9" hidden="1"/>
    <cellStyle name="Followed Hyperlink" xfId="9108" builtinId="9" hidden="1"/>
    <cellStyle name="Followed Hyperlink" xfId="9110" builtinId="9" hidden="1"/>
    <cellStyle name="Followed Hyperlink" xfId="9112" builtinId="9" hidden="1"/>
    <cellStyle name="Followed Hyperlink" xfId="9114" builtinId="9" hidden="1"/>
    <cellStyle name="Followed Hyperlink" xfId="9116" builtinId="9" hidden="1"/>
    <cellStyle name="Followed Hyperlink" xfId="9118" builtinId="9" hidden="1"/>
    <cellStyle name="Followed Hyperlink" xfId="9120" builtinId="9" hidden="1"/>
    <cellStyle name="Followed Hyperlink" xfId="9122" builtinId="9" hidden="1"/>
    <cellStyle name="Followed Hyperlink" xfId="9124" builtinId="9" hidden="1"/>
    <cellStyle name="Followed Hyperlink" xfId="9126" builtinId="9" hidden="1"/>
    <cellStyle name="Followed Hyperlink" xfId="9128" builtinId="9" hidden="1"/>
    <cellStyle name="Followed Hyperlink" xfId="9130" builtinId="9" hidden="1"/>
    <cellStyle name="Followed Hyperlink" xfId="9132" builtinId="9" hidden="1"/>
    <cellStyle name="Followed Hyperlink" xfId="9134" builtinId="9" hidden="1"/>
    <cellStyle name="Followed Hyperlink" xfId="9136" builtinId="9" hidden="1"/>
    <cellStyle name="Followed Hyperlink" xfId="9138" builtinId="9" hidden="1"/>
    <cellStyle name="Followed Hyperlink" xfId="9140" builtinId="9" hidden="1"/>
    <cellStyle name="Followed Hyperlink" xfId="9142" builtinId="9" hidden="1"/>
    <cellStyle name="Followed Hyperlink" xfId="9652" builtinId="9" hidden="1"/>
    <cellStyle name="Followed Hyperlink" xfId="9654" builtinId="9" hidden="1"/>
    <cellStyle name="Followed Hyperlink" xfId="9656" builtinId="9" hidden="1"/>
    <cellStyle name="Followed Hyperlink" xfId="9658" builtinId="9" hidden="1"/>
    <cellStyle name="Followed Hyperlink" xfId="9660" builtinId="9" hidden="1"/>
    <cellStyle name="Followed Hyperlink" xfId="9662" builtinId="9" hidden="1"/>
    <cellStyle name="Followed Hyperlink" xfId="9664" builtinId="9" hidden="1"/>
    <cellStyle name="Followed Hyperlink" xfId="9666" builtinId="9" hidden="1"/>
    <cellStyle name="Followed Hyperlink" xfId="9668" builtinId="9" hidden="1"/>
    <cellStyle name="Followed Hyperlink" xfId="9670" builtinId="9" hidden="1"/>
    <cellStyle name="Followed Hyperlink" xfId="9672" builtinId="9" hidden="1"/>
    <cellStyle name="Followed Hyperlink" xfId="9674" builtinId="9" hidden="1"/>
    <cellStyle name="Followed Hyperlink" xfId="9676" builtinId="9" hidden="1"/>
    <cellStyle name="Followed Hyperlink" xfId="9678" builtinId="9" hidden="1"/>
    <cellStyle name="Followed Hyperlink" xfId="9680" builtinId="9" hidden="1"/>
    <cellStyle name="Followed Hyperlink" xfId="9682" builtinId="9" hidden="1"/>
    <cellStyle name="Followed Hyperlink" xfId="9684" builtinId="9" hidden="1"/>
    <cellStyle name="Followed Hyperlink" xfId="9686" builtinId="9" hidden="1"/>
    <cellStyle name="Followed Hyperlink" xfId="9688" builtinId="9" hidden="1"/>
    <cellStyle name="Followed Hyperlink" xfId="9690" builtinId="9" hidden="1"/>
    <cellStyle name="Followed Hyperlink" xfId="9692" builtinId="9" hidden="1"/>
    <cellStyle name="Followed Hyperlink" xfId="9694" builtinId="9" hidden="1"/>
    <cellStyle name="Followed Hyperlink" xfId="9696" builtinId="9" hidden="1"/>
    <cellStyle name="Followed Hyperlink" xfId="9650" builtinId="9" hidden="1"/>
    <cellStyle name="Followed Hyperlink" xfId="9648" builtinId="9" hidden="1"/>
    <cellStyle name="Followed Hyperlink" xfId="9646" builtinId="9" hidden="1"/>
    <cellStyle name="Followed Hyperlink" xfId="9644" builtinId="9" hidden="1"/>
    <cellStyle name="Followed Hyperlink" xfId="9642" builtinId="9" hidden="1"/>
    <cellStyle name="Followed Hyperlink" xfId="9640" builtinId="9" hidden="1"/>
    <cellStyle name="Followed Hyperlink" xfId="9638" builtinId="9" hidden="1"/>
    <cellStyle name="Followed Hyperlink" xfId="9636" builtinId="9" hidden="1"/>
    <cellStyle name="Followed Hyperlink" xfId="9634" builtinId="9" hidden="1"/>
    <cellStyle name="Followed Hyperlink" xfId="9632" builtinId="9" hidden="1"/>
    <cellStyle name="Followed Hyperlink" xfId="9630" builtinId="9" hidden="1"/>
    <cellStyle name="Followed Hyperlink" xfId="9628" builtinId="9" hidden="1"/>
    <cellStyle name="Followed Hyperlink" xfId="9626" builtinId="9" hidden="1"/>
    <cellStyle name="Followed Hyperlink" xfId="9624" builtinId="9" hidden="1"/>
    <cellStyle name="Followed Hyperlink" xfId="9622" builtinId="9" hidden="1"/>
    <cellStyle name="Followed Hyperlink" xfId="9620" builtinId="9" hidden="1"/>
    <cellStyle name="Followed Hyperlink" xfId="9618" builtinId="9" hidden="1"/>
    <cellStyle name="Followed Hyperlink" xfId="9616" builtinId="9" hidden="1"/>
    <cellStyle name="Followed Hyperlink" xfId="9614" builtinId="9" hidden="1"/>
    <cellStyle name="Followed Hyperlink" xfId="9612" builtinId="9" hidden="1"/>
    <cellStyle name="Followed Hyperlink" xfId="9610" builtinId="9" hidden="1"/>
    <cellStyle name="Followed Hyperlink" xfId="9608" builtinId="9" hidden="1"/>
    <cellStyle name="Followed Hyperlink" xfId="9606" builtinId="9" hidden="1"/>
    <cellStyle name="Followed Hyperlink" xfId="9604" builtinId="9" hidden="1"/>
    <cellStyle name="Followed Hyperlink" xfId="9602" builtinId="9" hidden="1"/>
    <cellStyle name="Followed Hyperlink" xfId="9600" builtinId="9" hidden="1"/>
    <cellStyle name="Followed Hyperlink" xfId="9598" builtinId="9" hidden="1"/>
    <cellStyle name="Followed Hyperlink" xfId="9596" builtinId="9" hidden="1"/>
    <cellStyle name="Followed Hyperlink" xfId="9594" builtinId="9" hidden="1"/>
    <cellStyle name="Followed Hyperlink" xfId="9592" builtinId="9" hidden="1"/>
    <cellStyle name="Followed Hyperlink" xfId="9590" builtinId="9" hidden="1"/>
    <cellStyle name="Followed Hyperlink" xfId="9588" builtinId="9" hidden="1"/>
    <cellStyle name="Followed Hyperlink" xfId="9586" builtinId="9" hidden="1"/>
    <cellStyle name="Followed Hyperlink" xfId="9584" builtinId="9" hidden="1"/>
    <cellStyle name="Followed Hyperlink" xfId="9582" builtinId="9" hidden="1"/>
    <cellStyle name="Followed Hyperlink" xfId="9580" builtinId="9" hidden="1"/>
    <cellStyle name="Followed Hyperlink" xfId="9578" builtinId="9" hidden="1"/>
    <cellStyle name="Followed Hyperlink" xfId="9576" builtinId="9" hidden="1"/>
    <cellStyle name="Followed Hyperlink" xfId="9574" builtinId="9" hidden="1"/>
    <cellStyle name="Followed Hyperlink" xfId="9572" builtinId="9" hidden="1"/>
    <cellStyle name="Followed Hyperlink" xfId="9570" builtinId="9" hidden="1"/>
    <cellStyle name="Followed Hyperlink" xfId="7377" builtinId="9" hidden="1"/>
    <cellStyle name="Followed Hyperlink" xfId="7387" builtinId="9" hidden="1"/>
    <cellStyle name="Followed Hyperlink" xfId="9568" builtinId="9" hidden="1"/>
    <cellStyle name="Followed Hyperlink" xfId="9566" builtinId="9" hidden="1"/>
    <cellStyle name="Followed Hyperlink" xfId="9564" builtinId="9" hidden="1"/>
    <cellStyle name="Followed Hyperlink" xfId="9562" builtinId="9" hidden="1"/>
    <cellStyle name="Followed Hyperlink" xfId="9560" builtinId="9" hidden="1"/>
    <cellStyle name="Followed Hyperlink" xfId="9558" builtinId="9" hidden="1"/>
    <cellStyle name="Followed Hyperlink" xfId="9556" builtinId="9" hidden="1"/>
    <cellStyle name="Followed Hyperlink" xfId="9554" builtinId="9" hidden="1"/>
    <cellStyle name="Followed Hyperlink" xfId="9552" builtinId="9" hidden="1"/>
    <cellStyle name="Followed Hyperlink" xfId="9550" builtinId="9" hidden="1"/>
    <cellStyle name="Followed Hyperlink" xfId="9548" builtinId="9" hidden="1"/>
    <cellStyle name="Followed Hyperlink" xfId="9546" builtinId="9" hidden="1"/>
    <cellStyle name="Followed Hyperlink" xfId="9544" builtinId="9" hidden="1"/>
    <cellStyle name="Followed Hyperlink" xfId="9542" builtinId="9" hidden="1"/>
    <cellStyle name="Followed Hyperlink" xfId="9540" builtinId="9" hidden="1"/>
    <cellStyle name="Followed Hyperlink" xfId="9538" builtinId="9" hidden="1"/>
    <cellStyle name="Followed Hyperlink" xfId="9536" builtinId="9" hidden="1"/>
    <cellStyle name="Followed Hyperlink" xfId="9534" builtinId="9" hidden="1"/>
    <cellStyle name="Followed Hyperlink" xfId="9532" builtinId="9" hidden="1"/>
    <cellStyle name="Followed Hyperlink" xfId="9530" builtinId="9" hidden="1"/>
    <cellStyle name="Followed Hyperlink" xfId="9528" builtinId="9" hidden="1"/>
    <cellStyle name="Followed Hyperlink" xfId="9526" builtinId="9" hidden="1"/>
    <cellStyle name="Followed Hyperlink" xfId="9524" builtinId="9" hidden="1"/>
    <cellStyle name="Followed Hyperlink" xfId="9522" builtinId="9" hidden="1"/>
    <cellStyle name="Followed Hyperlink" xfId="9520" builtinId="9" hidden="1"/>
    <cellStyle name="Followed Hyperlink" xfId="9518" builtinId="9" hidden="1"/>
    <cellStyle name="Followed Hyperlink" xfId="9516" builtinId="9" hidden="1"/>
    <cellStyle name="Followed Hyperlink" xfId="9514" builtinId="9" hidden="1"/>
    <cellStyle name="Followed Hyperlink" xfId="9512" builtinId="9" hidden="1"/>
    <cellStyle name="Followed Hyperlink" xfId="9510" builtinId="9" hidden="1"/>
    <cellStyle name="Followed Hyperlink" xfId="9508" builtinId="9" hidden="1"/>
    <cellStyle name="Followed Hyperlink" xfId="9506" builtinId="9" hidden="1"/>
    <cellStyle name="Followed Hyperlink" xfId="9504" builtinId="9" hidden="1"/>
    <cellStyle name="Followed Hyperlink" xfId="9502" builtinId="9" hidden="1"/>
    <cellStyle name="Followed Hyperlink" xfId="9500" builtinId="9" hidden="1"/>
    <cellStyle name="Followed Hyperlink" xfId="9498" builtinId="9" hidden="1"/>
    <cellStyle name="Followed Hyperlink" xfId="9496" builtinId="9" hidden="1"/>
    <cellStyle name="Followed Hyperlink" xfId="9494" builtinId="9" hidden="1"/>
    <cellStyle name="Followed Hyperlink" xfId="9492" builtinId="9" hidden="1"/>
    <cellStyle name="Followed Hyperlink" xfId="9490" builtinId="9" hidden="1"/>
    <cellStyle name="Followed Hyperlink" xfId="9488" builtinId="9" hidden="1"/>
    <cellStyle name="Followed Hyperlink" xfId="9486" builtinId="9" hidden="1"/>
    <cellStyle name="Followed Hyperlink" xfId="9484" builtinId="9" hidden="1"/>
    <cellStyle name="Followed Hyperlink" xfId="9482" builtinId="9" hidden="1"/>
    <cellStyle name="Followed Hyperlink" xfId="9480" builtinId="9" hidden="1"/>
    <cellStyle name="Followed Hyperlink" xfId="9478" builtinId="9" hidden="1"/>
    <cellStyle name="Followed Hyperlink" xfId="9476" builtinId="9" hidden="1"/>
    <cellStyle name="Followed Hyperlink" xfId="9474" builtinId="9" hidden="1"/>
    <cellStyle name="Followed Hyperlink" xfId="9472" builtinId="9" hidden="1"/>
    <cellStyle name="Followed Hyperlink" xfId="9470" builtinId="9" hidden="1"/>
    <cellStyle name="Followed Hyperlink" xfId="9468" builtinId="9" hidden="1"/>
    <cellStyle name="Followed Hyperlink" xfId="9466" builtinId="9" hidden="1"/>
    <cellStyle name="Followed Hyperlink" xfId="9464" builtinId="9" hidden="1"/>
    <cellStyle name="Followed Hyperlink" xfId="9462" builtinId="9" hidden="1"/>
    <cellStyle name="Followed Hyperlink" xfId="9460" builtinId="9" hidden="1"/>
    <cellStyle name="Followed Hyperlink" xfId="9458" builtinId="9" hidden="1"/>
    <cellStyle name="Followed Hyperlink" xfId="9456" builtinId="9" hidden="1"/>
    <cellStyle name="Followed Hyperlink" xfId="9454" builtinId="9" hidden="1"/>
    <cellStyle name="Followed Hyperlink" xfId="9452" builtinId="9" hidden="1"/>
    <cellStyle name="Followed Hyperlink" xfId="9450" builtinId="9" hidden="1"/>
    <cellStyle name="Followed Hyperlink" xfId="9448" builtinId="9" hidden="1"/>
    <cellStyle name="Followed Hyperlink" xfId="9446" builtinId="9" hidden="1"/>
    <cellStyle name="Followed Hyperlink" xfId="9444" builtinId="9" hidden="1"/>
    <cellStyle name="Followed Hyperlink" xfId="9442" builtinId="9" hidden="1"/>
    <cellStyle name="Followed Hyperlink" xfId="9440" builtinId="9" hidden="1"/>
    <cellStyle name="Followed Hyperlink" xfId="9438" builtinId="9" hidden="1"/>
    <cellStyle name="Followed Hyperlink" xfId="9436" builtinId="9" hidden="1"/>
    <cellStyle name="Followed Hyperlink" xfId="9434" builtinId="9" hidden="1"/>
    <cellStyle name="Followed Hyperlink" xfId="9432" builtinId="9" hidden="1"/>
    <cellStyle name="Followed Hyperlink" xfId="9430" builtinId="9" hidden="1"/>
    <cellStyle name="Followed Hyperlink" xfId="9428" builtinId="9" hidden="1"/>
    <cellStyle name="Followed Hyperlink" xfId="9426" builtinId="9" hidden="1"/>
    <cellStyle name="Followed Hyperlink" xfId="9424" builtinId="9" hidden="1"/>
    <cellStyle name="Followed Hyperlink" xfId="9422" builtinId="9" hidden="1"/>
    <cellStyle name="Followed Hyperlink" xfId="9420" builtinId="9" hidden="1"/>
    <cellStyle name="Followed Hyperlink" xfId="9418" builtinId="9" hidden="1"/>
    <cellStyle name="Followed Hyperlink" xfId="9416" builtinId="9" hidden="1"/>
    <cellStyle name="Followed Hyperlink" xfId="9414" builtinId="9" hidden="1"/>
    <cellStyle name="Followed Hyperlink" xfId="9412" builtinId="9" hidden="1"/>
    <cellStyle name="Followed Hyperlink" xfId="9410" builtinId="9" hidden="1"/>
    <cellStyle name="Followed Hyperlink" xfId="9408" builtinId="9" hidden="1"/>
    <cellStyle name="Followed Hyperlink" xfId="9406" builtinId="9" hidden="1"/>
    <cellStyle name="Followed Hyperlink" xfId="9404" builtinId="9" hidden="1"/>
    <cellStyle name="Followed Hyperlink" xfId="9402" builtinId="9" hidden="1"/>
    <cellStyle name="Followed Hyperlink" xfId="9400" builtinId="9" hidden="1"/>
    <cellStyle name="Followed Hyperlink" xfId="9398" builtinId="9" hidden="1"/>
    <cellStyle name="Followed Hyperlink" xfId="9396" builtinId="9" hidden="1"/>
    <cellStyle name="Followed Hyperlink" xfId="9394" builtinId="9" hidden="1"/>
    <cellStyle name="Followed Hyperlink" xfId="9392" builtinId="9" hidden="1"/>
    <cellStyle name="Followed Hyperlink" xfId="9390" builtinId="9" hidden="1"/>
    <cellStyle name="Followed Hyperlink" xfId="9388" builtinId="9" hidden="1"/>
    <cellStyle name="Followed Hyperlink" xfId="9386" builtinId="9" hidden="1"/>
    <cellStyle name="Followed Hyperlink" xfId="9384" builtinId="9" hidden="1"/>
    <cellStyle name="Followed Hyperlink" xfId="9382" builtinId="9" hidden="1"/>
    <cellStyle name="Followed Hyperlink" xfId="9380" builtinId="9" hidden="1"/>
    <cellStyle name="Followed Hyperlink" xfId="9378" builtinId="9" hidden="1"/>
    <cellStyle name="Followed Hyperlink" xfId="9376" builtinId="9" hidden="1"/>
    <cellStyle name="Followed Hyperlink" xfId="9374" builtinId="9" hidden="1"/>
    <cellStyle name="Followed Hyperlink" xfId="9372" builtinId="9" hidden="1"/>
    <cellStyle name="Followed Hyperlink" xfId="9370" builtinId="9" hidden="1"/>
    <cellStyle name="Followed Hyperlink" xfId="9368" builtinId="9" hidden="1"/>
    <cellStyle name="Followed Hyperlink" xfId="9366" builtinId="9" hidden="1"/>
    <cellStyle name="Followed Hyperlink" xfId="9364" builtinId="9" hidden="1"/>
    <cellStyle name="Followed Hyperlink" xfId="7371" builtinId="9" hidden="1"/>
    <cellStyle name="Followed Hyperlink" xfId="9362" builtinId="9" hidden="1"/>
    <cellStyle name="Followed Hyperlink" xfId="9360" builtinId="9" hidden="1"/>
    <cellStyle name="Followed Hyperlink" xfId="9358" builtinId="9" hidden="1"/>
    <cellStyle name="Followed Hyperlink" xfId="9356" builtinId="9" hidden="1"/>
    <cellStyle name="Followed Hyperlink" xfId="9354" builtinId="9" hidden="1"/>
    <cellStyle name="Followed Hyperlink" xfId="9352" builtinId="9" hidden="1"/>
    <cellStyle name="Followed Hyperlink" xfId="9350" builtinId="9" hidden="1"/>
    <cellStyle name="Followed Hyperlink" xfId="9348" builtinId="9" hidden="1"/>
    <cellStyle name="Followed Hyperlink" xfId="9346" builtinId="9" hidden="1"/>
    <cellStyle name="Followed Hyperlink" xfId="9344" builtinId="9" hidden="1"/>
    <cellStyle name="Followed Hyperlink" xfId="9342" builtinId="9" hidden="1"/>
    <cellStyle name="Followed Hyperlink" xfId="9340" builtinId="9" hidden="1"/>
    <cellStyle name="Followed Hyperlink" xfId="9338" builtinId="9" hidden="1"/>
    <cellStyle name="Followed Hyperlink" xfId="9336" builtinId="9" hidden="1"/>
    <cellStyle name="Followed Hyperlink" xfId="9334" builtinId="9" hidden="1"/>
    <cellStyle name="Followed Hyperlink" xfId="9332" builtinId="9" hidden="1"/>
    <cellStyle name="Followed Hyperlink" xfId="9330" builtinId="9" hidden="1"/>
    <cellStyle name="Followed Hyperlink" xfId="9328" builtinId="9" hidden="1"/>
    <cellStyle name="Followed Hyperlink" xfId="9326" builtinId="9" hidden="1"/>
    <cellStyle name="Followed Hyperlink" xfId="9324" builtinId="9" hidden="1"/>
    <cellStyle name="Followed Hyperlink" xfId="9322" builtinId="9" hidden="1"/>
    <cellStyle name="Followed Hyperlink" xfId="9320" builtinId="9" hidden="1"/>
    <cellStyle name="Followed Hyperlink" xfId="9318" builtinId="9" hidden="1"/>
    <cellStyle name="Followed Hyperlink" xfId="9316" builtinId="9" hidden="1"/>
    <cellStyle name="Followed Hyperlink" xfId="9314" builtinId="9" hidden="1"/>
    <cellStyle name="Followed Hyperlink" xfId="9312" builtinId="9" hidden="1"/>
    <cellStyle name="Followed Hyperlink" xfId="9310" builtinId="9" hidden="1"/>
    <cellStyle name="Followed Hyperlink" xfId="9308" builtinId="9" hidden="1"/>
    <cellStyle name="Followed Hyperlink" xfId="9306" builtinId="9" hidden="1"/>
    <cellStyle name="Followed Hyperlink" xfId="9304" builtinId="9" hidden="1"/>
    <cellStyle name="Followed Hyperlink" xfId="9302" builtinId="9" hidden="1"/>
    <cellStyle name="Followed Hyperlink" xfId="9300" builtinId="9" hidden="1"/>
    <cellStyle name="Followed Hyperlink" xfId="9298" builtinId="9" hidden="1"/>
    <cellStyle name="Followed Hyperlink" xfId="9296" builtinId="9" hidden="1"/>
    <cellStyle name="Followed Hyperlink" xfId="7372" builtinId="9" hidden="1"/>
    <cellStyle name="Followed Hyperlink" xfId="9293" builtinId="9" hidden="1"/>
    <cellStyle name="Followed Hyperlink" xfId="9291" builtinId="9" hidden="1"/>
    <cellStyle name="Followed Hyperlink" xfId="9289" builtinId="9" hidden="1"/>
    <cellStyle name="Followed Hyperlink" xfId="9287" builtinId="9" hidden="1"/>
    <cellStyle name="Followed Hyperlink" xfId="9285" builtinId="9" hidden="1"/>
    <cellStyle name="Followed Hyperlink" xfId="9283" builtinId="9" hidden="1"/>
    <cellStyle name="Followed Hyperlink" xfId="9282" builtinId="9" hidden="1"/>
    <cellStyle name="Followed Hyperlink" xfId="9280" builtinId="9" hidden="1"/>
    <cellStyle name="Followed Hyperlink" xfId="9278" builtinId="9" hidden="1"/>
    <cellStyle name="Followed Hyperlink" xfId="9276" builtinId="9" hidden="1"/>
    <cellStyle name="Followed Hyperlink" xfId="9274" builtinId="9" hidden="1"/>
    <cellStyle name="Followed Hyperlink" xfId="9272" builtinId="9" hidden="1"/>
    <cellStyle name="Followed Hyperlink" xfId="9270" builtinId="9" hidden="1"/>
    <cellStyle name="Followed Hyperlink" xfId="9268" builtinId="9" hidden="1"/>
    <cellStyle name="Followed Hyperlink" xfId="9266" builtinId="9" hidden="1"/>
    <cellStyle name="Followed Hyperlink" xfId="9265" builtinId="9" hidden="1"/>
    <cellStyle name="Followed Hyperlink" xfId="9263" builtinId="9" hidden="1"/>
    <cellStyle name="Followed Hyperlink" xfId="9261" builtinId="9" hidden="1"/>
    <cellStyle name="Followed Hyperlink" xfId="9259" builtinId="9" hidden="1"/>
    <cellStyle name="Followed Hyperlink" xfId="9257" builtinId="9" hidden="1"/>
    <cellStyle name="Followed Hyperlink" xfId="9255" builtinId="9" hidden="1"/>
    <cellStyle name="Followed Hyperlink" xfId="9254" builtinId="9" hidden="1"/>
    <cellStyle name="Followed Hyperlink" xfId="9252" builtinId="9" hidden="1"/>
    <cellStyle name="Followed Hyperlink" xfId="9250" builtinId="9" hidden="1"/>
    <cellStyle name="Followed Hyperlink" xfId="9248" builtinId="9" hidden="1"/>
    <cellStyle name="Followed Hyperlink" xfId="9246" builtinId="9" hidden="1"/>
    <cellStyle name="Followed Hyperlink" xfId="9244" builtinId="9" hidden="1"/>
    <cellStyle name="Followed Hyperlink" xfId="7369" builtinId="9" hidden="1"/>
    <cellStyle name="Followed Hyperlink" xfId="7378" builtinId="9" hidden="1"/>
    <cellStyle name="Followed Hyperlink" xfId="9242" builtinId="9" hidden="1"/>
    <cellStyle name="Followed Hyperlink" xfId="9240" builtinId="9" hidden="1"/>
    <cellStyle name="Followed Hyperlink" xfId="9238" builtinId="9" hidden="1"/>
    <cellStyle name="Followed Hyperlink" xfId="9236" builtinId="9" hidden="1"/>
    <cellStyle name="Followed Hyperlink" xfId="9234" builtinId="9" hidden="1"/>
    <cellStyle name="Followed Hyperlink" xfId="9232" builtinId="9" hidden="1"/>
    <cellStyle name="Followed Hyperlink" xfId="9230" builtinId="9" hidden="1"/>
    <cellStyle name="Followed Hyperlink" xfId="9228" builtinId="9" hidden="1"/>
    <cellStyle name="Followed Hyperlink" xfId="9226" builtinId="9" hidden="1"/>
    <cellStyle name="Followed Hyperlink" xfId="9224" builtinId="9" hidden="1"/>
    <cellStyle name="Followed Hyperlink" xfId="9222" builtinId="9" hidden="1"/>
    <cellStyle name="Followed Hyperlink" xfId="9220" builtinId="9" hidden="1"/>
    <cellStyle name="Followed Hyperlink" xfId="9218" builtinId="9" hidden="1"/>
    <cellStyle name="Followed Hyperlink" xfId="9216" builtinId="9" hidden="1"/>
    <cellStyle name="Followed Hyperlink" xfId="9214" builtinId="9" hidden="1"/>
    <cellStyle name="Followed Hyperlink" xfId="9212" builtinId="9" hidden="1"/>
    <cellStyle name="Followed Hyperlink" xfId="9210" builtinId="9" hidden="1"/>
    <cellStyle name="Followed Hyperlink" xfId="9208" builtinId="9" hidden="1"/>
    <cellStyle name="Followed Hyperlink" xfId="9206" builtinId="9" hidden="1"/>
    <cellStyle name="Followed Hyperlink" xfId="9204" builtinId="9" hidden="1"/>
    <cellStyle name="Followed Hyperlink" xfId="9202" builtinId="9" hidden="1"/>
    <cellStyle name="Followed Hyperlink" xfId="9200" builtinId="9" hidden="1"/>
    <cellStyle name="Followed Hyperlink" xfId="7385" builtinId="9" hidden="1"/>
    <cellStyle name="Followed Hyperlink" xfId="7380" builtinId="9" hidden="1"/>
    <cellStyle name="Followed Hyperlink" xfId="9198" builtinId="9" hidden="1"/>
    <cellStyle name="Followed Hyperlink" xfId="9196" builtinId="9" hidden="1"/>
    <cellStyle name="Followed Hyperlink" xfId="9194" builtinId="9" hidden="1"/>
    <cellStyle name="Followed Hyperlink" xfId="9192" builtinId="9" hidden="1"/>
    <cellStyle name="Followed Hyperlink" xfId="9190" builtinId="9" hidden="1"/>
    <cellStyle name="Followed Hyperlink" xfId="7386" builtinId="9" hidden="1"/>
    <cellStyle name="Followed Hyperlink" xfId="9188" builtinId="9" hidden="1"/>
    <cellStyle name="Followed Hyperlink" xfId="9186" builtinId="9" hidden="1"/>
    <cellStyle name="Followed Hyperlink" xfId="9184" builtinId="9" hidden="1"/>
    <cellStyle name="Followed Hyperlink" xfId="9182" builtinId="9" hidden="1"/>
    <cellStyle name="Followed Hyperlink" xfId="9180" builtinId="9" hidden="1"/>
    <cellStyle name="Followed Hyperlink" xfId="9178" builtinId="9" hidden="1"/>
    <cellStyle name="Followed Hyperlink" xfId="9176" builtinId="9" hidden="1"/>
    <cellStyle name="Followed Hyperlink" xfId="9174" builtinId="9" hidden="1"/>
    <cellStyle name="Followed Hyperlink" xfId="9172" builtinId="9" hidden="1"/>
    <cellStyle name="Followed Hyperlink" xfId="9170" builtinId="9" hidden="1"/>
    <cellStyle name="Followed Hyperlink" xfId="9168" builtinId="9" hidden="1"/>
    <cellStyle name="Followed Hyperlink" xfId="9166" builtinId="9" hidden="1"/>
    <cellStyle name="Followed Hyperlink" xfId="9164" builtinId="9" hidden="1"/>
    <cellStyle name="Followed Hyperlink" xfId="9162" builtinId="9" hidden="1"/>
    <cellStyle name="Followed Hyperlink" xfId="9160" builtinId="9" hidden="1"/>
    <cellStyle name="Followed Hyperlink" xfId="9158" builtinId="9" hidden="1"/>
    <cellStyle name="Followed Hyperlink" xfId="9156" builtinId="9" hidden="1"/>
    <cellStyle name="Followed Hyperlink" xfId="9154" builtinId="9" hidden="1"/>
    <cellStyle name="Followed Hyperlink" xfId="9152" builtinId="9" hidden="1"/>
    <cellStyle name="Followed Hyperlink" xfId="9150" builtinId="9" hidden="1"/>
    <cellStyle name="Followed Hyperlink" xfId="9148" builtinId="9" hidden="1"/>
    <cellStyle name="Followed Hyperlink" xfId="9146" builtinId="9" hidden="1"/>
    <cellStyle name="Followed Hyperlink" xfId="9144" builtinId="9" hidden="1"/>
    <cellStyle name="Followed Hyperlink" xfId="9698" builtinId="9" hidden="1"/>
    <cellStyle name="Followed Hyperlink" xfId="9700" builtinId="9" hidden="1"/>
    <cellStyle name="Followed Hyperlink" xfId="9702" builtinId="9" hidden="1"/>
    <cellStyle name="Followed Hyperlink" xfId="9704" builtinId="9" hidden="1"/>
    <cellStyle name="Followed Hyperlink" xfId="9706" builtinId="9" hidden="1"/>
    <cellStyle name="Followed Hyperlink" xfId="9708" builtinId="9" hidden="1"/>
    <cellStyle name="Followed Hyperlink" xfId="9710" builtinId="9" hidden="1"/>
    <cellStyle name="Followed Hyperlink" xfId="9712" builtinId="9" hidden="1"/>
    <cellStyle name="Followed Hyperlink" xfId="9714" builtinId="9" hidden="1"/>
    <cellStyle name="Followed Hyperlink" xfId="9716" builtinId="9" hidden="1"/>
    <cellStyle name="Followed Hyperlink" xfId="9718" builtinId="9" hidden="1"/>
    <cellStyle name="Followed Hyperlink" xfId="9720" builtinId="9" hidden="1"/>
    <cellStyle name="Followed Hyperlink" xfId="9722" builtinId="9" hidden="1"/>
    <cellStyle name="Followed Hyperlink" xfId="9724" builtinId="9" hidden="1"/>
    <cellStyle name="Followed Hyperlink" xfId="9726" builtinId="9" hidden="1"/>
    <cellStyle name="Followed Hyperlink" xfId="9728" builtinId="9" hidden="1"/>
    <cellStyle name="Followed Hyperlink" xfId="9730" builtinId="9" hidden="1"/>
    <cellStyle name="Followed Hyperlink" xfId="9732" builtinId="9" hidden="1"/>
    <cellStyle name="Followed Hyperlink" xfId="9734" builtinId="9" hidden="1"/>
    <cellStyle name="Followed Hyperlink" xfId="9736" builtinId="9" hidden="1"/>
    <cellStyle name="Followed Hyperlink" xfId="9738" builtinId="9" hidden="1"/>
    <cellStyle name="Followed Hyperlink" xfId="9740" builtinId="9" hidden="1"/>
    <cellStyle name="Followed Hyperlink" xfId="9742" builtinId="9" hidden="1"/>
    <cellStyle name="Followed Hyperlink" xfId="9744" builtinId="9" hidden="1"/>
    <cellStyle name="Followed Hyperlink" xfId="9743" builtinId="9" hidden="1"/>
    <cellStyle name="Followed Hyperlink" xfId="9741" builtinId="9" hidden="1"/>
    <cellStyle name="Followed Hyperlink" xfId="9739" builtinId="9" hidden="1"/>
    <cellStyle name="Followed Hyperlink" xfId="9737" builtinId="9" hidden="1"/>
    <cellStyle name="Followed Hyperlink" xfId="9735" builtinId="9" hidden="1"/>
    <cellStyle name="Followed Hyperlink" xfId="9733" builtinId="9" hidden="1"/>
    <cellStyle name="Followed Hyperlink" xfId="9731" builtinId="9" hidden="1"/>
    <cellStyle name="Followed Hyperlink" xfId="9729" builtinId="9" hidden="1"/>
    <cellStyle name="Followed Hyperlink" xfId="9727" builtinId="9" hidden="1"/>
    <cellStyle name="Followed Hyperlink" xfId="9725" builtinId="9" hidden="1"/>
    <cellStyle name="Followed Hyperlink" xfId="9723" builtinId="9" hidden="1"/>
    <cellStyle name="Followed Hyperlink" xfId="9721" builtinId="9" hidden="1"/>
    <cellStyle name="Followed Hyperlink" xfId="9719" builtinId="9" hidden="1"/>
    <cellStyle name="Followed Hyperlink" xfId="9717" builtinId="9" hidden="1"/>
    <cellStyle name="Followed Hyperlink" xfId="9715" builtinId="9" hidden="1"/>
    <cellStyle name="Followed Hyperlink" xfId="9713" builtinId="9" hidden="1"/>
    <cellStyle name="Followed Hyperlink" xfId="9711" builtinId="9" hidden="1"/>
    <cellStyle name="Followed Hyperlink" xfId="9709" builtinId="9" hidden="1"/>
    <cellStyle name="Followed Hyperlink" xfId="9707" builtinId="9" hidden="1"/>
    <cellStyle name="Followed Hyperlink" xfId="9705" builtinId="9" hidden="1"/>
    <cellStyle name="Followed Hyperlink" xfId="9703" builtinId="9" hidden="1"/>
    <cellStyle name="Followed Hyperlink" xfId="9701" builtinId="9" hidden="1"/>
    <cellStyle name="Followed Hyperlink" xfId="9699" builtinId="9" hidden="1"/>
    <cellStyle name="Followed Hyperlink" xfId="9143" builtinId="9" hidden="1"/>
    <cellStyle name="Followed Hyperlink" xfId="9145" builtinId="9" hidden="1"/>
    <cellStyle name="Followed Hyperlink" xfId="9147" builtinId="9" hidden="1"/>
    <cellStyle name="Followed Hyperlink" xfId="9149" builtinId="9" hidden="1"/>
    <cellStyle name="Followed Hyperlink" xfId="9151" builtinId="9" hidden="1"/>
    <cellStyle name="Followed Hyperlink" xfId="9153" builtinId="9" hidden="1"/>
    <cellStyle name="Followed Hyperlink" xfId="9155" builtinId="9" hidden="1"/>
    <cellStyle name="Followed Hyperlink" xfId="9157" builtinId="9" hidden="1"/>
    <cellStyle name="Followed Hyperlink" xfId="9159" builtinId="9" hidden="1"/>
    <cellStyle name="Followed Hyperlink" xfId="9161" builtinId="9" hidden="1"/>
    <cellStyle name="Followed Hyperlink" xfId="9163" builtinId="9" hidden="1"/>
    <cellStyle name="Followed Hyperlink" xfId="9165" builtinId="9" hidden="1"/>
    <cellStyle name="Followed Hyperlink" xfId="9167" builtinId="9" hidden="1"/>
    <cellStyle name="Followed Hyperlink" xfId="9169" builtinId="9" hidden="1"/>
    <cellStyle name="Followed Hyperlink" xfId="9171" builtinId="9" hidden="1"/>
    <cellStyle name="Followed Hyperlink" xfId="9173" builtinId="9" hidden="1"/>
    <cellStyle name="Followed Hyperlink" xfId="9175" builtinId="9" hidden="1"/>
    <cellStyle name="Followed Hyperlink" xfId="9177" builtinId="9" hidden="1"/>
    <cellStyle name="Followed Hyperlink" xfId="9179" builtinId="9" hidden="1"/>
    <cellStyle name="Followed Hyperlink" xfId="9181" builtinId="9" hidden="1"/>
    <cellStyle name="Followed Hyperlink" xfId="9183" builtinId="9" hidden="1"/>
    <cellStyle name="Followed Hyperlink" xfId="9185" builtinId="9" hidden="1"/>
    <cellStyle name="Followed Hyperlink" xfId="9187" builtinId="9" hidden="1"/>
    <cellStyle name="Followed Hyperlink" xfId="9189" builtinId="9" hidden="1"/>
    <cellStyle name="Followed Hyperlink" xfId="7384" builtinId="9" hidden="1"/>
    <cellStyle name="Followed Hyperlink" xfId="9191" builtinId="9" hidden="1"/>
    <cellStyle name="Followed Hyperlink" xfId="9193" builtinId="9" hidden="1"/>
    <cellStyle name="Followed Hyperlink" xfId="9195" builtinId="9" hidden="1"/>
    <cellStyle name="Followed Hyperlink" xfId="9197" builtinId="9" hidden="1"/>
    <cellStyle name="Followed Hyperlink" xfId="9199" builtinId="9" hidden="1"/>
    <cellStyle name="Followed Hyperlink" xfId="7379" builtinId="9" hidden="1"/>
    <cellStyle name="Followed Hyperlink" xfId="7375" builtinId="9" hidden="1"/>
    <cellStyle name="Followed Hyperlink" xfId="9201" builtinId="9" hidden="1"/>
    <cellStyle name="Followed Hyperlink" xfId="9203" builtinId="9" hidden="1"/>
    <cellStyle name="Followed Hyperlink" xfId="9205" builtinId="9" hidden="1"/>
    <cellStyle name="Followed Hyperlink" xfId="9207" builtinId="9" hidden="1"/>
    <cellStyle name="Followed Hyperlink" xfId="9209" builtinId="9" hidden="1"/>
    <cellStyle name="Followed Hyperlink" xfId="9211" builtinId="9" hidden="1"/>
    <cellStyle name="Followed Hyperlink" xfId="9213" builtinId="9" hidden="1"/>
    <cellStyle name="Followed Hyperlink" xfId="9215" builtinId="9" hidden="1"/>
    <cellStyle name="Followed Hyperlink" xfId="9217" builtinId="9" hidden="1"/>
    <cellStyle name="Followed Hyperlink" xfId="9219" builtinId="9" hidden="1"/>
    <cellStyle name="Followed Hyperlink" xfId="9221" builtinId="9" hidden="1"/>
    <cellStyle name="Followed Hyperlink" xfId="9223" builtinId="9" hidden="1"/>
    <cellStyle name="Followed Hyperlink" xfId="9225" builtinId="9" hidden="1"/>
    <cellStyle name="Followed Hyperlink" xfId="9227" builtinId="9" hidden="1"/>
    <cellStyle name="Followed Hyperlink" xfId="9229" builtinId="9" hidden="1"/>
    <cellStyle name="Followed Hyperlink" xfId="9231" builtinId="9" hidden="1"/>
    <cellStyle name="Followed Hyperlink" xfId="9233" builtinId="9" hidden="1"/>
    <cellStyle name="Followed Hyperlink" xfId="9235" builtinId="9" hidden="1"/>
    <cellStyle name="Followed Hyperlink" xfId="9237" builtinId="9" hidden="1"/>
    <cellStyle name="Followed Hyperlink" xfId="9239" builtinId="9" hidden="1"/>
    <cellStyle name="Followed Hyperlink" xfId="9241" builtinId="9" hidden="1"/>
    <cellStyle name="Followed Hyperlink" xfId="7370" builtinId="9" hidden="1"/>
    <cellStyle name="Followed Hyperlink" xfId="7374" builtinId="9" hidden="1"/>
    <cellStyle name="Followed Hyperlink" xfId="9243" builtinId="9" hidden="1"/>
    <cellStyle name="Followed Hyperlink" xfId="9245" builtinId="9" hidden="1"/>
    <cellStyle name="Followed Hyperlink" xfId="9247" builtinId="9" hidden="1"/>
    <cellStyle name="Followed Hyperlink" xfId="9249" builtinId="9" hidden="1"/>
    <cellStyle name="Followed Hyperlink" xfId="9251" builtinId="9" hidden="1"/>
    <cellStyle name="Followed Hyperlink" xfId="9253" builtinId="9" hidden="1"/>
    <cellStyle name="Followed Hyperlink" xfId="7376" builtinId="9" hidden="1"/>
    <cellStyle name="Followed Hyperlink" xfId="9256" builtinId="9" hidden="1"/>
    <cellStyle name="Followed Hyperlink" xfId="9258" builtinId="9" hidden="1"/>
    <cellStyle name="Followed Hyperlink" xfId="9260" builtinId="9" hidden="1"/>
    <cellStyle name="Followed Hyperlink" xfId="9262" builtinId="9" hidden="1"/>
    <cellStyle name="Followed Hyperlink" xfId="9264" builtinId="9" hidden="1"/>
    <cellStyle name="Followed Hyperlink" xfId="7382" builtinId="9" hidden="1"/>
    <cellStyle name="Followed Hyperlink" xfId="9267" builtinId="9" hidden="1"/>
    <cellStyle name="Followed Hyperlink" xfId="9269" builtinId="9" hidden="1"/>
    <cellStyle name="Followed Hyperlink" xfId="9271" builtinId="9" hidden="1"/>
    <cellStyle name="Followed Hyperlink" xfId="9273" builtinId="9" hidden="1"/>
    <cellStyle name="Followed Hyperlink" xfId="9275" builtinId="9" hidden="1"/>
    <cellStyle name="Followed Hyperlink" xfId="9277" builtinId="9" hidden="1"/>
    <cellStyle name="Followed Hyperlink" xfId="9279" builtinId="9" hidden="1"/>
    <cellStyle name="Followed Hyperlink" xfId="9281" builtinId="9" hidden="1"/>
    <cellStyle name="Followed Hyperlink" xfId="7388" builtinId="9" hidden="1"/>
    <cellStyle name="Followed Hyperlink" xfId="9284" builtinId="9" hidden="1"/>
    <cellStyle name="Followed Hyperlink" xfId="9286" builtinId="9" hidden="1"/>
    <cellStyle name="Followed Hyperlink" xfId="9288" builtinId="9" hidden="1"/>
    <cellStyle name="Followed Hyperlink" xfId="9290" builtinId="9" hidden="1"/>
    <cellStyle name="Followed Hyperlink" xfId="9292" builtinId="9" hidden="1"/>
    <cellStyle name="Followed Hyperlink" xfId="9294" builtinId="9" hidden="1"/>
    <cellStyle name="Followed Hyperlink" xfId="9295" builtinId="9" hidden="1"/>
    <cellStyle name="Followed Hyperlink" xfId="9297" builtinId="9" hidden="1"/>
    <cellStyle name="Followed Hyperlink" xfId="9299" builtinId="9" hidden="1"/>
    <cellStyle name="Followed Hyperlink" xfId="9301" builtinId="9" hidden="1"/>
    <cellStyle name="Followed Hyperlink" xfId="9303" builtinId="9" hidden="1"/>
    <cellStyle name="Followed Hyperlink" xfId="9305" builtinId="9" hidden="1"/>
    <cellStyle name="Followed Hyperlink" xfId="9307" builtinId="9" hidden="1"/>
    <cellStyle name="Followed Hyperlink" xfId="9309" builtinId="9" hidden="1"/>
    <cellStyle name="Followed Hyperlink" xfId="9311" builtinId="9" hidden="1"/>
    <cellStyle name="Followed Hyperlink" xfId="9313" builtinId="9" hidden="1"/>
    <cellStyle name="Followed Hyperlink" xfId="9315" builtinId="9" hidden="1"/>
    <cellStyle name="Followed Hyperlink" xfId="9317" builtinId="9" hidden="1"/>
    <cellStyle name="Followed Hyperlink" xfId="9319" builtinId="9" hidden="1"/>
    <cellStyle name="Followed Hyperlink" xfId="9321" builtinId="9" hidden="1"/>
    <cellStyle name="Followed Hyperlink" xfId="9323" builtinId="9" hidden="1"/>
    <cellStyle name="Followed Hyperlink" xfId="9325" builtinId="9" hidden="1"/>
    <cellStyle name="Followed Hyperlink" xfId="9327" builtinId="9" hidden="1"/>
    <cellStyle name="Followed Hyperlink" xfId="9329" builtinId="9" hidden="1"/>
    <cellStyle name="Followed Hyperlink" xfId="9331" builtinId="9" hidden="1"/>
    <cellStyle name="Followed Hyperlink" xfId="9333" builtinId="9" hidden="1"/>
    <cellStyle name="Followed Hyperlink" xfId="9335" builtinId="9" hidden="1"/>
    <cellStyle name="Followed Hyperlink" xfId="9337" builtinId="9" hidden="1"/>
    <cellStyle name="Followed Hyperlink" xfId="9339" builtinId="9" hidden="1"/>
    <cellStyle name="Followed Hyperlink" xfId="9341" builtinId="9" hidden="1"/>
    <cellStyle name="Followed Hyperlink" xfId="9343" builtinId="9" hidden="1"/>
    <cellStyle name="Followed Hyperlink" xfId="9345" builtinId="9" hidden="1"/>
    <cellStyle name="Followed Hyperlink" xfId="9347" builtinId="9" hidden="1"/>
    <cellStyle name="Followed Hyperlink" xfId="9349" builtinId="9" hidden="1"/>
    <cellStyle name="Followed Hyperlink" xfId="9351" builtinId="9" hidden="1"/>
    <cellStyle name="Followed Hyperlink" xfId="9353" builtinId="9" hidden="1"/>
    <cellStyle name="Followed Hyperlink" xfId="9355" builtinId="9" hidden="1"/>
    <cellStyle name="Followed Hyperlink" xfId="9357" builtinId="9" hidden="1"/>
    <cellStyle name="Followed Hyperlink" xfId="9359" builtinId="9" hidden="1"/>
    <cellStyle name="Followed Hyperlink" xfId="9361" builtinId="9" hidden="1"/>
    <cellStyle name="Followed Hyperlink" xfId="7381" builtinId="9" hidden="1"/>
    <cellStyle name="Followed Hyperlink" xfId="9363" builtinId="9" hidden="1"/>
    <cellStyle name="Followed Hyperlink" xfId="9365" builtinId="9" hidden="1"/>
    <cellStyle name="Followed Hyperlink" xfId="9367" builtinId="9" hidden="1"/>
    <cellStyle name="Followed Hyperlink" xfId="9369" builtinId="9" hidden="1"/>
    <cellStyle name="Followed Hyperlink" xfId="9371" builtinId="9" hidden="1"/>
    <cellStyle name="Followed Hyperlink" xfId="9373" builtinId="9" hidden="1"/>
    <cellStyle name="Followed Hyperlink" xfId="9375" builtinId="9" hidden="1"/>
    <cellStyle name="Followed Hyperlink" xfId="9377" builtinId="9" hidden="1"/>
    <cellStyle name="Followed Hyperlink" xfId="9379" builtinId="9" hidden="1"/>
    <cellStyle name="Followed Hyperlink" xfId="9381" builtinId="9" hidden="1"/>
    <cellStyle name="Followed Hyperlink" xfId="9383" builtinId="9" hidden="1"/>
    <cellStyle name="Followed Hyperlink" xfId="9385" builtinId="9" hidden="1"/>
    <cellStyle name="Followed Hyperlink" xfId="9387" builtinId="9" hidden="1"/>
    <cellStyle name="Followed Hyperlink" xfId="9389" builtinId="9" hidden="1"/>
    <cellStyle name="Followed Hyperlink" xfId="9391" builtinId="9" hidden="1"/>
    <cellStyle name="Followed Hyperlink" xfId="9393" builtinId="9" hidden="1"/>
    <cellStyle name="Followed Hyperlink" xfId="9395" builtinId="9" hidden="1"/>
    <cellStyle name="Followed Hyperlink" xfId="9397" builtinId="9" hidden="1"/>
    <cellStyle name="Followed Hyperlink" xfId="9399" builtinId="9" hidden="1"/>
    <cellStyle name="Followed Hyperlink" xfId="9401" builtinId="9" hidden="1"/>
    <cellStyle name="Followed Hyperlink" xfId="9403" builtinId="9" hidden="1"/>
    <cellStyle name="Followed Hyperlink" xfId="9405" builtinId="9" hidden="1"/>
    <cellStyle name="Followed Hyperlink" xfId="9407" builtinId="9" hidden="1"/>
    <cellStyle name="Followed Hyperlink" xfId="9409" builtinId="9" hidden="1"/>
    <cellStyle name="Followed Hyperlink" xfId="9411" builtinId="9" hidden="1"/>
    <cellStyle name="Followed Hyperlink" xfId="9413" builtinId="9" hidden="1"/>
    <cellStyle name="Followed Hyperlink" xfId="9415" builtinId="9" hidden="1"/>
    <cellStyle name="Followed Hyperlink" xfId="9417" builtinId="9" hidden="1"/>
    <cellStyle name="Followed Hyperlink" xfId="9419" builtinId="9" hidden="1"/>
    <cellStyle name="Followed Hyperlink" xfId="9421" builtinId="9" hidden="1"/>
    <cellStyle name="Followed Hyperlink" xfId="9423" builtinId="9" hidden="1"/>
    <cellStyle name="Followed Hyperlink" xfId="9425" builtinId="9" hidden="1"/>
    <cellStyle name="Followed Hyperlink" xfId="9427" builtinId="9" hidden="1"/>
    <cellStyle name="Followed Hyperlink" xfId="9429" builtinId="9" hidden="1"/>
    <cellStyle name="Followed Hyperlink" xfId="9431" builtinId="9" hidden="1"/>
    <cellStyle name="Followed Hyperlink" xfId="9433" builtinId="9" hidden="1"/>
    <cellStyle name="Followed Hyperlink" xfId="9435" builtinId="9" hidden="1"/>
    <cellStyle name="Followed Hyperlink" xfId="9437" builtinId="9" hidden="1"/>
    <cellStyle name="Followed Hyperlink" xfId="9439" builtinId="9" hidden="1"/>
    <cellStyle name="Followed Hyperlink" xfId="9441" builtinId="9" hidden="1"/>
    <cellStyle name="Followed Hyperlink" xfId="9443" builtinId="9" hidden="1"/>
    <cellStyle name="Followed Hyperlink" xfId="9445" builtinId="9" hidden="1"/>
    <cellStyle name="Followed Hyperlink" xfId="9447" builtinId="9" hidden="1"/>
    <cellStyle name="Followed Hyperlink" xfId="9449" builtinId="9" hidden="1"/>
    <cellStyle name="Followed Hyperlink" xfId="9451" builtinId="9" hidden="1"/>
    <cellStyle name="Followed Hyperlink" xfId="9453" builtinId="9" hidden="1"/>
    <cellStyle name="Followed Hyperlink" xfId="9455" builtinId="9" hidden="1"/>
    <cellStyle name="Followed Hyperlink" xfId="9457" builtinId="9" hidden="1"/>
    <cellStyle name="Followed Hyperlink" xfId="9459" builtinId="9" hidden="1"/>
    <cellStyle name="Followed Hyperlink" xfId="9461" builtinId="9" hidden="1"/>
    <cellStyle name="Followed Hyperlink" xfId="9463" builtinId="9" hidden="1"/>
    <cellStyle name="Followed Hyperlink" xfId="9465" builtinId="9" hidden="1"/>
    <cellStyle name="Followed Hyperlink" xfId="9467" builtinId="9" hidden="1"/>
    <cellStyle name="Followed Hyperlink" xfId="9469" builtinId="9" hidden="1"/>
    <cellStyle name="Followed Hyperlink" xfId="9471" builtinId="9" hidden="1"/>
    <cellStyle name="Followed Hyperlink" xfId="9473" builtinId="9" hidden="1"/>
    <cellStyle name="Followed Hyperlink" xfId="9475" builtinId="9" hidden="1"/>
    <cellStyle name="Followed Hyperlink" xfId="9477" builtinId="9" hidden="1"/>
    <cellStyle name="Followed Hyperlink" xfId="9479" builtinId="9" hidden="1"/>
    <cellStyle name="Followed Hyperlink" xfId="9481" builtinId="9" hidden="1"/>
    <cellStyle name="Followed Hyperlink" xfId="9483" builtinId="9" hidden="1"/>
    <cellStyle name="Followed Hyperlink" xfId="9485" builtinId="9" hidden="1"/>
    <cellStyle name="Followed Hyperlink" xfId="9487" builtinId="9" hidden="1"/>
    <cellStyle name="Followed Hyperlink" xfId="9489" builtinId="9" hidden="1"/>
    <cellStyle name="Followed Hyperlink" xfId="9491" builtinId="9" hidden="1"/>
    <cellStyle name="Followed Hyperlink" xfId="9493" builtinId="9" hidden="1"/>
    <cellStyle name="Followed Hyperlink" xfId="9495" builtinId="9" hidden="1"/>
    <cellStyle name="Followed Hyperlink" xfId="9497" builtinId="9" hidden="1"/>
    <cellStyle name="Followed Hyperlink" xfId="9499" builtinId="9" hidden="1"/>
    <cellStyle name="Followed Hyperlink" xfId="9501" builtinId="9" hidden="1"/>
    <cellStyle name="Followed Hyperlink" xfId="9503" builtinId="9" hidden="1"/>
    <cellStyle name="Followed Hyperlink" xfId="9505" builtinId="9" hidden="1"/>
    <cellStyle name="Followed Hyperlink" xfId="9507" builtinId="9" hidden="1"/>
    <cellStyle name="Followed Hyperlink" xfId="9509" builtinId="9" hidden="1"/>
    <cellStyle name="Followed Hyperlink" xfId="9511" builtinId="9" hidden="1"/>
    <cellStyle name="Followed Hyperlink" xfId="9513" builtinId="9" hidden="1"/>
    <cellStyle name="Followed Hyperlink" xfId="9515" builtinId="9" hidden="1"/>
    <cellStyle name="Followed Hyperlink" xfId="9517" builtinId="9" hidden="1"/>
    <cellStyle name="Followed Hyperlink" xfId="9519" builtinId="9" hidden="1"/>
    <cellStyle name="Followed Hyperlink" xfId="9521" builtinId="9" hidden="1"/>
    <cellStyle name="Followed Hyperlink" xfId="9523" builtinId="9" hidden="1"/>
    <cellStyle name="Followed Hyperlink" xfId="9525" builtinId="9" hidden="1"/>
    <cellStyle name="Followed Hyperlink" xfId="9527" builtinId="9" hidden="1"/>
    <cellStyle name="Followed Hyperlink" xfId="9529" builtinId="9" hidden="1"/>
    <cellStyle name="Followed Hyperlink" xfId="9531" builtinId="9" hidden="1"/>
    <cellStyle name="Followed Hyperlink" xfId="9533" builtinId="9" hidden="1"/>
    <cellStyle name="Followed Hyperlink" xfId="9535" builtinId="9" hidden="1"/>
    <cellStyle name="Followed Hyperlink" xfId="9537" builtinId="9" hidden="1"/>
    <cellStyle name="Followed Hyperlink" xfId="9539" builtinId="9" hidden="1"/>
    <cellStyle name="Followed Hyperlink" xfId="9541" builtinId="9" hidden="1"/>
    <cellStyle name="Followed Hyperlink" xfId="9543" builtinId="9" hidden="1"/>
    <cellStyle name="Followed Hyperlink" xfId="9545" builtinId="9" hidden="1"/>
    <cellStyle name="Followed Hyperlink" xfId="9547" builtinId="9" hidden="1"/>
    <cellStyle name="Followed Hyperlink" xfId="9549" builtinId="9" hidden="1"/>
    <cellStyle name="Followed Hyperlink" xfId="9551" builtinId="9" hidden="1"/>
    <cellStyle name="Followed Hyperlink" xfId="9553" builtinId="9" hidden="1"/>
    <cellStyle name="Followed Hyperlink" xfId="9555" builtinId="9" hidden="1"/>
    <cellStyle name="Followed Hyperlink" xfId="9557" builtinId="9" hidden="1"/>
    <cellStyle name="Followed Hyperlink" xfId="9559" builtinId="9" hidden="1"/>
    <cellStyle name="Followed Hyperlink" xfId="9561" builtinId="9" hidden="1"/>
    <cellStyle name="Followed Hyperlink" xfId="9563" builtinId="9" hidden="1"/>
    <cellStyle name="Followed Hyperlink" xfId="9565" builtinId="9" hidden="1"/>
    <cellStyle name="Followed Hyperlink" xfId="9567" builtinId="9" hidden="1"/>
    <cellStyle name="Followed Hyperlink" xfId="9569" builtinId="9" hidden="1"/>
    <cellStyle name="Followed Hyperlink" xfId="7383" builtinId="9" hidden="1"/>
    <cellStyle name="Followed Hyperlink" xfId="7373" builtinId="9" hidden="1"/>
    <cellStyle name="Followed Hyperlink" xfId="9571" builtinId="9" hidden="1"/>
    <cellStyle name="Followed Hyperlink" xfId="9573" builtinId="9" hidden="1"/>
    <cellStyle name="Followed Hyperlink" xfId="9575" builtinId="9" hidden="1"/>
    <cellStyle name="Followed Hyperlink" xfId="9577" builtinId="9" hidden="1"/>
    <cellStyle name="Followed Hyperlink" xfId="9579" builtinId="9" hidden="1"/>
    <cellStyle name="Followed Hyperlink" xfId="9581" builtinId="9" hidden="1"/>
    <cellStyle name="Followed Hyperlink" xfId="9583" builtinId="9" hidden="1"/>
    <cellStyle name="Followed Hyperlink" xfId="9585" builtinId="9" hidden="1"/>
    <cellStyle name="Followed Hyperlink" xfId="9587" builtinId="9" hidden="1"/>
    <cellStyle name="Followed Hyperlink" xfId="9589" builtinId="9" hidden="1"/>
    <cellStyle name="Followed Hyperlink" xfId="9591" builtinId="9" hidden="1"/>
    <cellStyle name="Followed Hyperlink" xfId="9593" builtinId="9" hidden="1"/>
    <cellStyle name="Followed Hyperlink" xfId="9595" builtinId="9" hidden="1"/>
    <cellStyle name="Followed Hyperlink" xfId="9597" builtinId="9" hidden="1"/>
    <cellStyle name="Followed Hyperlink" xfId="9599" builtinId="9" hidden="1"/>
    <cellStyle name="Followed Hyperlink" xfId="9601" builtinId="9" hidden="1"/>
    <cellStyle name="Followed Hyperlink" xfId="9603" builtinId="9" hidden="1"/>
    <cellStyle name="Followed Hyperlink" xfId="9605" builtinId="9" hidden="1"/>
    <cellStyle name="Followed Hyperlink" xfId="9607" builtinId="9" hidden="1"/>
    <cellStyle name="Followed Hyperlink" xfId="9609" builtinId="9" hidden="1"/>
    <cellStyle name="Followed Hyperlink" xfId="9611" builtinId="9" hidden="1"/>
    <cellStyle name="Followed Hyperlink" xfId="9613" builtinId="9" hidden="1"/>
    <cellStyle name="Followed Hyperlink" xfId="9615" builtinId="9" hidden="1"/>
    <cellStyle name="Followed Hyperlink" xfId="9617" builtinId="9" hidden="1"/>
    <cellStyle name="Followed Hyperlink" xfId="9619" builtinId="9" hidden="1"/>
    <cellStyle name="Followed Hyperlink" xfId="9621" builtinId="9" hidden="1"/>
    <cellStyle name="Followed Hyperlink" xfId="9623" builtinId="9" hidden="1"/>
    <cellStyle name="Followed Hyperlink" xfId="9625" builtinId="9" hidden="1"/>
    <cellStyle name="Followed Hyperlink" xfId="9627" builtinId="9" hidden="1"/>
    <cellStyle name="Followed Hyperlink" xfId="9629" builtinId="9" hidden="1"/>
    <cellStyle name="Followed Hyperlink" xfId="9631" builtinId="9" hidden="1"/>
    <cellStyle name="Followed Hyperlink" xfId="9633" builtinId="9" hidden="1"/>
    <cellStyle name="Followed Hyperlink" xfId="9635" builtinId="9" hidden="1"/>
    <cellStyle name="Followed Hyperlink" xfId="9637" builtinId="9" hidden="1"/>
    <cellStyle name="Followed Hyperlink" xfId="9639" builtinId="9" hidden="1"/>
    <cellStyle name="Followed Hyperlink" xfId="9641" builtinId="9" hidden="1"/>
    <cellStyle name="Followed Hyperlink" xfId="9643" builtinId="9" hidden="1"/>
    <cellStyle name="Followed Hyperlink" xfId="9645" builtinId="9" hidden="1"/>
    <cellStyle name="Followed Hyperlink" xfId="9647" builtinId="9" hidden="1"/>
    <cellStyle name="Followed Hyperlink" xfId="9649" builtinId="9" hidden="1"/>
    <cellStyle name="Followed Hyperlink" xfId="9697" builtinId="9" hidden="1"/>
    <cellStyle name="Followed Hyperlink" xfId="9695" builtinId="9" hidden="1"/>
    <cellStyle name="Followed Hyperlink" xfId="9693" builtinId="9" hidden="1"/>
    <cellStyle name="Followed Hyperlink" xfId="9691" builtinId="9" hidden="1"/>
    <cellStyle name="Followed Hyperlink" xfId="9689" builtinId="9" hidden="1"/>
    <cellStyle name="Followed Hyperlink" xfId="9687" builtinId="9" hidden="1"/>
    <cellStyle name="Followed Hyperlink" xfId="9685" builtinId="9" hidden="1"/>
    <cellStyle name="Followed Hyperlink" xfId="9683" builtinId="9" hidden="1"/>
    <cellStyle name="Followed Hyperlink" xfId="9681" builtinId="9" hidden="1"/>
    <cellStyle name="Followed Hyperlink" xfId="9679" builtinId="9" hidden="1"/>
    <cellStyle name="Followed Hyperlink" xfId="9677" builtinId="9" hidden="1"/>
    <cellStyle name="Followed Hyperlink" xfId="9675" builtinId="9" hidden="1"/>
    <cellStyle name="Followed Hyperlink" xfId="9673" builtinId="9" hidden="1"/>
    <cellStyle name="Followed Hyperlink" xfId="9671" builtinId="9" hidden="1"/>
    <cellStyle name="Followed Hyperlink" xfId="9669" builtinId="9" hidden="1"/>
    <cellStyle name="Followed Hyperlink" xfId="9667" builtinId="9" hidden="1"/>
    <cellStyle name="Followed Hyperlink" xfId="9665" builtinId="9" hidden="1"/>
    <cellStyle name="Followed Hyperlink" xfId="9663" builtinId="9" hidden="1"/>
    <cellStyle name="Followed Hyperlink" xfId="9661" builtinId="9" hidden="1"/>
    <cellStyle name="Followed Hyperlink" xfId="9659" builtinId="9" hidden="1"/>
    <cellStyle name="Followed Hyperlink" xfId="9657" builtinId="9" hidden="1"/>
    <cellStyle name="Followed Hyperlink" xfId="9655" builtinId="9" hidden="1"/>
    <cellStyle name="Followed Hyperlink" xfId="9653" builtinId="9" hidden="1"/>
    <cellStyle name="Followed Hyperlink" xfId="9651" builtinId="9" hidden="1"/>
    <cellStyle name="Followed Hyperlink" xfId="9141" builtinId="9" hidden="1"/>
    <cellStyle name="Followed Hyperlink" xfId="9139" builtinId="9" hidden="1"/>
    <cellStyle name="Followed Hyperlink" xfId="9137" builtinId="9" hidden="1"/>
    <cellStyle name="Followed Hyperlink" xfId="9135" builtinId="9" hidden="1"/>
    <cellStyle name="Followed Hyperlink" xfId="9133" builtinId="9" hidden="1"/>
    <cellStyle name="Followed Hyperlink" xfId="9131" builtinId="9" hidden="1"/>
    <cellStyle name="Followed Hyperlink" xfId="9129" builtinId="9" hidden="1"/>
    <cellStyle name="Followed Hyperlink" xfId="9127" builtinId="9" hidden="1"/>
    <cellStyle name="Followed Hyperlink" xfId="9125" builtinId="9" hidden="1"/>
    <cellStyle name="Followed Hyperlink" xfId="9123" builtinId="9" hidden="1"/>
    <cellStyle name="Followed Hyperlink" xfId="9121" builtinId="9" hidden="1"/>
    <cellStyle name="Followed Hyperlink" xfId="9119" builtinId="9" hidden="1"/>
    <cellStyle name="Followed Hyperlink" xfId="9117" builtinId="9" hidden="1"/>
    <cellStyle name="Followed Hyperlink" xfId="9115" builtinId="9" hidden="1"/>
    <cellStyle name="Followed Hyperlink" xfId="9113" builtinId="9" hidden="1"/>
    <cellStyle name="Followed Hyperlink" xfId="9111" builtinId="9" hidden="1"/>
    <cellStyle name="Followed Hyperlink" xfId="9109" builtinId="9" hidden="1"/>
    <cellStyle name="Followed Hyperlink" xfId="9107" builtinId="9" hidden="1"/>
    <cellStyle name="Followed Hyperlink" xfId="9105" builtinId="9" hidden="1"/>
    <cellStyle name="Followed Hyperlink" xfId="9103" builtinId="9" hidden="1"/>
    <cellStyle name="Followed Hyperlink" xfId="9101" builtinId="9" hidden="1"/>
    <cellStyle name="Followed Hyperlink" xfId="9099" builtinId="9" hidden="1"/>
    <cellStyle name="Followed Hyperlink" xfId="9097" builtinId="9" hidden="1"/>
    <cellStyle name="Followed Hyperlink" xfId="9095" builtinId="9" hidden="1"/>
    <cellStyle name="Followed Hyperlink" xfId="9093" builtinId="9" hidden="1"/>
    <cellStyle name="Followed Hyperlink" xfId="9091" builtinId="9" hidden="1"/>
    <cellStyle name="Followed Hyperlink" xfId="9089" builtinId="9" hidden="1"/>
    <cellStyle name="Followed Hyperlink" xfId="9087" builtinId="9" hidden="1"/>
    <cellStyle name="Followed Hyperlink" xfId="9085" builtinId="9" hidden="1"/>
    <cellStyle name="Followed Hyperlink" xfId="9083" builtinId="9" hidden="1"/>
    <cellStyle name="Followed Hyperlink" xfId="9081" builtinId="9" hidden="1"/>
    <cellStyle name="Followed Hyperlink" xfId="9079" builtinId="9" hidden="1"/>
    <cellStyle name="Followed Hyperlink" xfId="9077" builtinId="9" hidden="1"/>
    <cellStyle name="Followed Hyperlink" xfId="9075" builtinId="9" hidden="1"/>
    <cellStyle name="Followed Hyperlink" xfId="9073" builtinId="9" hidden="1"/>
    <cellStyle name="Followed Hyperlink" xfId="9071" builtinId="9" hidden="1"/>
    <cellStyle name="Followed Hyperlink" xfId="9069" builtinId="9" hidden="1"/>
    <cellStyle name="Followed Hyperlink" xfId="9067" builtinId="9" hidden="1"/>
    <cellStyle name="Followed Hyperlink" xfId="9065" builtinId="9" hidden="1"/>
    <cellStyle name="Followed Hyperlink" xfId="9063" builtinId="9" hidden="1"/>
    <cellStyle name="Followed Hyperlink" xfId="9061" builtinId="9" hidden="1"/>
    <cellStyle name="Followed Hyperlink" xfId="9059" builtinId="9" hidden="1"/>
    <cellStyle name="Followed Hyperlink" xfId="9057" builtinId="9" hidden="1"/>
    <cellStyle name="Followed Hyperlink" xfId="9055" builtinId="9" hidden="1"/>
    <cellStyle name="Followed Hyperlink" xfId="9053" builtinId="9" hidden="1"/>
    <cellStyle name="Followed Hyperlink" xfId="9051" builtinId="9" hidden="1"/>
    <cellStyle name="Followed Hyperlink" xfId="9049" builtinId="9" hidden="1"/>
    <cellStyle name="Followed Hyperlink" xfId="9047" builtinId="9" hidden="1"/>
    <cellStyle name="Followed Hyperlink" xfId="9045" builtinId="9" hidden="1"/>
    <cellStyle name="Followed Hyperlink" xfId="9043" builtinId="9" hidden="1"/>
    <cellStyle name="Followed Hyperlink" xfId="9041" builtinId="9" hidden="1"/>
    <cellStyle name="Followed Hyperlink" xfId="9039" builtinId="9" hidden="1"/>
    <cellStyle name="Followed Hyperlink" xfId="9037" builtinId="9" hidden="1"/>
    <cellStyle name="Followed Hyperlink" xfId="9035" builtinId="9" hidden="1"/>
    <cellStyle name="Followed Hyperlink" xfId="9033" builtinId="9" hidden="1"/>
    <cellStyle name="Followed Hyperlink" xfId="9031" builtinId="9" hidden="1"/>
    <cellStyle name="Followed Hyperlink" xfId="9029" builtinId="9" hidden="1"/>
    <cellStyle name="Followed Hyperlink" xfId="9027" builtinId="9" hidden="1"/>
    <cellStyle name="Followed Hyperlink" xfId="9025" builtinId="9" hidden="1"/>
    <cellStyle name="Followed Hyperlink" xfId="9023" builtinId="9" hidden="1"/>
    <cellStyle name="Followed Hyperlink" xfId="9021" builtinId="9" hidden="1"/>
    <cellStyle name="Followed Hyperlink" xfId="9019" builtinId="9" hidden="1"/>
    <cellStyle name="Followed Hyperlink" xfId="9017" builtinId="9" hidden="1"/>
    <cellStyle name="Followed Hyperlink" xfId="9015" builtinId="9" hidden="1"/>
    <cellStyle name="Followed Hyperlink" xfId="9013" builtinId="9" hidden="1"/>
    <cellStyle name="Followed Hyperlink" xfId="9011" builtinId="9" hidden="1"/>
    <cellStyle name="Followed Hyperlink" xfId="9009" builtinId="9" hidden="1"/>
    <cellStyle name="Followed Hyperlink" xfId="9007" builtinId="9" hidden="1"/>
    <cellStyle name="Followed Hyperlink" xfId="9005" builtinId="9" hidden="1"/>
    <cellStyle name="Followed Hyperlink" xfId="9003" builtinId="9" hidden="1"/>
    <cellStyle name="Followed Hyperlink" xfId="9001" builtinId="9" hidden="1"/>
    <cellStyle name="Followed Hyperlink" xfId="8999" builtinId="9" hidden="1"/>
    <cellStyle name="Followed Hyperlink" xfId="8997" builtinId="9" hidden="1"/>
    <cellStyle name="Followed Hyperlink" xfId="8995" builtinId="9" hidden="1"/>
    <cellStyle name="Followed Hyperlink" xfId="8993" builtinId="9" hidden="1"/>
    <cellStyle name="Followed Hyperlink" xfId="8991" builtinId="9" hidden="1"/>
    <cellStyle name="Followed Hyperlink" xfId="8989" builtinId="9" hidden="1"/>
    <cellStyle name="Followed Hyperlink" xfId="8987" builtinId="9" hidden="1"/>
    <cellStyle name="Followed Hyperlink" xfId="8985" builtinId="9" hidden="1"/>
    <cellStyle name="Followed Hyperlink" xfId="8983" builtinId="9" hidden="1"/>
    <cellStyle name="Followed Hyperlink" xfId="8981" builtinId="9" hidden="1"/>
    <cellStyle name="Followed Hyperlink" xfId="8979" builtinId="9" hidden="1"/>
    <cellStyle name="Followed Hyperlink" xfId="8977" builtinId="9" hidden="1"/>
    <cellStyle name="Followed Hyperlink" xfId="8975" builtinId="9" hidden="1"/>
    <cellStyle name="Followed Hyperlink" xfId="8973" builtinId="9" hidden="1"/>
    <cellStyle name="Followed Hyperlink" xfId="8971" builtinId="9" hidden="1"/>
    <cellStyle name="Followed Hyperlink" xfId="8969" builtinId="9" hidden="1"/>
    <cellStyle name="Followed Hyperlink" xfId="8967" builtinId="9" hidden="1"/>
    <cellStyle name="Followed Hyperlink" xfId="8965" builtinId="9" hidden="1"/>
    <cellStyle name="Followed Hyperlink" xfId="8963" builtinId="9" hidden="1"/>
    <cellStyle name="Followed Hyperlink" xfId="8961" builtinId="9" hidden="1"/>
    <cellStyle name="Followed Hyperlink" xfId="8959" builtinId="9" hidden="1"/>
    <cellStyle name="Followed Hyperlink" xfId="8957" builtinId="9" hidden="1"/>
    <cellStyle name="Followed Hyperlink" xfId="8955" builtinId="9" hidden="1"/>
    <cellStyle name="Followed Hyperlink" xfId="8953" builtinId="9" hidden="1"/>
    <cellStyle name="Followed Hyperlink" xfId="8951" builtinId="9" hidden="1"/>
    <cellStyle name="Followed Hyperlink" xfId="8949" builtinId="9" hidden="1"/>
    <cellStyle name="Followed Hyperlink" xfId="8947" builtinId="9" hidden="1"/>
    <cellStyle name="Followed Hyperlink" xfId="8945" builtinId="9" hidden="1"/>
    <cellStyle name="Followed Hyperlink" xfId="8943" builtinId="9" hidden="1"/>
    <cellStyle name="Followed Hyperlink" xfId="8941" builtinId="9" hidden="1"/>
    <cellStyle name="Followed Hyperlink" xfId="8939" builtinId="9" hidden="1"/>
    <cellStyle name="Followed Hyperlink" xfId="8937" builtinId="9" hidden="1"/>
    <cellStyle name="Followed Hyperlink" xfId="8935" builtinId="9" hidden="1"/>
    <cellStyle name="Followed Hyperlink" xfId="8933" builtinId="9" hidden="1"/>
    <cellStyle name="Followed Hyperlink" xfId="8931" builtinId="9" hidden="1"/>
    <cellStyle name="Followed Hyperlink" xfId="8929" builtinId="9" hidden="1"/>
    <cellStyle name="Followed Hyperlink" xfId="8927" builtinId="9" hidden="1"/>
    <cellStyle name="Followed Hyperlink" xfId="8925" builtinId="9" hidden="1"/>
    <cellStyle name="Followed Hyperlink" xfId="8923" builtinId="9" hidden="1"/>
    <cellStyle name="Followed Hyperlink" xfId="8921" builtinId="9" hidden="1"/>
    <cellStyle name="Followed Hyperlink" xfId="8919" builtinId="9" hidden="1"/>
    <cellStyle name="Followed Hyperlink" xfId="8917" builtinId="9" hidden="1"/>
    <cellStyle name="Followed Hyperlink" xfId="8915" builtinId="9" hidden="1"/>
    <cellStyle name="Followed Hyperlink" xfId="8913" builtinId="9" hidden="1"/>
    <cellStyle name="Followed Hyperlink" xfId="8911" builtinId="9" hidden="1"/>
    <cellStyle name="Followed Hyperlink" xfId="8909" builtinId="9" hidden="1"/>
    <cellStyle name="Followed Hyperlink" xfId="8907" builtinId="9" hidden="1"/>
    <cellStyle name="Followed Hyperlink" xfId="8905" builtinId="9" hidden="1"/>
    <cellStyle name="Followed Hyperlink" xfId="8903" builtinId="9" hidden="1"/>
    <cellStyle name="Followed Hyperlink" xfId="8901" builtinId="9" hidden="1"/>
    <cellStyle name="Followed Hyperlink" xfId="8899" builtinId="9" hidden="1"/>
    <cellStyle name="Followed Hyperlink" xfId="8897" builtinId="9" hidden="1"/>
    <cellStyle name="Followed Hyperlink" xfId="8895" builtinId="9" hidden="1"/>
    <cellStyle name="Followed Hyperlink" xfId="8893" builtinId="9" hidden="1"/>
    <cellStyle name="Followed Hyperlink" xfId="8891" builtinId="9" hidden="1"/>
    <cellStyle name="Followed Hyperlink" xfId="8889" builtinId="9" hidden="1"/>
    <cellStyle name="Followed Hyperlink" xfId="8887" builtinId="9" hidden="1"/>
    <cellStyle name="Followed Hyperlink" xfId="8885" builtinId="9" hidden="1"/>
    <cellStyle name="Followed Hyperlink" xfId="8883" builtinId="9" hidden="1"/>
    <cellStyle name="Followed Hyperlink" xfId="8881" builtinId="9" hidden="1"/>
    <cellStyle name="Followed Hyperlink" xfId="8879" builtinId="9" hidden="1"/>
    <cellStyle name="Followed Hyperlink" xfId="8877" builtinId="9" hidden="1"/>
    <cellStyle name="Followed Hyperlink" xfId="8875" builtinId="9" hidden="1"/>
    <cellStyle name="Followed Hyperlink" xfId="8873" builtinId="9" hidden="1"/>
    <cellStyle name="Followed Hyperlink" xfId="8871" builtinId="9" hidden="1"/>
    <cellStyle name="Followed Hyperlink" xfId="8869" builtinId="9" hidden="1"/>
    <cellStyle name="Followed Hyperlink" xfId="8867" builtinId="9" hidden="1"/>
    <cellStyle name="Followed Hyperlink" xfId="8865" builtinId="9" hidden="1"/>
    <cellStyle name="Followed Hyperlink" xfId="8863" builtinId="9" hidden="1"/>
    <cellStyle name="Followed Hyperlink" xfId="8861" builtinId="9" hidden="1"/>
    <cellStyle name="Followed Hyperlink" xfId="8859" builtinId="9" hidden="1"/>
    <cellStyle name="Followed Hyperlink" xfId="8857" builtinId="9" hidden="1"/>
    <cellStyle name="Followed Hyperlink" xfId="8855" builtinId="9" hidden="1"/>
    <cellStyle name="Followed Hyperlink" xfId="8853" builtinId="9" hidden="1"/>
    <cellStyle name="Followed Hyperlink" xfId="8851" builtinId="9" hidden="1"/>
    <cellStyle name="Followed Hyperlink" xfId="8849" builtinId="9" hidden="1"/>
    <cellStyle name="Followed Hyperlink" xfId="8847" builtinId="9" hidden="1"/>
    <cellStyle name="Followed Hyperlink" xfId="8845" builtinId="9" hidden="1"/>
    <cellStyle name="Followed Hyperlink" xfId="8843" builtinId="9" hidden="1"/>
    <cellStyle name="Followed Hyperlink" xfId="8841" builtinId="9" hidden="1"/>
    <cellStyle name="Followed Hyperlink" xfId="8839" builtinId="9" hidden="1"/>
    <cellStyle name="Followed Hyperlink" xfId="8837" builtinId="9" hidden="1"/>
    <cellStyle name="Followed Hyperlink" xfId="8835" builtinId="9" hidden="1"/>
    <cellStyle name="Followed Hyperlink" xfId="8833" builtinId="9" hidden="1"/>
    <cellStyle name="Followed Hyperlink" xfId="8831" builtinId="9" hidden="1"/>
    <cellStyle name="Followed Hyperlink" xfId="8829" builtinId="9" hidden="1"/>
    <cellStyle name="Followed Hyperlink" xfId="8827" builtinId="9" hidden="1"/>
    <cellStyle name="Followed Hyperlink" xfId="8825" builtinId="9" hidden="1"/>
    <cellStyle name="Followed Hyperlink" xfId="8823" builtinId="9" hidden="1"/>
    <cellStyle name="Followed Hyperlink" xfId="8821" builtinId="9" hidden="1"/>
    <cellStyle name="Followed Hyperlink" xfId="8819" builtinId="9" hidden="1"/>
    <cellStyle name="Followed Hyperlink" xfId="8817" builtinId="9" hidden="1"/>
    <cellStyle name="Followed Hyperlink" xfId="8815" builtinId="9" hidden="1"/>
    <cellStyle name="Followed Hyperlink" xfId="8813" builtinId="9" hidden="1"/>
    <cellStyle name="Followed Hyperlink" xfId="8811" builtinId="9" hidden="1"/>
    <cellStyle name="Followed Hyperlink" xfId="8809" builtinId="9" hidden="1"/>
    <cellStyle name="Followed Hyperlink" xfId="8807" builtinId="9" hidden="1"/>
    <cellStyle name="Followed Hyperlink" xfId="8805" builtinId="9" hidden="1"/>
    <cellStyle name="Followed Hyperlink" xfId="8803" builtinId="9" hidden="1"/>
    <cellStyle name="Followed Hyperlink" xfId="8801" builtinId="9" hidden="1"/>
    <cellStyle name="Followed Hyperlink" xfId="8799" builtinId="9" hidden="1"/>
    <cellStyle name="Followed Hyperlink" xfId="8797" builtinId="9" hidden="1"/>
    <cellStyle name="Followed Hyperlink" xfId="8795" builtinId="9" hidden="1"/>
    <cellStyle name="Followed Hyperlink" xfId="8793" builtinId="9" hidden="1"/>
    <cellStyle name="Followed Hyperlink" xfId="8791" builtinId="9" hidden="1"/>
    <cellStyle name="Followed Hyperlink" xfId="8789" builtinId="9" hidden="1"/>
    <cellStyle name="Followed Hyperlink" xfId="8787" builtinId="9" hidden="1"/>
    <cellStyle name="Followed Hyperlink" xfId="8785" builtinId="9" hidden="1"/>
    <cellStyle name="Followed Hyperlink" xfId="8783" builtinId="9" hidden="1"/>
    <cellStyle name="Followed Hyperlink" xfId="8781" builtinId="9" hidden="1"/>
    <cellStyle name="Followed Hyperlink" xfId="8779" builtinId="9" hidden="1"/>
    <cellStyle name="Followed Hyperlink" xfId="8777" builtinId="9" hidden="1"/>
    <cellStyle name="Followed Hyperlink" xfId="8775" builtinId="9" hidden="1"/>
    <cellStyle name="Followed Hyperlink" xfId="8773" builtinId="9" hidden="1"/>
    <cellStyle name="Followed Hyperlink" xfId="8771" builtinId="9" hidden="1"/>
    <cellStyle name="Followed Hyperlink" xfId="8769" builtinId="9" hidden="1"/>
    <cellStyle name="Followed Hyperlink" xfId="8767" builtinId="9" hidden="1"/>
    <cellStyle name="Followed Hyperlink" xfId="8765" builtinId="9" hidden="1"/>
    <cellStyle name="Followed Hyperlink" xfId="8763" builtinId="9" hidden="1"/>
    <cellStyle name="Followed Hyperlink" xfId="8761" builtinId="9" hidden="1"/>
    <cellStyle name="Followed Hyperlink" xfId="8759" builtinId="9" hidden="1"/>
    <cellStyle name="Followed Hyperlink" xfId="8757" builtinId="9" hidden="1"/>
    <cellStyle name="Followed Hyperlink" xfId="8755" builtinId="9" hidden="1"/>
    <cellStyle name="Followed Hyperlink" xfId="8753" builtinId="9" hidden="1"/>
    <cellStyle name="Followed Hyperlink" xfId="8751" builtinId="9" hidden="1"/>
    <cellStyle name="Followed Hyperlink" xfId="8749" builtinId="9" hidden="1"/>
    <cellStyle name="Followed Hyperlink" xfId="8747" builtinId="9" hidden="1"/>
    <cellStyle name="Followed Hyperlink" xfId="8745" builtinId="9" hidden="1"/>
    <cellStyle name="Followed Hyperlink" xfId="8743" builtinId="9" hidden="1"/>
    <cellStyle name="Followed Hyperlink" xfId="8741" builtinId="9" hidden="1"/>
    <cellStyle name="Followed Hyperlink" xfId="8739" builtinId="9" hidden="1"/>
    <cellStyle name="Followed Hyperlink" xfId="8737" builtinId="9" hidden="1"/>
    <cellStyle name="Followed Hyperlink" xfId="8735" builtinId="9" hidden="1"/>
    <cellStyle name="Followed Hyperlink" xfId="8733" builtinId="9" hidden="1"/>
    <cellStyle name="Followed Hyperlink" xfId="8731" builtinId="9" hidden="1"/>
    <cellStyle name="Followed Hyperlink" xfId="8729" builtinId="9" hidden="1"/>
    <cellStyle name="Followed Hyperlink" xfId="8727" builtinId="9" hidden="1"/>
    <cellStyle name="Followed Hyperlink" xfId="8725" builtinId="9" hidden="1"/>
    <cellStyle name="Followed Hyperlink" xfId="8723" builtinId="9" hidden="1"/>
    <cellStyle name="Followed Hyperlink" xfId="8721" builtinId="9" hidden="1"/>
    <cellStyle name="Followed Hyperlink" xfId="8719" builtinId="9" hidden="1"/>
    <cellStyle name="Followed Hyperlink" xfId="8717" builtinId="9" hidden="1"/>
    <cellStyle name="Followed Hyperlink" xfId="8715" builtinId="9" hidden="1"/>
    <cellStyle name="Followed Hyperlink" xfId="8713" builtinId="9" hidden="1"/>
    <cellStyle name="Followed Hyperlink" xfId="8711" builtinId="9" hidden="1"/>
    <cellStyle name="Followed Hyperlink" xfId="8709" builtinId="9" hidden="1"/>
    <cellStyle name="Followed Hyperlink" xfId="8707" builtinId="9" hidden="1"/>
    <cellStyle name="Followed Hyperlink" xfId="8705" builtinId="9" hidden="1"/>
    <cellStyle name="Followed Hyperlink" xfId="8703" builtinId="9" hidden="1"/>
    <cellStyle name="Followed Hyperlink" xfId="8701" builtinId="9" hidden="1"/>
    <cellStyle name="Followed Hyperlink" xfId="8699" builtinId="9" hidden="1"/>
    <cellStyle name="Followed Hyperlink" xfId="8697" builtinId="9" hidden="1"/>
    <cellStyle name="Followed Hyperlink" xfId="8695" builtinId="9" hidden="1"/>
    <cellStyle name="Followed Hyperlink" xfId="8693" builtinId="9" hidden="1"/>
    <cellStyle name="Followed Hyperlink" xfId="8691" builtinId="9" hidden="1"/>
    <cellStyle name="Followed Hyperlink" xfId="8689" builtinId="9" hidden="1"/>
    <cellStyle name="Followed Hyperlink" xfId="8687" builtinId="9" hidden="1"/>
    <cellStyle name="Followed Hyperlink" xfId="8685" builtinId="9" hidden="1"/>
    <cellStyle name="Followed Hyperlink" xfId="8683" builtinId="9" hidden="1"/>
    <cellStyle name="Followed Hyperlink" xfId="8681" builtinId="9" hidden="1"/>
    <cellStyle name="Followed Hyperlink" xfId="8679" builtinId="9" hidden="1"/>
    <cellStyle name="Followed Hyperlink" xfId="8677" builtinId="9" hidden="1"/>
    <cellStyle name="Followed Hyperlink" xfId="8675" builtinId="9" hidden="1"/>
    <cellStyle name="Followed Hyperlink" xfId="8673" builtinId="9" hidden="1"/>
    <cellStyle name="Followed Hyperlink" xfId="8671" builtinId="9" hidden="1"/>
    <cellStyle name="Followed Hyperlink" xfId="8669" builtinId="9" hidden="1"/>
    <cellStyle name="Followed Hyperlink" xfId="8667" builtinId="9" hidden="1"/>
    <cellStyle name="Followed Hyperlink" xfId="8665" builtinId="9" hidden="1"/>
    <cellStyle name="Followed Hyperlink" xfId="8663" builtinId="9" hidden="1"/>
    <cellStyle name="Followed Hyperlink" xfId="8661" builtinId="9" hidden="1"/>
    <cellStyle name="Followed Hyperlink" xfId="8659" builtinId="9" hidden="1"/>
    <cellStyle name="Followed Hyperlink" xfId="8657" builtinId="9" hidden="1"/>
    <cellStyle name="Followed Hyperlink" xfId="8655" builtinId="9" hidden="1"/>
    <cellStyle name="Followed Hyperlink" xfId="8653" builtinId="9" hidden="1"/>
    <cellStyle name="Followed Hyperlink" xfId="8651" builtinId="9" hidden="1"/>
    <cellStyle name="Followed Hyperlink" xfId="8649" builtinId="9" hidden="1"/>
    <cellStyle name="Followed Hyperlink" xfId="8647" builtinId="9" hidden="1"/>
    <cellStyle name="Followed Hyperlink" xfId="8645" builtinId="9" hidden="1"/>
    <cellStyle name="Followed Hyperlink" xfId="8643" builtinId="9" hidden="1"/>
    <cellStyle name="Followed Hyperlink" xfId="8641" builtinId="9" hidden="1"/>
    <cellStyle name="Followed Hyperlink" xfId="8639" builtinId="9" hidden="1"/>
    <cellStyle name="Followed Hyperlink" xfId="8637" builtinId="9" hidden="1"/>
    <cellStyle name="Followed Hyperlink" xfId="8635" builtinId="9" hidden="1"/>
    <cellStyle name="Followed Hyperlink" xfId="8633" builtinId="9" hidden="1"/>
    <cellStyle name="Followed Hyperlink" xfId="8631" builtinId="9" hidden="1"/>
    <cellStyle name="Followed Hyperlink" xfId="8629" builtinId="9" hidden="1"/>
    <cellStyle name="Followed Hyperlink" xfId="8627" builtinId="9" hidden="1"/>
    <cellStyle name="Followed Hyperlink" xfId="8625" builtinId="9" hidden="1"/>
    <cellStyle name="Followed Hyperlink" xfId="8623" builtinId="9" hidden="1"/>
    <cellStyle name="Followed Hyperlink" xfId="8621" builtinId="9" hidden="1"/>
    <cellStyle name="Followed Hyperlink" xfId="8619" builtinId="9" hidden="1"/>
    <cellStyle name="Followed Hyperlink" xfId="8617" builtinId="9" hidden="1"/>
    <cellStyle name="Followed Hyperlink" xfId="8615" builtinId="9" hidden="1"/>
    <cellStyle name="Followed Hyperlink" xfId="8613" builtinId="9" hidden="1"/>
    <cellStyle name="Followed Hyperlink" xfId="8611" builtinId="9" hidden="1"/>
    <cellStyle name="Followed Hyperlink" xfId="8609" builtinId="9" hidden="1"/>
    <cellStyle name="Followed Hyperlink" xfId="8607" builtinId="9" hidden="1"/>
    <cellStyle name="Followed Hyperlink" xfId="8605" builtinId="9" hidden="1"/>
    <cellStyle name="Followed Hyperlink" xfId="8603" builtinId="9" hidden="1"/>
    <cellStyle name="Followed Hyperlink" xfId="8601" builtinId="9" hidden="1"/>
    <cellStyle name="Followed Hyperlink" xfId="8599" builtinId="9" hidden="1"/>
    <cellStyle name="Followed Hyperlink" xfId="8597" builtinId="9" hidden="1"/>
    <cellStyle name="Followed Hyperlink" xfId="8595" builtinId="9" hidden="1"/>
    <cellStyle name="Followed Hyperlink" xfId="8593" builtinId="9" hidden="1"/>
    <cellStyle name="Followed Hyperlink" xfId="8591" builtinId="9" hidden="1"/>
    <cellStyle name="Followed Hyperlink" xfId="8589" builtinId="9" hidden="1"/>
    <cellStyle name="Followed Hyperlink" xfId="8587" builtinId="9" hidden="1"/>
    <cellStyle name="Followed Hyperlink" xfId="8585" builtinId="9" hidden="1"/>
    <cellStyle name="Followed Hyperlink" xfId="8583" builtinId="9" hidden="1"/>
    <cellStyle name="Followed Hyperlink" xfId="8581" builtinId="9" hidden="1"/>
    <cellStyle name="Followed Hyperlink" xfId="8579" builtinId="9" hidden="1"/>
    <cellStyle name="Followed Hyperlink" xfId="8577" builtinId="9" hidden="1"/>
    <cellStyle name="Followed Hyperlink" xfId="8575" builtinId="9" hidden="1"/>
    <cellStyle name="Followed Hyperlink" xfId="8573" builtinId="9" hidden="1"/>
    <cellStyle name="Followed Hyperlink" xfId="8571" builtinId="9" hidden="1"/>
    <cellStyle name="Followed Hyperlink" xfId="8569" builtinId="9" hidden="1"/>
    <cellStyle name="Followed Hyperlink" xfId="6864" builtinId="9" hidden="1"/>
    <cellStyle name="Followed Hyperlink" xfId="6866" builtinId="9" hidden="1"/>
    <cellStyle name="Followed Hyperlink" xfId="6868" builtinId="9" hidden="1"/>
    <cellStyle name="Followed Hyperlink" xfId="6870" builtinId="9" hidden="1"/>
    <cellStyle name="Followed Hyperlink" xfId="6872" builtinId="9" hidden="1"/>
    <cellStyle name="Followed Hyperlink" xfId="6874" builtinId="9" hidden="1"/>
    <cellStyle name="Followed Hyperlink" xfId="6876" builtinId="9" hidden="1"/>
    <cellStyle name="Followed Hyperlink" xfId="6878" builtinId="9" hidden="1"/>
    <cellStyle name="Followed Hyperlink" xfId="6880" builtinId="9" hidden="1"/>
    <cellStyle name="Followed Hyperlink" xfId="6882" builtinId="9" hidden="1"/>
    <cellStyle name="Followed Hyperlink" xfId="6884" builtinId="9" hidden="1"/>
    <cellStyle name="Followed Hyperlink" xfId="6886" builtinId="9" hidden="1"/>
    <cellStyle name="Followed Hyperlink" xfId="6888" builtinId="9" hidden="1"/>
    <cellStyle name="Followed Hyperlink" xfId="6890" builtinId="9" hidden="1"/>
    <cellStyle name="Followed Hyperlink" xfId="6892" builtinId="9" hidden="1"/>
    <cellStyle name="Followed Hyperlink" xfId="6894" builtinId="9" hidden="1"/>
    <cellStyle name="Followed Hyperlink" xfId="6896" builtinId="9" hidden="1"/>
    <cellStyle name="Followed Hyperlink" xfId="6898" builtinId="9" hidden="1"/>
    <cellStyle name="Followed Hyperlink" xfId="6900" builtinId="9" hidden="1"/>
    <cellStyle name="Followed Hyperlink" xfId="6902" builtinId="9" hidden="1"/>
    <cellStyle name="Followed Hyperlink" xfId="6904" builtinId="9" hidden="1"/>
    <cellStyle name="Followed Hyperlink" xfId="6906" builtinId="9" hidden="1"/>
    <cellStyle name="Followed Hyperlink" xfId="6908" builtinId="9" hidden="1"/>
    <cellStyle name="Followed Hyperlink" xfId="6910" builtinId="9" hidden="1"/>
    <cellStyle name="Followed Hyperlink" xfId="6912" builtinId="9" hidden="1"/>
    <cellStyle name="Followed Hyperlink" xfId="6914" builtinId="9" hidden="1"/>
    <cellStyle name="Followed Hyperlink" xfId="104" builtinId="9" hidden="1"/>
    <cellStyle name="Followed Hyperlink" xfId="6915" builtinId="9" hidden="1"/>
    <cellStyle name="Followed Hyperlink" xfId="6917" builtinId="9" hidden="1"/>
    <cellStyle name="Followed Hyperlink" xfId="96" builtinId="9" hidden="1"/>
    <cellStyle name="Followed Hyperlink" xfId="6920" builtinId="9" hidden="1"/>
    <cellStyle name="Followed Hyperlink" xfId="6922" builtinId="9" hidden="1"/>
    <cellStyle name="Followed Hyperlink" xfId="6924" builtinId="9" hidden="1"/>
    <cellStyle name="Followed Hyperlink" xfId="92" builtinId="9" hidden="1"/>
    <cellStyle name="Followed Hyperlink" xfId="94" builtinId="9" hidden="1"/>
    <cellStyle name="Followed Hyperlink" xfId="6926" builtinId="9" hidden="1"/>
    <cellStyle name="Followed Hyperlink" xfId="6928" builtinId="9" hidden="1"/>
    <cellStyle name="Followed Hyperlink" xfId="6930" builtinId="9" hidden="1"/>
    <cellStyle name="Followed Hyperlink" xfId="6932" builtinId="9" hidden="1"/>
    <cellStyle name="Followed Hyperlink" xfId="6934" builtinId="9" hidden="1"/>
    <cellStyle name="Followed Hyperlink" xfId="6936" builtinId="9" hidden="1"/>
    <cellStyle name="Followed Hyperlink" xfId="6938" builtinId="9" hidden="1"/>
    <cellStyle name="Followed Hyperlink" xfId="6940" builtinId="9" hidden="1"/>
    <cellStyle name="Followed Hyperlink" xfId="6942" builtinId="9" hidden="1"/>
    <cellStyle name="Followed Hyperlink" xfId="6944" builtinId="9" hidden="1"/>
    <cellStyle name="Followed Hyperlink" xfId="6946" builtinId="9" hidden="1"/>
    <cellStyle name="Followed Hyperlink" xfId="6948" builtinId="9" hidden="1"/>
    <cellStyle name="Followed Hyperlink" xfId="6950" builtinId="9" hidden="1"/>
    <cellStyle name="Followed Hyperlink" xfId="6952" builtinId="9" hidden="1"/>
    <cellStyle name="Followed Hyperlink" xfId="6954" builtinId="9" hidden="1"/>
    <cellStyle name="Followed Hyperlink" xfId="6956" builtinId="9" hidden="1"/>
    <cellStyle name="Followed Hyperlink" xfId="6958" builtinId="9" hidden="1"/>
    <cellStyle name="Followed Hyperlink" xfId="6960" builtinId="9" hidden="1"/>
    <cellStyle name="Followed Hyperlink" xfId="6962" builtinId="9" hidden="1"/>
    <cellStyle name="Followed Hyperlink" xfId="6964" builtinId="9" hidden="1"/>
    <cellStyle name="Followed Hyperlink" xfId="6966" builtinId="9" hidden="1"/>
    <cellStyle name="Followed Hyperlink" xfId="6968" builtinId="9" hidden="1"/>
    <cellStyle name="Followed Hyperlink" xfId="103" builtinId="9" hidden="1"/>
    <cellStyle name="Followed Hyperlink" xfId="95" builtinId="9" hidden="1"/>
    <cellStyle name="Followed Hyperlink" xfId="6970" builtinId="9" hidden="1"/>
    <cellStyle name="Followed Hyperlink" xfId="6972" builtinId="9" hidden="1"/>
    <cellStyle name="Followed Hyperlink" xfId="6974" builtinId="9" hidden="1"/>
    <cellStyle name="Followed Hyperlink" xfId="6976" builtinId="9" hidden="1"/>
    <cellStyle name="Followed Hyperlink" xfId="6978" builtinId="9" hidden="1"/>
    <cellStyle name="Followed Hyperlink" xfId="6980" builtinId="9" hidden="1"/>
    <cellStyle name="Followed Hyperlink" xfId="6982" builtinId="9" hidden="1"/>
    <cellStyle name="Followed Hyperlink" xfId="6984" builtinId="9" hidden="1"/>
    <cellStyle name="Followed Hyperlink" xfId="6986" builtinId="9" hidden="1"/>
    <cellStyle name="Followed Hyperlink" xfId="6988" builtinId="9" hidden="1"/>
    <cellStyle name="Followed Hyperlink" xfId="6990" builtinId="9" hidden="1"/>
    <cellStyle name="Followed Hyperlink" xfId="6992" builtinId="9" hidden="1"/>
    <cellStyle name="Followed Hyperlink" xfId="6993" builtinId="9" hidden="1"/>
    <cellStyle name="Followed Hyperlink" xfId="6995" builtinId="9" hidden="1"/>
    <cellStyle name="Followed Hyperlink" xfId="6997" builtinId="9" hidden="1"/>
    <cellStyle name="Followed Hyperlink" xfId="6999" builtinId="9" hidden="1"/>
    <cellStyle name="Followed Hyperlink" xfId="7001" builtinId="9" hidden="1"/>
    <cellStyle name="Followed Hyperlink" xfId="7003" builtinId="9" hidden="1"/>
    <cellStyle name="Followed Hyperlink" xfId="7005" builtinId="9" hidden="1"/>
    <cellStyle name="Followed Hyperlink" xfId="7007" builtinId="9" hidden="1"/>
    <cellStyle name="Followed Hyperlink" xfId="7009" builtinId="9" hidden="1"/>
    <cellStyle name="Followed Hyperlink" xfId="7010" builtinId="9" hidden="1"/>
    <cellStyle name="Followed Hyperlink" xfId="7012" builtinId="9" hidden="1"/>
    <cellStyle name="Followed Hyperlink" xfId="7014" builtinId="9" hidden="1"/>
    <cellStyle name="Followed Hyperlink" xfId="7016" builtinId="9" hidden="1"/>
    <cellStyle name="Followed Hyperlink" xfId="7018" builtinId="9" hidden="1"/>
    <cellStyle name="Followed Hyperlink" xfId="7020" builtinId="9" hidden="1"/>
    <cellStyle name="Followed Hyperlink" xfId="113" builtinId="9" hidden="1"/>
    <cellStyle name="Followed Hyperlink" xfId="7023" builtinId="9" hidden="1"/>
    <cellStyle name="Followed Hyperlink" xfId="7025" builtinId="9" hidden="1"/>
    <cellStyle name="Followed Hyperlink" xfId="7027" builtinId="9" hidden="1"/>
    <cellStyle name="Followed Hyperlink" xfId="7029" builtinId="9" hidden="1"/>
    <cellStyle name="Followed Hyperlink" xfId="7031" builtinId="9" hidden="1"/>
    <cellStyle name="Followed Hyperlink" xfId="7033" builtinId="9" hidden="1"/>
    <cellStyle name="Followed Hyperlink" xfId="7035" builtinId="9" hidden="1"/>
    <cellStyle name="Followed Hyperlink" xfId="7037" builtinId="9" hidden="1"/>
    <cellStyle name="Followed Hyperlink" xfId="7039" builtinId="9" hidden="1"/>
    <cellStyle name="Followed Hyperlink" xfId="7041" builtinId="9" hidden="1"/>
    <cellStyle name="Followed Hyperlink" xfId="7043" builtinId="9" hidden="1"/>
    <cellStyle name="Followed Hyperlink" xfId="7045" builtinId="9" hidden="1"/>
    <cellStyle name="Followed Hyperlink" xfId="7047" builtinId="9" hidden="1"/>
    <cellStyle name="Followed Hyperlink" xfId="7049" builtinId="9" hidden="1"/>
    <cellStyle name="Followed Hyperlink" xfId="7051" builtinId="9" hidden="1"/>
    <cellStyle name="Followed Hyperlink" xfId="7053" builtinId="9" hidden="1"/>
    <cellStyle name="Followed Hyperlink" xfId="7055" builtinId="9" hidden="1"/>
    <cellStyle name="Followed Hyperlink" xfId="7057" builtinId="9" hidden="1"/>
    <cellStyle name="Followed Hyperlink" xfId="7059" builtinId="9" hidden="1"/>
    <cellStyle name="Followed Hyperlink" xfId="7061" builtinId="9" hidden="1"/>
    <cellStyle name="Followed Hyperlink" xfId="7063" builtinId="9" hidden="1"/>
    <cellStyle name="Followed Hyperlink" xfId="7065" builtinId="9" hidden="1"/>
    <cellStyle name="Followed Hyperlink" xfId="7067" builtinId="9" hidden="1"/>
    <cellStyle name="Followed Hyperlink" xfId="7069" builtinId="9" hidden="1"/>
    <cellStyle name="Followed Hyperlink" xfId="7071" builtinId="9" hidden="1"/>
    <cellStyle name="Followed Hyperlink" xfId="7073" builtinId="9" hidden="1"/>
    <cellStyle name="Followed Hyperlink" xfId="7075" builtinId="9" hidden="1"/>
    <cellStyle name="Followed Hyperlink" xfId="7077" builtinId="9" hidden="1"/>
    <cellStyle name="Followed Hyperlink" xfId="7079" builtinId="9" hidden="1"/>
    <cellStyle name="Followed Hyperlink" xfId="7081" builtinId="9" hidden="1"/>
    <cellStyle name="Followed Hyperlink" xfId="7083" builtinId="9" hidden="1"/>
    <cellStyle name="Followed Hyperlink" xfId="7085" builtinId="9" hidden="1"/>
    <cellStyle name="Followed Hyperlink" xfId="7087" builtinId="9" hidden="1"/>
    <cellStyle name="Followed Hyperlink" xfId="7089" builtinId="9" hidden="1"/>
    <cellStyle name="Followed Hyperlink" xfId="100" builtinId="9" hidden="1"/>
    <cellStyle name="Followed Hyperlink" xfId="7091" builtinId="9" hidden="1"/>
    <cellStyle name="Followed Hyperlink" xfId="7093" builtinId="9" hidden="1"/>
    <cellStyle name="Followed Hyperlink" xfId="7095" builtinId="9" hidden="1"/>
    <cellStyle name="Followed Hyperlink" xfId="7097" builtinId="9" hidden="1"/>
    <cellStyle name="Followed Hyperlink" xfId="7099" builtinId="9" hidden="1"/>
    <cellStyle name="Followed Hyperlink" xfId="7101" builtinId="9" hidden="1"/>
    <cellStyle name="Followed Hyperlink" xfId="7103" builtinId="9" hidden="1"/>
    <cellStyle name="Followed Hyperlink" xfId="7105" builtinId="9" hidden="1"/>
    <cellStyle name="Followed Hyperlink" xfId="7107" builtinId="9" hidden="1"/>
    <cellStyle name="Followed Hyperlink" xfId="7109" builtinId="9" hidden="1"/>
    <cellStyle name="Followed Hyperlink" xfId="7111" builtinId="9" hidden="1"/>
    <cellStyle name="Followed Hyperlink" xfId="7113" builtinId="9" hidden="1"/>
    <cellStyle name="Followed Hyperlink" xfId="7115" builtinId="9" hidden="1"/>
    <cellStyle name="Followed Hyperlink" xfId="7117" builtinId="9" hidden="1"/>
    <cellStyle name="Followed Hyperlink" xfId="7119" builtinId="9" hidden="1"/>
    <cellStyle name="Followed Hyperlink" xfId="7121" builtinId="9" hidden="1"/>
    <cellStyle name="Followed Hyperlink" xfId="7123" builtinId="9" hidden="1"/>
    <cellStyle name="Followed Hyperlink" xfId="7125" builtinId="9" hidden="1"/>
    <cellStyle name="Followed Hyperlink" xfId="7127" builtinId="9" hidden="1"/>
    <cellStyle name="Followed Hyperlink" xfId="7129" builtinId="9" hidden="1"/>
    <cellStyle name="Followed Hyperlink" xfId="7131" builtinId="9" hidden="1"/>
    <cellStyle name="Followed Hyperlink" xfId="7133" builtinId="9" hidden="1"/>
    <cellStyle name="Followed Hyperlink" xfId="7135" builtinId="9" hidden="1"/>
    <cellStyle name="Followed Hyperlink" xfId="7137" builtinId="9" hidden="1"/>
    <cellStyle name="Followed Hyperlink" xfId="7139" builtinId="9" hidden="1"/>
    <cellStyle name="Followed Hyperlink" xfId="7141" builtinId="9" hidden="1"/>
    <cellStyle name="Followed Hyperlink" xfId="7143" builtinId="9" hidden="1"/>
    <cellStyle name="Followed Hyperlink" xfId="7145" builtinId="9" hidden="1"/>
    <cellStyle name="Followed Hyperlink" xfId="7147" builtinId="9" hidden="1"/>
    <cellStyle name="Followed Hyperlink" xfId="7149" builtinId="9" hidden="1"/>
    <cellStyle name="Followed Hyperlink" xfId="7151" builtinId="9" hidden="1"/>
    <cellStyle name="Followed Hyperlink" xfId="7153" builtinId="9" hidden="1"/>
    <cellStyle name="Followed Hyperlink" xfId="7155" builtinId="9" hidden="1"/>
    <cellStyle name="Followed Hyperlink" xfId="7157" builtinId="9" hidden="1"/>
    <cellStyle name="Followed Hyperlink" xfId="7159" builtinId="9" hidden="1"/>
    <cellStyle name="Followed Hyperlink" xfId="7161" builtinId="9" hidden="1"/>
    <cellStyle name="Followed Hyperlink" xfId="7163" builtinId="9" hidden="1"/>
    <cellStyle name="Followed Hyperlink" xfId="7165" builtinId="9" hidden="1"/>
    <cellStyle name="Followed Hyperlink" xfId="7167" builtinId="9" hidden="1"/>
    <cellStyle name="Followed Hyperlink" xfId="7169" builtinId="9" hidden="1"/>
    <cellStyle name="Followed Hyperlink" xfId="7171" builtinId="9" hidden="1"/>
    <cellStyle name="Followed Hyperlink" xfId="7173" builtinId="9" hidden="1"/>
    <cellStyle name="Followed Hyperlink" xfId="7175" builtinId="9" hidden="1"/>
    <cellStyle name="Followed Hyperlink" xfId="7177" builtinId="9" hidden="1"/>
    <cellStyle name="Followed Hyperlink" xfId="7179" builtinId="9" hidden="1"/>
    <cellStyle name="Followed Hyperlink" xfId="7181" builtinId="9" hidden="1"/>
    <cellStyle name="Followed Hyperlink" xfId="7183" builtinId="9" hidden="1"/>
    <cellStyle name="Followed Hyperlink" xfId="7185" builtinId="9" hidden="1"/>
    <cellStyle name="Followed Hyperlink" xfId="7187" builtinId="9" hidden="1"/>
    <cellStyle name="Followed Hyperlink" xfId="7189" builtinId="9" hidden="1"/>
    <cellStyle name="Followed Hyperlink" xfId="7191" builtinId="9" hidden="1"/>
    <cellStyle name="Followed Hyperlink" xfId="7193" builtinId="9" hidden="1"/>
    <cellStyle name="Followed Hyperlink" xfId="7195" builtinId="9" hidden="1"/>
    <cellStyle name="Followed Hyperlink" xfId="7197" builtinId="9" hidden="1"/>
    <cellStyle name="Followed Hyperlink" xfId="7199" builtinId="9" hidden="1"/>
    <cellStyle name="Followed Hyperlink" xfId="7201" builtinId="9" hidden="1"/>
    <cellStyle name="Followed Hyperlink" xfId="7203" builtinId="9" hidden="1"/>
    <cellStyle name="Followed Hyperlink" xfId="7205" builtinId="9" hidden="1"/>
    <cellStyle name="Followed Hyperlink" xfId="7207" builtinId="9" hidden="1"/>
    <cellStyle name="Followed Hyperlink" xfId="7209" builtinId="9" hidden="1"/>
    <cellStyle name="Followed Hyperlink" xfId="7211" builtinId="9" hidden="1"/>
    <cellStyle name="Followed Hyperlink" xfId="7213" builtinId="9" hidden="1"/>
    <cellStyle name="Followed Hyperlink" xfId="7215" builtinId="9" hidden="1"/>
    <cellStyle name="Followed Hyperlink" xfId="7217" builtinId="9" hidden="1"/>
    <cellStyle name="Followed Hyperlink" xfId="7219" builtinId="9" hidden="1"/>
    <cellStyle name="Followed Hyperlink" xfId="7221" builtinId="9" hidden="1"/>
    <cellStyle name="Followed Hyperlink" xfId="7223" builtinId="9" hidden="1"/>
    <cellStyle name="Followed Hyperlink" xfId="7225" builtinId="9" hidden="1"/>
    <cellStyle name="Followed Hyperlink" xfId="7227" builtinId="9" hidden="1"/>
    <cellStyle name="Followed Hyperlink" xfId="7229" builtinId="9" hidden="1"/>
    <cellStyle name="Followed Hyperlink" xfId="7231" builtinId="9" hidden="1"/>
    <cellStyle name="Followed Hyperlink" xfId="7233" builtinId="9" hidden="1"/>
    <cellStyle name="Followed Hyperlink" xfId="7235" builtinId="9" hidden="1"/>
    <cellStyle name="Followed Hyperlink" xfId="7237" builtinId="9" hidden="1"/>
    <cellStyle name="Followed Hyperlink" xfId="7239" builtinId="9" hidden="1"/>
    <cellStyle name="Followed Hyperlink" xfId="7241" builtinId="9" hidden="1"/>
    <cellStyle name="Followed Hyperlink" xfId="7243" builtinId="9" hidden="1"/>
    <cellStyle name="Followed Hyperlink" xfId="7245" builtinId="9" hidden="1"/>
    <cellStyle name="Followed Hyperlink" xfId="7247" builtinId="9" hidden="1"/>
    <cellStyle name="Followed Hyperlink" xfId="7249" builtinId="9" hidden="1"/>
    <cellStyle name="Followed Hyperlink" xfId="7251" builtinId="9" hidden="1"/>
    <cellStyle name="Followed Hyperlink" xfId="7253" builtinId="9" hidden="1"/>
    <cellStyle name="Followed Hyperlink" xfId="7255" builtinId="9" hidden="1"/>
    <cellStyle name="Followed Hyperlink" xfId="7257" builtinId="9" hidden="1"/>
    <cellStyle name="Followed Hyperlink" xfId="7259" builtinId="9" hidden="1"/>
    <cellStyle name="Followed Hyperlink" xfId="7261" builtinId="9" hidden="1"/>
    <cellStyle name="Followed Hyperlink" xfId="7263" builtinId="9" hidden="1"/>
    <cellStyle name="Followed Hyperlink" xfId="7265" builtinId="9" hidden="1"/>
    <cellStyle name="Followed Hyperlink" xfId="7267" builtinId="9" hidden="1"/>
    <cellStyle name="Followed Hyperlink" xfId="7269" builtinId="9" hidden="1"/>
    <cellStyle name="Followed Hyperlink" xfId="7271" builtinId="9" hidden="1"/>
    <cellStyle name="Followed Hyperlink" xfId="7273" builtinId="9" hidden="1"/>
    <cellStyle name="Followed Hyperlink" xfId="7275" builtinId="9" hidden="1"/>
    <cellStyle name="Followed Hyperlink" xfId="7277" builtinId="9" hidden="1"/>
    <cellStyle name="Followed Hyperlink" xfId="7279" builtinId="9" hidden="1"/>
    <cellStyle name="Followed Hyperlink" xfId="7281" builtinId="9" hidden="1"/>
    <cellStyle name="Followed Hyperlink" xfId="7283" builtinId="9" hidden="1"/>
    <cellStyle name="Followed Hyperlink" xfId="7285" builtinId="9" hidden="1"/>
    <cellStyle name="Followed Hyperlink" xfId="7287" builtinId="9" hidden="1"/>
    <cellStyle name="Followed Hyperlink" xfId="7289" builtinId="9" hidden="1"/>
    <cellStyle name="Followed Hyperlink" xfId="7291" builtinId="9" hidden="1"/>
    <cellStyle name="Followed Hyperlink" xfId="7293" builtinId="9" hidden="1"/>
    <cellStyle name="Followed Hyperlink" xfId="7295" builtinId="9" hidden="1"/>
    <cellStyle name="Followed Hyperlink" xfId="115" builtinId="9" hidden="1"/>
    <cellStyle name="Followed Hyperlink" xfId="99" builtinId="9" hidden="1"/>
    <cellStyle name="Followed Hyperlink" xfId="98" builtinId="9" hidden="1"/>
    <cellStyle name="Followed Hyperlink" xfId="7297" builtinId="9" hidden="1"/>
    <cellStyle name="Followed Hyperlink" xfId="7299" builtinId="9" hidden="1"/>
    <cellStyle name="Followed Hyperlink" xfId="7301" builtinId="9" hidden="1"/>
    <cellStyle name="Followed Hyperlink" xfId="7303" builtinId="9" hidden="1"/>
    <cellStyle name="Followed Hyperlink" xfId="7305" builtinId="9" hidden="1"/>
    <cellStyle name="Followed Hyperlink" xfId="7307" builtinId="9" hidden="1"/>
    <cellStyle name="Followed Hyperlink" xfId="7309" builtinId="9" hidden="1"/>
    <cellStyle name="Followed Hyperlink" xfId="7311" builtinId="9" hidden="1"/>
    <cellStyle name="Followed Hyperlink" xfId="7313" builtinId="9" hidden="1"/>
    <cellStyle name="Followed Hyperlink" xfId="7315" builtinId="9" hidden="1"/>
    <cellStyle name="Followed Hyperlink" xfId="7317" builtinId="9" hidden="1"/>
    <cellStyle name="Followed Hyperlink" xfId="7319" builtinId="9" hidden="1"/>
    <cellStyle name="Followed Hyperlink" xfId="7321" builtinId="9" hidden="1"/>
    <cellStyle name="Followed Hyperlink" xfId="7323" builtinId="9" hidden="1"/>
    <cellStyle name="Followed Hyperlink" xfId="7325" builtinId="9" hidden="1"/>
    <cellStyle name="Followed Hyperlink" xfId="7327" builtinId="9" hidden="1"/>
    <cellStyle name="Followed Hyperlink" xfId="7329" builtinId="9" hidden="1"/>
    <cellStyle name="Followed Hyperlink" xfId="7331" builtinId="9" hidden="1"/>
    <cellStyle name="Followed Hyperlink" xfId="7333" builtinId="9" hidden="1"/>
    <cellStyle name="Followed Hyperlink" xfId="7335" builtinId="9" hidden="1"/>
    <cellStyle name="Followed Hyperlink" xfId="7337" builtinId="9" hidden="1"/>
    <cellStyle name="Followed Hyperlink" xfId="7339" builtinId="9" hidden="1"/>
    <cellStyle name="Followed Hyperlink" xfId="7341" builtinId="9" hidden="1"/>
    <cellStyle name="Followed Hyperlink" xfId="7343" builtinId="9" hidden="1"/>
    <cellStyle name="Followed Hyperlink" xfId="7345" builtinId="9" hidden="1"/>
    <cellStyle name="Followed Hyperlink" xfId="7347" builtinId="9" hidden="1"/>
    <cellStyle name="Followed Hyperlink" xfId="7349" builtinId="9" hidden="1"/>
    <cellStyle name="Followed Hyperlink" xfId="7351" builtinId="9" hidden="1"/>
    <cellStyle name="Followed Hyperlink" xfId="7353" builtinId="9" hidden="1"/>
    <cellStyle name="Followed Hyperlink" xfId="7355" builtinId="9" hidden="1"/>
    <cellStyle name="Followed Hyperlink" xfId="7357" builtinId="9" hidden="1"/>
    <cellStyle name="Followed Hyperlink" xfId="7359" builtinId="9" hidden="1"/>
    <cellStyle name="Followed Hyperlink" xfId="7361" builtinId="9" hidden="1"/>
    <cellStyle name="Followed Hyperlink" xfId="7363" builtinId="9" hidden="1"/>
    <cellStyle name="Followed Hyperlink" xfId="7365" builtinId="9" hidden="1"/>
    <cellStyle name="Followed Hyperlink" xfId="7367" builtinId="9" hidden="1"/>
    <cellStyle name="Followed Hyperlink" xfId="8565" builtinId="9" hidden="1"/>
    <cellStyle name="Followed Hyperlink" xfId="8563" builtinId="9" hidden="1"/>
    <cellStyle name="Followed Hyperlink" xfId="8561" builtinId="9" hidden="1"/>
    <cellStyle name="Followed Hyperlink" xfId="8559" builtinId="9" hidden="1"/>
    <cellStyle name="Followed Hyperlink" xfId="8557" builtinId="9" hidden="1"/>
    <cellStyle name="Followed Hyperlink" xfId="8555" builtinId="9" hidden="1"/>
    <cellStyle name="Followed Hyperlink" xfId="8553" builtinId="9" hidden="1"/>
    <cellStyle name="Followed Hyperlink" xfId="8551" builtinId="9" hidden="1"/>
    <cellStyle name="Followed Hyperlink" xfId="8549" builtinId="9" hidden="1"/>
    <cellStyle name="Followed Hyperlink" xfId="8547" builtinId="9" hidden="1"/>
    <cellStyle name="Followed Hyperlink" xfId="8545" builtinId="9" hidden="1"/>
    <cellStyle name="Followed Hyperlink" xfId="8543" builtinId="9" hidden="1"/>
    <cellStyle name="Followed Hyperlink" xfId="8541" builtinId="9" hidden="1"/>
    <cellStyle name="Followed Hyperlink" xfId="8539" builtinId="9" hidden="1"/>
    <cellStyle name="Followed Hyperlink" xfId="8537" builtinId="9" hidden="1"/>
    <cellStyle name="Followed Hyperlink" xfId="8535" builtinId="9" hidden="1"/>
    <cellStyle name="Followed Hyperlink" xfId="8533" builtinId="9" hidden="1"/>
    <cellStyle name="Followed Hyperlink" xfId="8531" builtinId="9" hidden="1"/>
    <cellStyle name="Followed Hyperlink" xfId="8529" builtinId="9" hidden="1"/>
    <cellStyle name="Followed Hyperlink" xfId="8527" builtinId="9" hidden="1"/>
    <cellStyle name="Followed Hyperlink" xfId="8525" builtinId="9" hidden="1"/>
    <cellStyle name="Followed Hyperlink" xfId="8523" builtinId="9" hidden="1"/>
    <cellStyle name="Followed Hyperlink" xfId="8521" builtinId="9" hidden="1"/>
    <cellStyle name="Followed Hyperlink" xfId="8519" builtinId="9" hidden="1"/>
    <cellStyle name="Followed Hyperlink" xfId="7965" builtinId="9" hidden="1"/>
    <cellStyle name="Followed Hyperlink" xfId="7967" builtinId="9" hidden="1"/>
    <cellStyle name="Followed Hyperlink" xfId="7969" builtinId="9" hidden="1"/>
    <cellStyle name="Followed Hyperlink" xfId="7971" builtinId="9" hidden="1"/>
    <cellStyle name="Followed Hyperlink" xfId="7973" builtinId="9" hidden="1"/>
    <cellStyle name="Followed Hyperlink" xfId="7975" builtinId="9" hidden="1"/>
    <cellStyle name="Followed Hyperlink" xfId="7977" builtinId="9" hidden="1"/>
    <cellStyle name="Followed Hyperlink" xfId="7979" builtinId="9" hidden="1"/>
    <cellStyle name="Followed Hyperlink" xfId="7981" builtinId="9" hidden="1"/>
    <cellStyle name="Followed Hyperlink" xfId="7983" builtinId="9" hidden="1"/>
    <cellStyle name="Followed Hyperlink" xfId="7985" builtinId="9" hidden="1"/>
    <cellStyle name="Followed Hyperlink" xfId="7987" builtinId="9" hidden="1"/>
    <cellStyle name="Followed Hyperlink" xfId="7989" builtinId="9" hidden="1"/>
    <cellStyle name="Followed Hyperlink" xfId="7991" builtinId="9" hidden="1"/>
    <cellStyle name="Followed Hyperlink" xfId="7993" builtinId="9" hidden="1"/>
    <cellStyle name="Followed Hyperlink" xfId="7995" builtinId="9" hidden="1"/>
    <cellStyle name="Followed Hyperlink" xfId="7997" builtinId="9" hidden="1"/>
    <cellStyle name="Followed Hyperlink" xfId="7999" builtinId="9" hidden="1"/>
    <cellStyle name="Followed Hyperlink" xfId="8001" builtinId="9" hidden="1"/>
    <cellStyle name="Followed Hyperlink" xfId="8003" builtinId="9" hidden="1"/>
    <cellStyle name="Followed Hyperlink" xfId="8005" builtinId="9" hidden="1"/>
    <cellStyle name="Followed Hyperlink" xfId="8007" builtinId="9" hidden="1"/>
    <cellStyle name="Followed Hyperlink" xfId="8009" builtinId="9" hidden="1"/>
    <cellStyle name="Followed Hyperlink" xfId="6313" builtinId="9" hidden="1"/>
    <cellStyle name="Followed Hyperlink" xfId="8011" builtinId="9" hidden="1"/>
    <cellStyle name="Followed Hyperlink" xfId="8013" builtinId="9" hidden="1"/>
    <cellStyle name="Followed Hyperlink" xfId="8015" builtinId="9" hidden="1"/>
    <cellStyle name="Followed Hyperlink" xfId="8017" builtinId="9" hidden="1"/>
    <cellStyle name="Followed Hyperlink" xfId="8019" builtinId="9" hidden="1"/>
    <cellStyle name="Followed Hyperlink" xfId="6321" builtinId="9" hidden="1"/>
    <cellStyle name="Followed Hyperlink" xfId="6314" builtinId="9" hidden="1"/>
    <cellStyle name="Followed Hyperlink" xfId="8021" builtinId="9" hidden="1"/>
    <cellStyle name="Followed Hyperlink" xfId="8023" builtinId="9" hidden="1"/>
    <cellStyle name="Followed Hyperlink" xfId="8025" builtinId="9" hidden="1"/>
    <cellStyle name="Followed Hyperlink" xfId="8027" builtinId="9" hidden="1"/>
    <cellStyle name="Followed Hyperlink" xfId="8029" builtinId="9" hidden="1"/>
    <cellStyle name="Followed Hyperlink" xfId="8031" builtinId="9" hidden="1"/>
    <cellStyle name="Followed Hyperlink" xfId="8033" builtinId="9" hidden="1"/>
    <cellStyle name="Followed Hyperlink" xfId="8035" builtinId="9" hidden="1"/>
    <cellStyle name="Followed Hyperlink" xfId="8037" builtinId="9" hidden="1"/>
    <cellStyle name="Followed Hyperlink" xfId="8039" builtinId="9" hidden="1"/>
    <cellStyle name="Followed Hyperlink" xfId="8041" builtinId="9" hidden="1"/>
    <cellStyle name="Followed Hyperlink" xfId="8043" builtinId="9" hidden="1"/>
    <cellStyle name="Followed Hyperlink" xfId="8045" builtinId="9" hidden="1"/>
    <cellStyle name="Followed Hyperlink" xfId="8047" builtinId="9" hidden="1"/>
    <cellStyle name="Followed Hyperlink" xfId="8049" builtinId="9" hidden="1"/>
    <cellStyle name="Followed Hyperlink" xfId="8051" builtinId="9" hidden="1"/>
    <cellStyle name="Followed Hyperlink" xfId="8053" builtinId="9" hidden="1"/>
    <cellStyle name="Followed Hyperlink" xfId="8055" builtinId="9" hidden="1"/>
    <cellStyle name="Followed Hyperlink" xfId="8057" builtinId="9" hidden="1"/>
    <cellStyle name="Followed Hyperlink" xfId="8059" builtinId="9" hidden="1"/>
    <cellStyle name="Followed Hyperlink" xfId="8061" builtinId="9" hidden="1"/>
    <cellStyle name="Followed Hyperlink" xfId="8063" builtinId="9" hidden="1"/>
    <cellStyle name="Followed Hyperlink" xfId="6323" builtinId="9" hidden="1"/>
    <cellStyle name="Followed Hyperlink" xfId="6332" builtinId="9" hidden="1"/>
    <cellStyle name="Followed Hyperlink" xfId="8065" builtinId="9" hidden="1"/>
    <cellStyle name="Followed Hyperlink" xfId="8067" builtinId="9" hidden="1"/>
    <cellStyle name="Followed Hyperlink" xfId="8069" builtinId="9" hidden="1"/>
    <cellStyle name="Followed Hyperlink" xfId="8071" builtinId="9" hidden="1"/>
    <cellStyle name="Followed Hyperlink" xfId="8073" builtinId="9" hidden="1"/>
    <cellStyle name="Followed Hyperlink" xfId="8075" builtinId="9" hidden="1"/>
    <cellStyle name="Followed Hyperlink" xfId="8076" builtinId="9" hidden="1"/>
    <cellStyle name="Followed Hyperlink" xfId="8078" builtinId="9" hidden="1"/>
    <cellStyle name="Followed Hyperlink" xfId="8080" builtinId="9" hidden="1"/>
    <cellStyle name="Followed Hyperlink" xfId="8082" builtinId="9" hidden="1"/>
    <cellStyle name="Followed Hyperlink" xfId="8084" builtinId="9" hidden="1"/>
    <cellStyle name="Followed Hyperlink" xfId="8086" builtinId="9" hidden="1"/>
    <cellStyle name="Followed Hyperlink" xfId="8087" builtinId="9" hidden="1"/>
    <cellStyle name="Followed Hyperlink" xfId="8089" builtinId="9" hidden="1"/>
    <cellStyle name="Followed Hyperlink" xfId="8091" builtinId="9" hidden="1"/>
    <cellStyle name="Followed Hyperlink" xfId="8093" builtinId="9" hidden="1"/>
    <cellStyle name="Followed Hyperlink" xfId="8095" builtinId="9" hidden="1"/>
    <cellStyle name="Followed Hyperlink" xfId="8097" builtinId="9" hidden="1"/>
    <cellStyle name="Followed Hyperlink" xfId="8099" builtinId="9" hidden="1"/>
    <cellStyle name="Followed Hyperlink" xfId="8101" builtinId="9" hidden="1"/>
    <cellStyle name="Followed Hyperlink" xfId="8103" builtinId="9" hidden="1"/>
    <cellStyle name="Followed Hyperlink" xfId="8104" builtinId="9" hidden="1"/>
    <cellStyle name="Followed Hyperlink" xfId="8106" builtinId="9" hidden="1"/>
    <cellStyle name="Followed Hyperlink" xfId="8108" builtinId="9" hidden="1"/>
    <cellStyle name="Followed Hyperlink" xfId="8110" builtinId="9" hidden="1"/>
    <cellStyle name="Followed Hyperlink" xfId="8112" builtinId="9" hidden="1"/>
    <cellStyle name="Followed Hyperlink" xfId="8114" builtinId="9" hidden="1"/>
    <cellStyle name="Followed Hyperlink" xfId="6329" builtinId="9" hidden="1"/>
    <cellStyle name="Followed Hyperlink" xfId="8117" builtinId="9" hidden="1"/>
    <cellStyle name="Followed Hyperlink" xfId="8119" builtinId="9" hidden="1"/>
    <cellStyle name="Followed Hyperlink" xfId="8121" builtinId="9" hidden="1"/>
    <cellStyle name="Followed Hyperlink" xfId="8123" builtinId="9" hidden="1"/>
    <cellStyle name="Followed Hyperlink" xfId="8125" builtinId="9" hidden="1"/>
    <cellStyle name="Followed Hyperlink" xfId="8127" builtinId="9" hidden="1"/>
    <cellStyle name="Followed Hyperlink" xfId="8129" builtinId="9" hidden="1"/>
    <cellStyle name="Followed Hyperlink" xfId="8131" builtinId="9" hidden="1"/>
    <cellStyle name="Followed Hyperlink" xfId="8133" builtinId="9" hidden="1"/>
    <cellStyle name="Followed Hyperlink" xfId="8135" builtinId="9" hidden="1"/>
    <cellStyle name="Followed Hyperlink" xfId="8137" builtinId="9" hidden="1"/>
    <cellStyle name="Followed Hyperlink" xfId="8139" builtinId="9" hidden="1"/>
    <cellStyle name="Followed Hyperlink" xfId="8141" builtinId="9" hidden="1"/>
    <cellStyle name="Followed Hyperlink" xfId="8143" builtinId="9" hidden="1"/>
    <cellStyle name="Followed Hyperlink" xfId="8145" builtinId="9" hidden="1"/>
    <cellStyle name="Followed Hyperlink" xfId="8147" builtinId="9" hidden="1"/>
    <cellStyle name="Followed Hyperlink" xfId="8149" builtinId="9" hidden="1"/>
    <cellStyle name="Followed Hyperlink" xfId="8151" builtinId="9" hidden="1"/>
    <cellStyle name="Followed Hyperlink" xfId="8153" builtinId="9" hidden="1"/>
    <cellStyle name="Followed Hyperlink" xfId="8155" builtinId="9" hidden="1"/>
    <cellStyle name="Followed Hyperlink" xfId="8157" builtinId="9" hidden="1"/>
    <cellStyle name="Followed Hyperlink" xfId="8159" builtinId="9" hidden="1"/>
    <cellStyle name="Followed Hyperlink" xfId="8161" builtinId="9" hidden="1"/>
    <cellStyle name="Followed Hyperlink" xfId="8163" builtinId="9" hidden="1"/>
    <cellStyle name="Followed Hyperlink" xfId="8165" builtinId="9" hidden="1"/>
    <cellStyle name="Followed Hyperlink" xfId="8167" builtinId="9" hidden="1"/>
    <cellStyle name="Followed Hyperlink" xfId="8169" builtinId="9" hidden="1"/>
    <cellStyle name="Followed Hyperlink" xfId="8171" builtinId="9" hidden="1"/>
    <cellStyle name="Followed Hyperlink" xfId="8173" builtinId="9" hidden="1"/>
    <cellStyle name="Followed Hyperlink" xfId="8175" builtinId="9" hidden="1"/>
    <cellStyle name="Followed Hyperlink" xfId="8177" builtinId="9" hidden="1"/>
    <cellStyle name="Followed Hyperlink" xfId="8179" builtinId="9" hidden="1"/>
    <cellStyle name="Followed Hyperlink" xfId="8181" builtinId="9" hidden="1"/>
    <cellStyle name="Followed Hyperlink" xfId="8183" builtinId="9" hidden="1"/>
    <cellStyle name="Followed Hyperlink" xfId="6330" builtinId="9" hidden="1"/>
    <cellStyle name="Followed Hyperlink" xfId="8185" builtinId="9" hidden="1"/>
    <cellStyle name="Followed Hyperlink" xfId="8187" builtinId="9" hidden="1"/>
    <cellStyle name="Followed Hyperlink" xfId="8189" builtinId="9" hidden="1"/>
    <cellStyle name="Followed Hyperlink" xfId="8191" builtinId="9" hidden="1"/>
    <cellStyle name="Followed Hyperlink" xfId="8193" builtinId="9" hidden="1"/>
    <cellStyle name="Followed Hyperlink" xfId="8195" builtinId="9" hidden="1"/>
    <cellStyle name="Followed Hyperlink" xfId="8197" builtinId="9" hidden="1"/>
    <cellStyle name="Followed Hyperlink" xfId="8199" builtinId="9" hidden="1"/>
    <cellStyle name="Followed Hyperlink" xfId="8201" builtinId="9" hidden="1"/>
    <cellStyle name="Followed Hyperlink" xfId="8203" builtinId="9" hidden="1"/>
    <cellStyle name="Followed Hyperlink" xfId="8205" builtinId="9" hidden="1"/>
    <cellStyle name="Followed Hyperlink" xfId="8207" builtinId="9" hidden="1"/>
    <cellStyle name="Followed Hyperlink" xfId="8209" builtinId="9" hidden="1"/>
    <cellStyle name="Followed Hyperlink" xfId="8211" builtinId="9" hidden="1"/>
    <cellStyle name="Followed Hyperlink" xfId="8213" builtinId="9" hidden="1"/>
    <cellStyle name="Followed Hyperlink" xfId="8215" builtinId="9" hidden="1"/>
    <cellStyle name="Followed Hyperlink" xfId="8217" builtinId="9" hidden="1"/>
    <cellStyle name="Followed Hyperlink" xfId="8219" builtinId="9" hidden="1"/>
    <cellStyle name="Followed Hyperlink" xfId="8221" builtinId="9" hidden="1"/>
    <cellStyle name="Followed Hyperlink" xfId="8223" builtinId="9" hidden="1"/>
    <cellStyle name="Followed Hyperlink" xfId="8225" builtinId="9" hidden="1"/>
    <cellStyle name="Followed Hyperlink" xfId="8227" builtinId="9" hidden="1"/>
    <cellStyle name="Followed Hyperlink" xfId="8229" builtinId="9" hidden="1"/>
    <cellStyle name="Followed Hyperlink" xfId="8231" builtinId="9" hidden="1"/>
    <cellStyle name="Followed Hyperlink" xfId="8233" builtinId="9" hidden="1"/>
    <cellStyle name="Followed Hyperlink" xfId="8235" builtinId="9" hidden="1"/>
    <cellStyle name="Followed Hyperlink" xfId="8237" builtinId="9" hidden="1"/>
    <cellStyle name="Followed Hyperlink" xfId="8239" builtinId="9" hidden="1"/>
    <cellStyle name="Followed Hyperlink" xfId="8241" builtinId="9" hidden="1"/>
    <cellStyle name="Followed Hyperlink" xfId="8243" builtinId="9" hidden="1"/>
    <cellStyle name="Followed Hyperlink" xfId="8245" builtinId="9" hidden="1"/>
    <cellStyle name="Followed Hyperlink" xfId="8247" builtinId="9" hidden="1"/>
    <cellStyle name="Followed Hyperlink" xfId="8249" builtinId="9" hidden="1"/>
    <cellStyle name="Followed Hyperlink" xfId="8251" builtinId="9" hidden="1"/>
    <cellStyle name="Followed Hyperlink" xfId="8253" builtinId="9" hidden="1"/>
    <cellStyle name="Followed Hyperlink" xfId="8255" builtinId="9" hidden="1"/>
    <cellStyle name="Followed Hyperlink" xfId="8257" builtinId="9" hidden="1"/>
    <cellStyle name="Followed Hyperlink" xfId="8259" builtinId="9" hidden="1"/>
    <cellStyle name="Followed Hyperlink" xfId="8261" builtinId="9" hidden="1"/>
    <cellStyle name="Followed Hyperlink" xfId="8263" builtinId="9" hidden="1"/>
    <cellStyle name="Followed Hyperlink" xfId="8265" builtinId="9" hidden="1"/>
    <cellStyle name="Followed Hyperlink" xfId="8267" builtinId="9" hidden="1"/>
    <cellStyle name="Followed Hyperlink" xfId="8269" builtinId="9" hidden="1"/>
    <cellStyle name="Followed Hyperlink" xfId="8271" builtinId="9" hidden="1"/>
    <cellStyle name="Followed Hyperlink" xfId="8273" builtinId="9" hidden="1"/>
    <cellStyle name="Followed Hyperlink" xfId="8275" builtinId="9" hidden="1"/>
    <cellStyle name="Followed Hyperlink" xfId="8277" builtinId="9" hidden="1"/>
    <cellStyle name="Followed Hyperlink" xfId="8279" builtinId="9" hidden="1"/>
    <cellStyle name="Followed Hyperlink" xfId="8281" builtinId="9" hidden="1"/>
    <cellStyle name="Followed Hyperlink" xfId="8283" builtinId="9" hidden="1"/>
    <cellStyle name="Followed Hyperlink" xfId="8285" builtinId="9" hidden="1"/>
    <cellStyle name="Followed Hyperlink" xfId="8287" builtinId="9" hidden="1"/>
    <cellStyle name="Followed Hyperlink" xfId="8289" builtinId="9" hidden="1"/>
    <cellStyle name="Followed Hyperlink" xfId="8291" builtinId="9" hidden="1"/>
    <cellStyle name="Followed Hyperlink" xfId="8293" builtinId="9" hidden="1"/>
    <cellStyle name="Followed Hyperlink" xfId="8295" builtinId="9" hidden="1"/>
    <cellStyle name="Followed Hyperlink" xfId="8297" builtinId="9" hidden="1"/>
    <cellStyle name="Followed Hyperlink" xfId="8299" builtinId="9" hidden="1"/>
    <cellStyle name="Followed Hyperlink" xfId="8301" builtinId="9" hidden="1"/>
    <cellStyle name="Followed Hyperlink" xfId="8303" builtinId="9" hidden="1"/>
    <cellStyle name="Followed Hyperlink" xfId="8305" builtinId="9" hidden="1"/>
    <cellStyle name="Followed Hyperlink" xfId="8307" builtinId="9" hidden="1"/>
    <cellStyle name="Followed Hyperlink" xfId="8309" builtinId="9" hidden="1"/>
    <cellStyle name="Followed Hyperlink" xfId="8311" builtinId="9" hidden="1"/>
    <cellStyle name="Followed Hyperlink" xfId="8313" builtinId="9" hidden="1"/>
    <cellStyle name="Followed Hyperlink" xfId="8315" builtinId="9" hidden="1"/>
    <cellStyle name="Followed Hyperlink" xfId="8317" builtinId="9" hidden="1"/>
    <cellStyle name="Followed Hyperlink" xfId="8319" builtinId="9" hidden="1"/>
    <cellStyle name="Followed Hyperlink" xfId="8321" builtinId="9" hidden="1"/>
    <cellStyle name="Followed Hyperlink" xfId="8323" builtinId="9" hidden="1"/>
    <cellStyle name="Followed Hyperlink" xfId="8325" builtinId="9" hidden="1"/>
    <cellStyle name="Followed Hyperlink" xfId="8327" builtinId="9" hidden="1"/>
    <cellStyle name="Followed Hyperlink" xfId="8329" builtinId="9" hidden="1"/>
    <cellStyle name="Followed Hyperlink" xfId="8331" builtinId="9" hidden="1"/>
    <cellStyle name="Followed Hyperlink" xfId="8333" builtinId="9" hidden="1"/>
    <cellStyle name="Followed Hyperlink" xfId="8335" builtinId="9" hidden="1"/>
    <cellStyle name="Followed Hyperlink" xfId="8337" builtinId="9" hidden="1"/>
    <cellStyle name="Followed Hyperlink" xfId="8339" builtinId="9" hidden="1"/>
    <cellStyle name="Followed Hyperlink" xfId="8341" builtinId="9" hidden="1"/>
    <cellStyle name="Followed Hyperlink" xfId="8343" builtinId="9" hidden="1"/>
    <cellStyle name="Followed Hyperlink" xfId="8345" builtinId="9" hidden="1"/>
    <cellStyle name="Followed Hyperlink" xfId="8347" builtinId="9" hidden="1"/>
    <cellStyle name="Followed Hyperlink" xfId="8349" builtinId="9" hidden="1"/>
    <cellStyle name="Followed Hyperlink" xfId="8351" builtinId="9" hidden="1"/>
    <cellStyle name="Followed Hyperlink" xfId="8353" builtinId="9" hidden="1"/>
    <cellStyle name="Followed Hyperlink" xfId="8355" builtinId="9" hidden="1"/>
    <cellStyle name="Followed Hyperlink" xfId="8357" builtinId="9" hidden="1"/>
    <cellStyle name="Followed Hyperlink" xfId="8359" builtinId="9" hidden="1"/>
    <cellStyle name="Followed Hyperlink" xfId="8361" builtinId="9" hidden="1"/>
    <cellStyle name="Followed Hyperlink" xfId="8363" builtinId="9" hidden="1"/>
    <cellStyle name="Followed Hyperlink" xfId="8365" builtinId="9" hidden="1"/>
    <cellStyle name="Followed Hyperlink" xfId="8367" builtinId="9" hidden="1"/>
    <cellStyle name="Followed Hyperlink" xfId="8369" builtinId="9" hidden="1"/>
    <cellStyle name="Followed Hyperlink" xfId="8371" builtinId="9" hidden="1"/>
    <cellStyle name="Followed Hyperlink" xfId="8373" builtinId="9" hidden="1"/>
    <cellStyle name="Followed Hyperlink" xfId="8375" builtinId="9" hidden="1"/>
    <cellStyle name="Followed Hyperlink" xfId="8377" builtinId="9" hidden="1"/>
    <cellStyle name="Followed Hyperlink" xfId="8379" builtinId="9" hidden="1"/>
    <cellStyle name="Followed Hyperlink" xfId="8381" builtinId="9" hidden="1"/>
    <cellStyle name="Followed Hyperlink" xfId="8383" builtinId="9" hidden="1"/>
    <cellStyle name="Followed Hyperlink" xfId="8385" builtinId="9" hidden="1"/>
    <cellStyle name="Followed Hyperlink" xfId="8387" builtinId="9" hidden="1"/>
    <cellStyle name="Followed Hyperlink" xfId="8389" builtinId="9" hidden="1"/>
    <cellStyle name="Followed Hyperlink" xfId="101" builtinId="9" hidden="1"/>
    <cellStyle name="Followed Hyperlink" xfId="6324" builtinId="9" hidden="1"/>
    <cellStyle name="Followed Hyperlink" xfId="8391" builtinId="9" hidden="1"/>
    <cellStyle name="Followed Hyperlink" xfId="8393" builtinId="9" hidden="1"/>
    <cellStyle name="Followed Hyperlink" xfId="8395" builtinId="9" hidden="1"/>
    <cellStyle name="Followed Hyperlink" xfId="8397" builtinId="9" hidden="1"/>
    <cellStyle name="Followed Hyperlink" xfId="8399" builtinId="9" hidden="1"/>
    <cellStyle name="Followed Hyperlink" xfId="8401" builtinId="9" hidden="1"/>
    <cellStyle name="Followed Hyperlink" xfId="8403" builtinId="9" hidden="1"/>
    <cellStyle name="Followed Hyperlink" xfId="8405" builtinId="9" hidden="1"/>
    <cellStyle name="Followed Hyperlink" xfId="8407" builtinId="9" hidden="1"/>
    <cellStyle name="Followed Hyperlink" xfId="8409" builtinId="9" hidden="1"/>
    <cellStyle name="Followed Hyperlink" xfId="8411" builtinId="9" hidden="1"/>
    <cellStyle name="Followed Hyperlink" xfId="8413" builtinId="9" hidden="1"/>
    <cellStyle name="Followed Hyperlink" xfId="8415" builtinId="9" hidden="1"/>
    <cellStyle name="Followed Hyperlink" xfId="8417" builtinId="9" hidden="1"/>
    <cellStyle name="Followed Hyperlink" xfId="8419" builtinId="9" hidden="1"/>
    <cellStyle name="Followed Hyperlink" xfId="8421" builtinId="9" hidden="1"/>
    <cellStyle name="Followed Hyperlink" xfId="8423" builtinId="9" hidden="1"/>
    <cellStyle name="Followed Hyperlink" xfId="8425" builtinId="9" hidden="1"/>
    <cellStyle name="Followed Hyperlink" xfId="8427" builtinId="9" hidden="1"/>
    <cellStyle name="Followed Hyperlink" xfId="8429" builtinId="9" hidden="1"/>
    <cellStyle name="Followed Hyperlink" xfId="8431" builtinId="9" hidden="1"/>
    <cellStyle name="Followed Hyperlink" xfId="8433" builtinId="9" hidden="1"/>
    <cellStyle name="Followed Hyperlink" xfId="8435" builtinId="9" hidden="1"/>
    <cellStyle name="Followed Hyperlink" xfId="8437" builtinId="9" hidden="1"/>
    <cellStyle name="Followed Hyperlink" xfId="8439" builtinId="9" hidden="1"/>
    <cellStyle name="Followed Hyperlink" xfId="8441" builtinId="9" hidden="1"/>
    <cellStyle name="Followed Hyperlink" xfId="8443" builtinId="9" hidden="1"/>
    <cellStyle name="Followed Hyperlink" xfId="8445" builtinId="9" hidden="1"/>
    <cellStyle name="Followed Hyperlink" xfId="8447" builtinId="9" hidden="1"/>
    <cellStyle name="Followed Hyperlink" xfId="8449" builtinId="9" hidden="1"/>
    <cellStyle name="Followed Hyperlink" xfId="8451" builtinId="9" hidden="1"/>
    <cellStyle name="Followed Hyperlink" xfId="8453" builtinId="9" hidden="1"/>
    <cellStyle name="Followed Hyperlink" xfId="8455" builtinId="9" hidden="1"/>
    <cellStyle name="Followed Hyperlink" xfId="8457" builtinId="9" hidden="1"/>
    <cellStyle name="Followed Hyperlink" xfId="8459" builtinId="9" hidden="1"/>
    <cellStyle name="Followed Hyperlink" xfId="8461" builtinId="9" hidden="1"/>
    <cellStyle name="Followed Hyperlink" xfId="8463" builtinId="9" hidden="1"/>
    <cellStyle name="Followed Hyperlink" xfId="8465" builtinId="9" hidden="1"/>
    <cellStyle name="Followed Hyperlink" xfId="8467" builtinId="9" hidden="1"/>
    <cellStyle name="Followed Hyperlink" xfId="8469" builtinId="9" hidden="1"/>
    <cellStyle name="Followed Hyperlink" xfId="8471" builtinId="9" hidden="1"/>
    <cellStyle name="Followed Hyperlink" xfId="8517" builtinId="9" hidden="1"/>
    <cellStyle name="Followed Hyperlink" xfId="8515" builtinId="9" hidden="1"/>
    <cellStyle name="Followed Hyperlink" xfId="8513" builtinId="9" hidden="1"/>
    <cellStyle name="Followed Hyperlink" xfId="8511" builtinId="9" hidden="1"/>
    <cellStyle name="Followed Hyperlink" xfId="8509" builtinId="9" hidden="1"/>
    <cellStyle name="Followed Hyperlink" xfId="8507" builtinId="9" hidden="1"/>
    <cellStyle name="Followed Hyperlink" xfId="8505" builtinId="9" hidden="1"/>
    <cellStyle name="Followed Hyperlink" xfId="8503" builtinId="9" hidden="1"/>
    <cellStyle name="Followed Hyperlink" xfId="8501" builtinId="9" hidden="1"/>
    <cellStyle name="Followed Hyperlink" xfId="8499" builtinId="9" hidden="1"/>
    <cellStyle name="Followed Hyperlink" xfId="8497" builtinId="9" hidden="1"/>
    <cellStyle name="Followed Hyperlink" xfId="8495" builtinId="9" hidden="1"/>
    <cellStyle name="Followed Hyperlink" xfId="8493" builtinId="9" hidden="1"/>
    <cellStyle name="Followed Hyperlink" xfId="8491" builtinId="9" hidden="1"/>
    <cellStyle name="Followed Hyperlink" xfId="8489" builtinId="9" hidden="1"/>
    <cellStyle name="Followed Hyperlink" xfId="8487" builtinId="9" hidden="1"/>
    <cellStyle name="Followed Hyperlink" xfId="8485" builtinId="9" hidden="1"/>
    <cellStyle name="Followed Hyperlink" xfId="8483" builtinId="9" hidden="1"/>
    <cellStyle name="Followed Hyperlink" xfId="8481" builtinId="9" hidden="1"/>
    <cellStyle name="Followed Hyperlink" xfId="8479" builtinId="9" hidden="1"/>
    <cellStyle name="Followed Hyperlink" xfId="8477" builtinId="9" hidden="1"/>
    <cellStyle name="Followed Hyperlink" xfId="8475" builtinId="9" hidden="1"/>
    <cellStyle name="Followed Hyperlink" xfId="8473" builtinId="9" hidden="1"/>
    <cellStyle name="Followed Hyperlink" xfId="7963" builtinId="9" hidden="1"/>
    <cellStyle name="Followed Hyperlink" xfId="7961" builtinId="9" hidden="1"/>
    <cellStyle name="Followed Hyperlink" xfId="7959" builtinId="9" hidden="1"/>
    <cellStyle name="Followed Hyperlink" xfId="7957" builtinId="9" hidden="1"/>
    <cellStyle name="Followed Hyperlink" xfId="7955" builtinId="9" hidden="1"/>
    <cellStyle name="Followed Hyperlink" xfId="7953" builtinId="9" hidden="1"/>
    <cellStyle name="Followed Hyperlink" xfId="7951" builtinId="9" hidden="1"/>
    <cellStyle name="Followed Hyperlink" xfId="7949" builtinId="9" hidden="1"/>
    <cellStyle name="Followed Hyperlink" xfId="7947" builtinId="9" hidden="1"/>
    <cellStyle name="Followed Hyperlink" xfId="7945" builtinId="9" hidden="1"/>
    <cellStyle name="Followed Hyperlink" xfId="7943" builtinId="9" hidden="1"/>
    <cellStyle name="Followed Hyperlink" xfId="7941" builtinId="9" hidden="1"/>
    <cellStyle name="Followed Hyperlink" xfId="7939" builtinId="9" hidden="1"/>
    <cellStyle name="Followed Hyperlink" xfId="7937" builtinId="9" hidden="1"/>
    <cellStyle name="Followed Hyperlink" xfId="7935" builtinId="9" hidden="1"/>
    <cellStyle name="Followed Hyperlink" xfId="7933" builtinId="9" hidden="1"/>
    <cellStyle name="Followed Hyperlink" xfId="7931" builtinId="9" hidden="1"/>
    <cellStyle name="Followed Hyperlink" xfId="7929" builtinId="9" hidden="1"/>
    <cellStyle name="Followed Hyperlink" xfId="7927" builtinId="9" hidden="1"/>
    <cellStyle name="Followed Hyperlink" xfId="7925" builtinId="9" hidden="1"/>
    <cellStyle name="Followed Hyperlink" xfId="7923" builtinId="9" hidden="1"/>
    <cellStyle name="Followed Hyperlink" xfId="7921" builtinId="9" hidden="1"/>
    <cellStyle name="Followed Hyperlink" xfId="7919" builtinId="9" hidden="1"/>
    <cellStyle name="Followed Hyperlink" xfId="7917" builtinId="9" hidden="1"/>
    <cellStyle name="Followed Hyperlink" xfId="7915" builtinId="9" hidden="1"/>
    <cellStyle name="Followed Hyperlink" xfId="7913" builtinId="9" hidden="1"/>
    <cellStyle name="Followed Hyperlink" xfId="7911" builtinId="9" hidden="1"/>
    <cellStyle name="Followed Hyperlink" xfId="7909" builtinId="9" hidden="1"/>
    <cellStyle name="Followed Hyperlink" xfId="7907" builtinId="9" hidden="1"/>
    <cellStyle name="Followed Hyperlink" xfId="7905" builtinId="9" hidden="1"/>
    <cellStyle name="Followed Hyperlink" xfId="7903" builtinId="9" hidden="1"/>
    <cellStyle name="Followed Hyperlink" xfId="7901" builtinId="9" hidden="1"/>
    <cellStyle name="Followed Hyperlink" xfId="7899" builtinId="9" hidden="1"/>
    <cellStyle name="Followed Hyperlink" xfId="7897" builtinId="9" hidden="1"/>
    <cellStyle name="Followed Hyperlink" xfId="7895" builtinId="9" hidden="1"/>
    <cellStyle name="Followed Hyperlink" xfId="7893" builtinId="9" hidden="1"/>
    <cellStyle name="Followed Hyperlink" xfId="7891" builtinId="9" hidden="1"/>
    <cellStyle name="Followed Hyperlink" xfId="7889" builtinId="9" hidden="1"/>
    <cellStyle name="Followed Hyperlink" xfId="7887" builtinId="9" hidden="1"/>
    <cellStyle name="Followed Hyperlink" xfId="7885" builtinId="9" hidden="1"/>
    <cellStyle name="Followed Hyperlink" xfId="7883" builtinId="9" hidden="1"/>
    <cellStyle name="Followed Hyperlink" xfId="7881" builtinId="9" hidden="1"/>
    <cellStyle name="Followed Hyperlink" xfId="7879" builtinId="9" hidden="1"/>
    <cellStyle name="Followed Hyperlink" xfId="7877" builtinId="9" hidden="1"/>
    <cellStyle name="Followed Hyperlink" xfId="7875" builtinId="9" hidden="1"/>
    <cellStyle name="Followed Hyperlink" xfId="7873" builtinId="9" hidden="1"/>
    <cellStyle name="Followed Hyperlink" xfId="7871" builtinId="9" hidden="1"/>
    <cellStyle name="Followed Hyperlink" xfId="7869" builtinId="9" hidden="1"/>
    <cellStyle name="Followed Hyperlink" xfId="7867" builtinId="9" hidden="1"/>
    <cellStyle name="Followed Hyperlink" xfId="7865" builtinId="9" hidden="1"/>
    <cellStyle name="Followed Hyperlink" xfId="7863" builtinId="9" hidden="1"/>
    <cellStyle name="Followed Hyperlink" xfId="7861" builtinId="9" hidden="1"/>
    <cellStyle name="Followed Hyperlink" xfId="7859" builtinId="9" hidden="1"/>
    <cellStyle name="Followed Hyperlink" xfId="7857" builtinId="9" hidden="1"/>
    <cellStyle name="Followed Hyperlink" xfId="7855" builtinId="9" hidden="1"/>
    <cellStyle name="Followed Hyperlink" xfId="7853" builtinId="9" hidden="1"/>
    <cellStyle name="Followed Hyperlink" xfId="7851" builtinId="9" hidden="1"/>
    <cellStyle name="Followed Hyperlink" xfId="7849" builtinId="9" hidden="1"/>
    <cellStyle name="Followed Hyperlink" xfId="7847" builtinId="9" hidden="1"/>
    <cellStyle name="Followed Hyperlink" xfId="7845" builtinId="9" hidden="1"/>
    <cellStyle name="Followed Hyperlink" xfId="7843" builtinId="9" hidden="1"/>
    <cellStyle name="Followed Hyperlink" xfId="7841" builtinId="9" hidden="1"/>
    <cellStyle name="Followed Hyperlink" xfId="7839" builtinId="9" hidden="1"/>
    <cellStyle name="Followed Hyperlink" xfId="7837" builtinId="9" hidden="1"/>
    <cellStyle name="Followed Hyperlink" xfId="7835" builtinId="9" hidden="1"/>
    <cellStyle name="Followed Hyperlink" xfId="7833" builtinId="9" hidden="1"/>
    <cellStyle name="Followed Hyperlink" xfId="7831" builtinId="9" hidden="1"/>
    <cellStyle name="Followed Hyperlink" xfId="7829" builtinId="9" hidden="1"/>
    <cellStyle name="Followed Hyperlink" xfId="7827" builtinId="9" hidden="1"/>
    <cellStyle name="Followed Hyperlink" xfId="7825" builtinId="9" hidden="1"/>
    <cellStyle name="Followed Hyperlink" xfId="7823" builtinId="9" hidden="1"/>
    <cellStyle name="Followed Hyperlink" xfId="7821" builtinId="9" hidden="1"/>
    <cellStyle name="Followed Hyperlink" xfId="7819" builtinId="9" hidden="1"/>
    <cellStyle name="Followed Hyperlink" xfId="7817" builtinId="9" hidden="1"/>
    <cellStyle name="Followed Hyperlink" xfId="7815" builtinId="9" hidden="1"/>
    <cellStyle name="Followed Hyperlink" xfId="7813" builtinId="9" hidden="1"/>
    <cellStyle name="Followed Hyperlink" xfId="7811" builtinId="9" hidden="1"/>
    <cellStyle name="Followed Hyperlink" xfId="7809" builtinId="9" hidden="1"/>
    <cellStyle name="Followed Hyperlink" xfId="7807" builtinId="9" hidden="1"/>
    <cellStyle name="Followed Hyperlink" xfId="7805" builtinId="9" hidden="1"/>
    <cellStyle name="Followed Hyperlink" xfId="7803" builtinId="9" hidden="1"/>
    <cellStyle name="Followed Hyperlink" xfId="7801" builtinId="9" hidden="1"/>
    <cellStyle name="Followed Hyperlink" xfId="7799" builtinId="9" hidden="1"/>
    <cellStyle name="Followed Hyperlink" xfId="7797" builtinId="9" hidden="1"/>
    <cellStyle name="Followed Hyperlink" xfId="7795" builtinId="9" hidden="1"/>
    <cellStyle name="Followed Hyperlink" xfId="7793" builtinId="9" hidden="1"/>
    <cellStyle name="Followed Hyperlink" xfId="7791" builtinId="9" hidden="1"/>
    <cellStyle name="Followed Hyperlink" xfId="7789" builtinId="9" hidden="1"/>
    <cellStyle name="Followed Hyperlink" xfId="7787" builtinId="9" hidden="1"/>
    <cellStyle name="Followed Hyperlink" xfId="7785" builtinId="9" hidden="1"/>
    <cellStyle name="Followed Hyperlink" xfId="7783" builtinId="9" hidden="1"/>
    <cellStyle name="Followed Hyperlink" xfId="7781" builtinId="9" hidden="1"/>
    <cellStyle name="Followed Hyperlink" xfId="7779" builtinId="9" hidden="1"/>
    <cellStyle name="Followed Hyperlink" xfId="7777" builtinId="9" hidden="1"/>
    <cellStyle name="Followed Hyperlink" xfId="7775" builtinId="9" hidden="1"/>
    <cellStyle name="Followed Hyperlink" xfId="7773" builtinId="9" hidden="1"/>
    <cellStyle name="Followed Hyperlink" xfId="7771" builtinId="9" hidden="1"/>
    <cellStyle name="Followed Hyperlink" xfId="7769" builtinId="9" hidden="1"/>
    <cellStyle name="Followed Hyperlink" xfId="7767" builtinId="9" hidden="1"/>
    <cellStyle name="Followed Hyperlink" xfId="7765" builtinId="9" hidden="1"/>
    <cellStyle name="Followed Hyperlink" xfId="7763" builtinId="9" hidden="1"/>
    <cellStyle name="Followed Hyperlink" xfId="7761" builtinId="9" hidden="1"/>
    <cellStyle name="Followed Hyperlink" xfId="7759" builtinId="9" hidden="1"/>
    <cellStyle name="Followed Hyperlink" xfId="7757" builtinId="9" hidden="1"/>
    <cellStyle name="Followed Hyperlink" xfId="7755" builtinId="9" hidden="1"/>
    <cellStyle name="Followed Hyperlink" xfId="7753" builtinId="9" hidden="1"/>
    <cellStyle name="Followed Hyperlink" xfId="7751" builtinId="9" hidden="1"/>
    <cellStyle name="Followed Hyperlink" xfId="7749" builtinId="9" hidden="1"/>
    <cellStyle name="Followed Hyperlink" xfId="7747" builtinId="9" hidden="1"/>
    <cellStyle name="Followed Hyperlink" xfId="7745" builtinId="9" hidden="1"/>
    <cellStyle name="Followed Hyperlink" xfId="7743" builtinId="9" hidden="1"/>
    <cellStyle name="Followed Hyperlink" xfId="7741" builtinId="9" hidden="1"/>
    <cellStyle name="Followed Hyperlink" xfId="7739" builtinId="9" hidden="1"/>
    <cellStyle name="Followed Hyperlink" xfId="7737" builtinId="9" hidden="1"/>
    <cellStyle name="Followed Hyperlink" xfId="7735" builtinId="9" hidden="1"/>
    <cellStyle name="Followed Hyperlink" xfId="7733" builtinId="9" hidden="1"/>
    <cellStyle name="Followed Hyperlink" xfId="7731" builtinId="9" hidden="1"/>
    <cellStyle name="Followed Hyperlink" xfId="7729" builtinId="9" hidden="1"/>
    <cellStyle name="Followed Hyperlink" xfId="7727" builtinId="9" hidden="1"/>
    <cellStyle name="Followed Hyperlink" xfId="7725" builtinId="9" hidden="1"/>
    <cellStyle name="Followed Hyperlink" xfId="7723" builtinId="9" hidden="1"/>
    <cellStyle name="Followed Hyperlink" xfId="7721" builtinId="9" hidden="1"/>
    <cellStyle name="Followed Hyperlink" xfId="7719" builtinId="9" hidden="1"/>
    <cellStyle name="Followed Hyperlink" xfId="7717" builtinId="9" hidden="1"/>
    <cellStyle name="Followed Hyperlink" xfId="7715" builtinId="9" hidden="1"/>
    <cellStyle name="Followed Hyperlink" xfId="7713" builtinId="9" hidden="1"/>
    <cellStyle name="Followed Hyperlink" xfId="7711" builtinId="9" hidden="1"/>
    <cellStyle name="Followed Hyperlink" xfId="7709" builtinId="9" hidden="1"/>
    <cellStyle name="Followed Hyperlink" xfId="7707" builtinId="9" hidden="1"/>
    <cellStyle name="Followed Hyperlink" xfId="7705" builtinId="9" hidden="1"/>
    <cellStyle name="Followed Hyperlink" xfId="7703" builtinId="9" hidden="1"/>
    <cellStyle name="Followed Hyperlink" xfId="7701" builtinId="9" hidden="1"/>
    <cellStyle name="Followed Hyperlink" xfId="7699" builtinId="9" hidden="1"/>
    <cellStyle name="Followed Hyperlink" xfId="7697" builtinId="9" hidden="1"/>
    <cellStyle name="Followed Hyperlink" xfId="7695" builtinId="9" hidden="1"/>
    <cellStyle name="Followed Hyperlink" xfId="7693" builtinId="9" hidden="1"/>
    <cellStyle name="Followed Hyperlink" xfId="7691" builtinId="9" hidden="1"/>
    <cellStyle name="Followed Hyperlink" xfId="7689" builtinId="9" hidden="1"/>
    <cellStyle name="Followed Hyperlink" xfId="7687" builtinId="9" hidden="1"/>
    <cellStyle name="Followed Hyperlink" xfId="7685" builtinId="9" hidden="1"/>
    <cellStyle name="Followed Hyperlink" xfId="7683" builtinId="9" hidden="1"/>
    <cellStyle name="Followed Hyperlink" xfId="7681" builtinId="9" hidden="1"/>
    <cellStyle name="Followed Hyperlink" xfId="7679" builtinId="9" hidden="1"/>
    <cellStyle name="Followed Hyperlink" xfId="7677" builtinId="9" hidden="1"/>
    <cellStyle name="Followed Hyperlink" xfId="7675" builtinId="9" hidden="1"/>
    <cellStyle name="Followed Hyperlink" xfId="7673" builtinId="9" hidden="1"/>
    <cellStyle name="Followed Hyperlink" xfId="7671" builtinId="9" hidden="1"/>
    <cellStyle name="Followed Hyperlink" xfId="7669" builtinId="9" hidden="1"/>
    <cellStyle name="Followed Hyperlink" xfId="7667" builtinId="9" hidden="1"/>
    <cellStyle name="Followed Hyperlink" xfId="7665" builtinId="9" hidden="1"/>
    <cellStyle name="Followed Hyperlink" xfId="7663" builtinId="9" hidden="1"/>
    <cellStyle name="Followed Hyperlink" xfId="7661" builtinId="9" hidden="1"/>
    <cellStyle name="Followed Hyperlink" xfId="7659" builtinId="9" hidden="1"/>
    <cellStyle name="Followed Hyperlink" xfId="7657" builtinId="9" hidden="1"/>
    <cellStyle name="Followed Hyperlink" xfId="7655" builtinId="9" hidden="1"/>
    <cellStyle name="Followed Hyperlink" xfId="7653" builtinId="9" hidden="1"/>
    <cellStyle name="Followed Hyperlink" xfId="7651" builtinId="9" hidden="1"/>
    <cellStyle name="Followed Hyperlink" xfId="7649" builtinId="9" hidden="1"/>
    <cellStyle name="Followed Hyperlink" xfId="7647" builtinId="9" hidden="1"/>
    <cellStyle name="Followed Hyperlink" xfId="7645" builtinId="9" hidden="1"/>
    <cellStyle name="Followed Hyperlink" xfId="7643" builtinId="9" hidden="1"/>
    <cellStyle name="Followed Hyperlink" xfId="7641" builtinId="9" hidden="1"/>
    <cellStyle name="Followed Hyperlink" xfId="7639" builtinId="9" hidden="1"/>
    <cellStyle name="Followed Hyperlink" xfId="7637" builtinId="9" hidden="1"/>
    <cellStyle name="Followed Hyperlink" xfId="7635" builtinId="9" hidden="1"/>
    <cellStyle name="Followed Hyperlink" xfId="7633" builtinId="9" hidden="1"/>
    <cellStyle name="Followed Hyperlink" xfId="7631" builtinId="9" hidden="1"/>
    <cellStyle name="Followed Hyperlink" xfId="7629" builtinId="9" hidden="1"/>
    <cellStyle name="Followed Hyperlink" xfId="7627" builtinId="9" hidden="1"/>
    <cellStyle name="Followed Hyperlink" xfId="7625" builtinId="9" hidden="1"/>
    <cellStyle name="Followed Hyperlink" xfId="7623" builtinId="9" hidden="1"/>
    <cellStyle name="Followed Hyperlink" xfId="7621" builtinId="9" hidden="1"/>
    <cellStyle name="Followed Hyperlink" xfId="7619" builtinId="9" hidden="1"/>
    <cellStyle name="Followed Hyperlink" xfId="7617" builtinId="9" hidden="1"/>
    <cellStyle name="Followed Hyperlink" xfId="7615" builtinId="9" hidden="1"/>
    <cellStyle name="Followed Hyperlink" xfId="7613" builtinId="9" hidden="1"/>
    <cellStyle name="Followed Hyperlink" xfId="7611" builtinId="9" hidden="1"/>
    <cellStyle name="Followed Hyperlink" xfId="7609" builtinId="9" hidden="1"/>
    <cellStyle name="Followed Hyperlink" xfId="7607" builtinId="9" hidden="1"/>
    <cellStyle name="Followed Hyperlink" xfId="7605" builtinId="9" hidden="1"/>
    <cellStyle name="Followed Hyperlink" xfId="7603" builtinId="9" hidden="1"/>
    <cellStyle name="Followed Hyperlink" xfId="7601" builtinId="9" hidden="1"/>
    <cellStyle name="Followed Hyperlink" xfId="7599" builtinId="9" hidden="1"/>
    <cellStyle name="Followed Hyperlink" xfId="7597" builtinId="9" hidden="1"/>
    <cellStyle name="Followed Hyperlink" xfId="7595" builtinId="9" hidden="1"/>
    <cellStyle name="Followed Hyperlink" xfId="7593" builtinId="9" hidden="1"/>
    <cellStyle name="Followed Hyperlink" xfId="7591" builtinId="9" hidden="1"/>
    <cellStyle name="Followed Hyperlink" xfId="7589" builtinId="9" hidden="1"/>
    <cellStyle name="Followed Hyperlink" xfId="7587" builtinId="9" hidden="1"/>
    <cellStyle name="Followed Hyperlink" xfId="7585" builtinId="9" hidden="1"/>
    <cellStyle name="Followed Hyperlink" xfId="7583" builtinId="9" hidden="1"/>
    <cellStyle name="Followed Hyperlink" xfId="7581" builtinId="9" hidden="1"/>
    <cellStyle name="Followed Hyperlink" xfId="7579" builtinId="9" hidden="1"/>
    <cellStyle name="Followed Hyperlink" xfId="7577" builtinId="9" hidden="1"/>
    <cellStyle name="Followed Hyperlink" xfId="7575" builtinId="9" hidden="1"/>
    <cellStyle name="Followed Hyperlink" xfId="7573" builtinId="9" hidden="1"/>
    <cellStyle name="Followed Hyperlink" xfId="7571" builtinId="9" hidden="1"/>
    <cellStyle name="Followed Hyperlink" xfId="7569" builtinId="9" hidden="1"/>
    <cellStyle name="Followed Hyperlink" xfId="7567" builtinId="9" hidden="1"/>
    <cellStyle name="Followed Hyperlink" xfId="7565" builtinId="9" hidden="1"/>
    <cellStyle name="Followed Hyperlink" xfId="7563" builtinId="9" hidden="1"/>
    <cellStyle name="Followed Hyperlink" xfId="7561" builtinId="9" hidden="1"/>
    <cellStyle name="Followed Hyperlink" xfId="7559" builtinId="9" hidden="1"/>
    <cellStyle name="Followed Hyperlink" xfId="7557" builtinId="9" hidden="1"/>
    <cellStyle name="Followed Hyperlink" xfId="7555" builtinId="9" hidden="1"/>
    <cellStyle name="Followed Hyperlink" xfId="7553" builtinId="9" hidden="1"/>
    <cellStyle name="Followed Hyperlink" xfId="7551" builtinId="9" hidden="1"/>
    <cellStyle name="Followed Hyperlink" xfId="7549" builtinId="9" hidden="1"/>
    <cellStyle name="Followed Hyperlink" xfId="7547" builtinId="9" hidden="1"/>
    <cellStyle name="Followed Hyperlink" xfId="7545" builtinId="9" hidden="1"/>
    <cellStyle name="Followed Hyperlink" xfId="7543" builtinId="9" hidden="1"/>
    <cellStyle name="Followed Hyperlink" xfId="7541" builtinId="9" hidden="1"/>
    <cellStyle name="Followed Hyperlink" xfId="7539" builtinId="9" hidden="1"/>
    <cellStyle name="Followed Hyperlink" xfId="7537" builtinId="9" hidden="1"/>
    <cellStyle name="Followed Hyperlink" xfId="7535" builtinId="9" hidden="1"/>
    <cellStyle name="Followed Hyperlink" xfId="7533" builtinId="9" hidden="1"/>
    <cellStyle name="Followed Hyperlink" xfId="7531" builtinId="9" hidden="1"/>
    <cellStyle name="Followed Hyperlink" xfId="7529" builtinId="9" hidden="1"/>
    <cellStyle name="Followed Hyperlink" xfId="7527" builtinId="9" hidden="1"/>
    <cellStyle name="Followed Hyperlink" xfId="7525" builtinId="9" hidden="1"/>
    <cellStyle name="Followed Hyperlink" xfId="7523" builtinId="9" hidden="1"/>
    <cellStyle name="Followed Hyperlink" xfId="7521" builtinId="9" hidden="1"/>
    <cellStyle name="Followed Hyperlink" xfId="7519" builtinId="9" hidden="1"/>
    <cellStyle name="Followed Hyperlink" xfId="7517" builtinId="9" hidden="1"/>
    <cellStyle name="Followed Hyperlink" xfId="7515" builtinId="9" hidden="1"/>
    <cellStyle name="Followed Hyperlink" xfId="7513" builtinId="9" hidden="1"/>
    <cellStyle name="Followed Hyperlink" xfId="7511" builtinId="9" hidden="1"/>
    <cellStyle name="Followed Hyperlink" xfId="7509" builtinId="9" hidden="1"/>
    <cellStyle name="Followed Hyperlink" xfId="7507" builtinId="9" hidden="1"/>
    <cellStyle name="Followed Hyperlink" xfId="7505" builtinId="9" hidden="1"/>
    <cellStyle name="Followed Hyperlink" xfId="7503" builtinId="9" hidden="1"/>
    <cellStyle name="Followed Hyperlink" xfId="7501" builtinId="9" hidden="1"/>
    <cellStyle name="Followed Hyperlink" xfId="7499" builtinId="9" hidden="1"/>
    <cellStyle name="Followed Hyperlink" xfId="7497" builtinId="9" hidden="1"/>
    <cellStyle name="Followed Hyperlink" xfId="7495" builtinId="9" hidden="1"/>
    <cellStyle name="Followed Hyperlink" xfId="7493" builtinId="9" hidden="1"/>
    <cellStyle name="Followed Hyperlink" xfId="7491" builtinId="9" hidden="1"/>
    <cellStyle name="Followed Hyperlink" xfId="7489" builtinId="9" hidden="1"/>
    <cellStyle name="Followed Hyperlink" xfId="7487" builtinId="9" hidden="1"/>
    <cellStyle name="Followed Hyperlink" xfId="7485" builtinId="9" hidden="1"/>
    <cellStyle name="Followed Hyperlink" xfId="7483" builtinId="9" hidden="1"/>
    <cellStyle name="Followed Hyperlink" xfId="7481" builtinId="9" hidden="1"/>
    <cellStyle name="Followed Hyperlink" xfId="7479" builtinId="9" hidden="1"/>
    <cellStyle name="Followed Hyperlink" xfId="7477" builtinId="9" hidden="1"/>
    <cellStyle name="Followed Hyperlink" xfId="7475" builtinId="9" hidden="1"/>
    <cellStyle name="Followed Hyperlink" xfId="7473" builtinId="9" hidden="1"/>
    <cellStyle name="Followed Hyperlink" xfId="7471" builtinId="9" hidden="1"/>
    <cellStyle name="Followed Hyperlink" xfId="7469" builtinId="9" hidden="1"/>
    <cellStyle name="Followed Hyperlink" xfId="7467" builtinId="9" hidden="1"/>
    <cellStyle name="Followed Hyperlink" xfId="7465" builtinId="9" hidden="1"/>
    <cellStyle name="Followed Hyperlink" xfId="7463" builtinId="9" hidden="1"/>
    <cellStyle name="Followed Hyperlink" xfId="7461" builtinId="9" hidden="1"/>
    <cellStyle name="Followed Hyperlink" xfId="7459" builtinId="9" hidden="1"/>
    <cellStyle name="Followed Hyperlink" xfId="7457" builtinId="9" hidden="1"/>
    <cellStyle name="Followed Hyperlink" xfId="7455" builtinId="9" hidden="1"/>
    <cellStyle name="Followed Hyperlink" xfId="7453" builtinId="9" hidden="1"/>
    <cellStyle name="Followed Hyperlink" xfId="7451" builtinId="9" hidden="1"/>
    <cellStyle name="Followed Hyperlink" xfId="7449" builtinId="9" hidden="1"/>
    <cellStyle name="Followed Hyperlink" xfId="7447" builtinId="9" hidden="1"/>
    <cellStyle name="Followed Hyperlink" xfId="7445" builtinId="9" hidden="1"/>
    <cellStyle name="Followed Hyperlink" xfId="7443" builtinId="9" hidden="1"/>
    <cellStyle name="Followed Hyperlink" xfId="7441" builtinId="9" hidden="1"/>
    <cellStyle name="Followed Hyperlink" xfId="7439" builtinId="9" hidden="1"/>
    <cellStyle name="Followed Hyperlink" xfId="7437" builtinId="9" hidden="1"/>
    <cellStyle name="Followed Hyperlink" xfId="7435" builtinId="9" hidden="1"/>
    <cellStyle name="Followed Hyperlink" xfId="7433" builtinId="9" hidden="1"/>
    <cellStyle name="Followed Hyperlink" xfId="7431" builtinId="9" hidden="1"/>
    <cellStyle name="Followed Hyperlink" xfId="7429" builtinId="9" hidden="1"/>
    <cellStyle name="Followed Hyperlink" xfId="7427" builtinId="9" hidden="1"/>
    <cellStyle name="Followed Hyperlink" xfId="7425" builtinId="9" hidden="1"/>
    <cellStyle name="Followed Hyperlink" xfId="7423" builtinId="9" hidden="1"/>
    <cellStyle name="Followed Hyperlink" xfId="7421" builtinId="9" hidden="1"/>
    <cellStyle name="Followed Hyperlink" xfId="7419" builtinId="9" hidden="1"/>
    <cellStyle name="Followed Hyperlink" xfId="7417" builtinId="9" hidden="1"/>
    <cellStyle name="Followed Hyperlink" xfId="7415" builtinId="9" hidden="1"/>
    <cellStyle name="Followed Hyperlink" xfId="7413" builtinId="9" hidden="1"/>
    <cellStyle name="Followed Hyperlink" xfId="7411" builtinId="9" hidden="1"/>
    <cellStyle name="Followed Hyperlink" xfId="7409" builtinId="9" hidden="1"/>
    <cellStyle name="Followed Hyperlink" xfId="7407" builtinId="9" hidden="1"/>
    <cellStyle name="Followed Hyperlink" xfId="7405" builtinId="9" hidden="1"/>
    <cellStyle name="Followed Hyperlink" xfId="7403" builtinId="9" hidden="1"/>
    <cellStyle name="Followed Hyperlink" xfId="7401" builtinId="9" hidden="1"/>
    <cellStyle name="Followed Hyperlink" xfId="7399" builtinId="9" hidden="1"/>
    <cellStyle name="Followed Hyperlink" xfId="7397" builtinId="9" hidden="1"/>
    <cellStyle name="Followed Hyperlink" xfId="7395" builtinId="9" hidden="1"/>
    <cellStyle name="Followed Hyperlink" xfId="7393" builtinId="9" hidden="1"/>
    <cellStyle name="Followed Hyperlink" xfId="7391" builtinId="9" hidden="1"/>
    <cellStyle name="Followed Hyperlink" xfId="7389" builtinId="9" hidden="1"/>
    <cellStyle name="Followed Hyperlink" xfId="6859" builtinId="9" hidden="1"/>
    <cellStyle name="Followed Hyperlink" xfId="6857" builtinId="9" hidden="1"/>
    <cellStyle name="Followed Hyperlink" xfId="6855" builtinId="9" hidden="1"/>
    <cellStyle name="Followed Hyperlink" xfId="6853" builtinId="9" hidden="1"/>
    <cellStyle name="Followed Hyperlink" xfId="6851" builtinId="9" hidden="1"/>
    <cellStyle name="Followed Hyperlink" xfId="6849" builtinId="9" hidden="1"/>
    <cellStyle name="Followed Hyperlink" xfId="6847" builtinId="9" hidden="1"/>
    <cellStyle name="Followed Hyperlink" xfId="6845" builtinId="9" hidden="1"/>
    <cellStyle name="Followed Hyperlink" xfId="6843" builtinId="9" hidden="1"/>
    <cellStyle name="Followed Hyperlink" xfId="6841" builtinId="9" hidden="1"/>
    <cellStyle name="Followed Hyperlink" xfId="6839" builtinId="9" hidden="1"/>
    <cellStyle name="Followed Hyperlink" xfId="6837" builtinId="9" hidden="1"/>
    <cellStyle name="Followed Hyperlink" xfId="6835" builtinId="9" hidden="1"/>
    <cellStyle name="Followed Hyperlink" xfId="6833" builtinId="9" hidden="1"/>
    <cellStyle name="Followed Hyperlink" xfId="6831" builtinId="9" hidden="1"/>
    <cellStyle name="Followed Hyperlink" xfId="6829" builtinId="9" hidden="1"/>
    <cellStyle name="Followed Hyperlink" xfId="6827" builtinId="9" hidden="1"/>
    <cellStyle name="Followed Hyperlink" xfId="6825" builtinId="9" hidden="1"/>
    <cellStyle name="Followed Hyperlink" xfId="6823" builtinId="9" hidden="1"/>
    <cellStyle name="Followed Hyperlink" xfId="6821" builtinId="9" hidden="1"/>
    <cellStyle name="Followed Hyperlink" xfId="6819" builtinId="9" hidden="1"/>
    <cellStyle name="Followed Hyperlink" xfId="6817" builtinId="9" hidden="1"/>
    <cellStyle name="Followed Hyperlink" xfId="6815" builtinId="9" hidden="1"/>
    <cellStyle name="Followed Hyperlink" xfId="6813" builtinId="9" hidden="1"/>
    <cellStyle name="Followed Hyperlink" xfId="6811" builtinId="9" hidden="1"/>
    <cellStyle name="Followed Hyperlink" xfId="6809" builtinId="9" hidden="1"/>
    <cellStyle name="Followed Hyperlink" xfId="6807" builtinId="9" hidden="1"/>
    <cellStyle name="Followed Hyperlink" xfId="6805" builtinId="9" hidden="1"/>
    <cellStyle name="Followed Hyperlink" xfId="6803" builtinId="9" hidden="1"/>
    <cellStyle name="Followed Hyperlink" xfId="6801" builtinId="9" hidden="1"/>
    <cellStyle name="Followed Hyperlink" xfId="6799" builtinId="9" hidden="1"/>
    <cellStyle name="Followed Hyperlink" xfId="6797" builtinId="9" hidden="1"/>
    <cellStyle name="Followed Hyperlink" xfId="6795" builtinId="9" hidden="1"/>
    <cellStyle name="Followed Hyperlink" xfId="6793" builtinId="9" hidden="1"/>
    <cellStyle name="Followed Hyperlink" xfId="6791" builtinId="9" hidden="1"/>
    <cellStyle name="Followed Hyperlink" xfId="6789" builtinId="9" hidden="1"/>
    <cellStyle name="Followed Hyperlink" xfId="6787" builtinId="9" hidden="1"/>
    <cellStyle name="Followed Hyperlink" xfId="6785" builtinId="9" hidden="1"/>
    <cellStyle name="Followed Hyperlink" xfId="6783" builtinId="9" hidden="1"/>
    <cellStyle name="Followed Hyperlink" xfId="6781" builtinId="9" hidden="1"/>
    <cellStyle name="Followed Hyperlink" xfId="6779" builtinId="9" hidden="1"/>
    <cellStyle name="Followed Hyperlink" xfId="6777" builtinId="9" hidden="1"/>
    <cellStyle name="Followed Hyperlink" xfId="6775" builtinId="9" hidden="1"/>
    <cellStyle name="Followed Hyperlink" xfId="6773" builtinId="9" hidden="1"/>
    <cellStyle name="Followed Hyperlink" xfId="6771" builtinId="9" hidden="1"/>
    <cellStyle name="Followed Hyperlink" xfId="6769" builtinId="9" hidden="1"/>
    <cellStyle name="Followed Hyperlink" xfId="6767" builtinId="9" hidden="1"/>
    <cellStyle name="Followed Hyperlink" xfId="6765" builtinId="9" hidden="1"/>
    <cellStyle name="Followed Hyperlink" xfId="6763" builtinId="9" hidden="1"/>
    <cellStyle name="Followed Hyperlink" xfId="6761" builtinId="9" hidden="1"/>
    <cellStyle name="Followed Hyperlink" xfId="6759" builtinId="9" hidden="1"/>
    <cellStyle name="Followed Hyperlink" xfId="6757" builtinId="9" hidden="1"/>
    <cellStyle name="Followed Hyperlink" xfId="6755" builtinId="9" hidden="1"/>
    <cellStyle name="Followed Hyperlink" xfId="6753" builtinId="9" hidden="1"/>
    <cellStyle name="Followed Hyperlink" xfId="6751" builtinId="9" hidden="1"/>
    <cellStyle name="Followed Hyperlink" xfId="6749" builtinId="9" hidden="1"/>
    <cellStyle name="Followed Hyperlink" xfId="6747" builtinId="9" hidden="1"/>
    <cellStyle name="Followed Hyperlink" xfId="6745" builtinId="9" hidden="1"/>
    <cellStyle name="Followed Hyperlink" xfId="6743" builtinId="9" hidden="1"/>
    <cellStyle name="Followed Hyperlink" xfId="6741" builtinId="9" hidden="1"/>
    <cellStyle name="Followed Hyperlink" xfId="6739" builtinId="9" hidden="1"/>
    <cellStyle name="Followed Hyperlink" xfId="6737" builtinId="9" hidden="1"/>
    <cellStyle name="Followed Hyperlink" xfId="6735" builtinId="9" hidden="1"/>
    <cellStyle name="Followed Hyperlink" xfId="6733" builtinId="9" hidden="1"/>
    <cellStyle name="Followed Hyperlink" xfId="6731" builtinId="9" hidden="1"/>
    <cellStyle name="Followed Hyperlink" xfId="6729" builtinId="9" hidden="1"/>
    <cellStyle name="Followed Hyperlink" xfId="6727" builtinId="9" hidden="1"/>
    <cellStyle name="Followed Hyperlink" xfId="6725" builtinId="9" hidden="1"/>
    <cellStyle name="Followed Hyperlink" xfId="6723" builtinId="9" hidden="1"/>
    <cellStyle name="Followed Hyperlink" xfId="6721" builtinId="9" hidden="1"/>
    <cellStyle name="Followed Hyperlink" xfId="6719" builtinId="9" hidden="1"/>
    <cellStyle name="Followed Hyperlink" xfId="6717" builtinId="9" hidden="1"/>
    <cellStyle name="Followed Hyperlink" xfId="6715" builtinId="9" hidden="1"/>
    <cellStyle name="Followed Hyperlink" xfId="6713" builtinId="9" hidden="1"/>
    <cellStyle name="Followed Hyperlink" xfId="6711" builtinId="9" hidden="1"/>
    <cellStyle name="Followed Hyperlink" xfId="6709" builtinId="9" hidden="1"/>
    <cellStyle name="Followed Hyperlink" xfId="6707" builtinId="9" hidden="1"/>
    <cellStyle name="Followed Hyperlink" xfId="6705" builtinId="9" hidden="1"/>
    <cellStyle name="Followed Hyperlink" xfId="6703" builtinId="9" hidden="1"/>
    <cellStyle name="Followed Hyperlink" xfId="6701" builtinId="9" hidden="1"/>
    <cellStyle name="Followed Hyperlink" xfId="6699" builtinId="9" hidden="1"/>
    <cellStyle name="Followed Hyperlink" xfId="6697" builtinId="9" hidden="1"/>
    <cellStyle name="Followed Hyperlink" xfId="6695" builtinId="9" hidden="1"/>
    <cellStyle name="Followed Hyperlink" xfId="6693" builtinId="9" hidden="1"/>
    <cellStyle name="Followed Hyperlink" xfId="6691" builtinId="9" hidden="1"/>
    <cellStyle name="Followed Hyperlink" xfId="6689" builtinId="9" hidden="1"/>
    <cellStyle name="Followed Hyperlink" xfId="6687" builtinId="9" hidden="1"/>
    <cellStyle name="Followed Hyperlink" xfId="6685" builtinId="9" hidden="1"/>
    <cellStyle name="Followed Hyperlink" xfId="6683" builtinId="9" hidden="1"/>
    <cellStyle name="Followed Hyperlink" xfId="6681" builtinId="9" hidden="1"/>
    <cellStyle name="Followed Hyperlink" xfId="6679" builtinId="9" hidden="1"/>
    <cellStyle name="Followed Hyperlink" xfId="6677" builtinId="9" hidden="1"/>
    <cellStyle name="Followed Hyperlink" xfId="6675" builtinId="9" hidden="1"/>
    <cellStyle name="Followed Hyperlink" xfId="6673" builtinId="9" hidden="1"/>
    <cellStyle name="Followed Hyperlink" xfId="6671" builtinId="9" hidden="1"/>
    <cellStyle name="Followed Hyperlink" xfId="6669" builtinId="9" hidden="1"/>
    <cellStyle name="Followed Hyperlink" xfId="6667" builtinId="9" hidden="1"/>
    <cellStyle name="Followed Hyperlink" xfId="6665" builtinId="9" hidden="1"/>
    <cellStyle name="Followed Hyperlink" xfId="6663" builtinId="9" hidden="1"/>
    <cellStyle name="Followed Hyperlink" xfId="6661" builtinId="9" hidden="1"/>
    <cellStyle name="Followed Hyperlink" xfId="6659" builtinId="9" hidden="1"/>
    <cellStyle name="Followed Hyperlink" xfId="6657" builtinId="9" hidden="1"/>
    <cellStyle name="Followed Hyperlink" xfId="6655" builtinId="9" hidden="1"/>
    <cellStyle name="Followed Hyperlink" xfId="6653" builtinId="9" hidden="1"/>
    <cellStyle name="Followed Hyperlink" xfId="6651" builtinId="9" hidden="1"/>
    <cellStyle name="Followed Hyperlink" xfId="6649" builtinId="9" hidden="1"/>
    <cellStyle name="Followed Hyperlink" xfId="6647" builtinId="9" hidden="1"/>
    <cellStyle name="Followed Hyperlink" xfId="6645" builtinId="9" hidden="1"/>
    <cellStyle name="Followed Hyperlink" xfId="6643" builtinId="9" hidden="1"/>
    <cellStyle name="Followed Hyperlink" xfId="6641" builtinId="9" hidden="1"/>
    <cellStyle name="Followed Hyperlink" xfId="6639" builtinId="9" hidden="1"/>
    <cellStyle name="Followed Hyperlink" xfId="6637" builtinId="9" hidden="1"/>
    <cellStyle name="Followed Hyperlink" xfId="6635" builtinId="9" hidden="1"/>
    <cellStyle name="Followed Hyperlink" xfId="6633" builtinId="9" hidden="1"/>
    <cellStyle name="Followed Hyperlink" xfId="6631" builtinId="9" hidden="1"/>
    <cellStyle name="Followed Hyperlink" xfId="6629" builtinId="9" hidden="1"/>
    <cellStyle name="Followed Hyperlink" xfId="6627" builtinId="9" hidden="1"/>
    <cellStyle name="Followed Hyperlink" xfId="6625" builtinId="9" hidden="1"/>
    <cellStyle name="Followed Hyperlink" xfId="6623" builtinId="9" hidden="1"/>
    <cellStyle name="Followed Hyperlink" xfId="6621" builtinId="9" hidden="1"/>
    <cellStyle name="Followed Hyperlink" xfId="6619" builtinId="9" hidden="1"/>
    <cellStyle name="Followed Hyperlink" xfId="6617" builtinId="9" hidden="1"/>
    <cellStyle name="Followed Hyperlink" xfId="6615" builtinId="9" hidden="1"/>
    <cellStyle name="Followed Hyperlink" xfId="6613" builtinId="9" hidden="1"/>
    <cellStyle name="Followed Hyperlink" xfId="6611" builtinId="9" hidden="1"/>
    <cellStyle name="Followed Hyperlink" xfId="6609" builtinId="9" hidden="1"/>
    <cellStyle name="Followed Hyperlink" xfId="6607" builtinId="9" hidden="1"/>
    <cellStyle name="Followed Hyperlink" xfId="6605" builtinId="9" hidden="1"/>
    <cellStyle name="Followed Hyperlink" xfId="6603" builtinId="9" hidden="1"/>
    <cellStyle name="Followed Hyperlink" xfId="6601" builtinId="9" hidden="1"/>
    <cellStyle name="Followed Hyperlink" xfId="6599" builtinId="9" hidden="1"/>
    <cellStyle name="Followed Hyperlink" xfId="6597" builtinId="9" hidden="1"/>
    <cellStyle name="Followed Hyperlink" xfId="6595" builtinId="9" hidden="1"/>
    <cellStyle name="Followed Hyperlink" xfId="6593" builtinId="9" hidden="1"/>
    <cellStyle name="Followed Hyperlink" xfId="6591" builtinId="9" hidden="1"/>
    <cellStyle name="Followed Hyperlink" xfId="6589" builtinId="9" hidden="1"/>
    <cellStyle name="Followed Hyperlink" xfId="6587" builtinId="9" hidden="1"/>
    <cellStyle name="Followed Hyperlink" xfId="6585" builtinId="9" hidden="1"/>
    <cellStyle name="Followed Hyperlink" xfId="6583" builtinId="9" hidden="1"/>
    <cellStyle name="Followed Hyperlink" xfId="6581" builtinId="9" hidden="1"/>
    <cellStyle name="Followed Hyperlink" xfId="6579" builtinId="9" hidden="1"/>
    <cellStyle name="Followed Hyperlink" xfId="6577" builtinId="9" hidden="1"/>
    <cellStyle name="Followed Hyperlink" xfId="6575" builtinId="9" hidden="1"/>
    <cellStyle name="Followed Hyperlink" xfId="6573" builtinId="9" hidden="1"/>
    <cellStyle name="Followed Hyperlink" xfId="6571" builtinId="9" hidden="1"/>
    <cellStyle name="Followed Hyperlink" xfId="6569" builtinId="9" hidden="1"/>
    <cellStyle name="Followed Hyperlink" xfId="6567" builtinId="9" hidden="1"/>
    <cellStyle name="Followed Hyperlink" xfId="6565" builtinId="9" hidden="1"/>
    <cellStyle name="Followed Hyperlink" xfId="6563" builtinId="9" hidden="1"/>
    <cellStyle name="Followed Hyperlink" xfId="6561" builtinId="9" hidden="1"/>
    <cellStyle name="Followed Hyperlink" xfId="6559" builtinId="9" hidden="1"/>
    <cellStyle name="Followed Hyperlink" xfId="6557" builtinId="9" hidden="1"/>
    <cellStyle name="Followed Hyperlink" xfId="6555" builtinId="9" hidden="1"/>
    <cellStyle name="Followed Hyperlink" xfId="6553" builtinId="9" hidden="1"/>
    <cellStyle name="Followed Hyperlink" xfId="6551" builtinId="9" hidden="1"/>
    <cellStyle name="Followed Hyperlink" xfId="6549" builtinId="9" hidden="1"/>
    <cellStyle name="Followed Hyperlink" xfId="6547" builtinId="9" hidden="1"/>
    <cellStyle name="Followed Hyperlink" xfId="6545" builtinId="9" hidden="1"/>
    <cellStyle name="Followed Hyperlink" xfId="6543" builtinId="9" hidden="1"/>
    <cellStyle name="Followed Hyperlink" xfId="6541" builtinId="9" hidden="1"/>
    <cellStyle name="Followed Hyperlink" xfId="6539" builtinId="9" hidden="1"/>
    <cellStyle name="Followed Hyperlink" xfId="6537" builtinId="9" hidden="1"/>
    <cellStyle name="Followed Hyperlink" xfId="6535" builtinId="9" hidden="1"/>
    <cellStyle name="Followed Hyperlink" xfId="6533" builtinId="9" hidden="1"/>
    <cellStyle name="Followed Hyperlink" xfId="6531" builtinId="9" hidden="1"/>
    <cellStyle name="Followed Hyperlink" xfId="6529" builtinId="9" hidden="1"/>
    <cellStyle name="Followed Hyperlink" xfId="6527" builtinId="9" hidden="1"/>
    <cellStyle name="Followed Hyperlink" xfId="6525" builtinId="9" hidden="1"/>
    <cellStyle name="Followed Hyperlink" xfId="6523" builtinId="9" hidden="1"/>
    <cellStyle name="Followed Hyperlink" xfId="6521" builtinId="9" hidden="1"/>
    <cellStyle name="Followed Hyperlink" xfId="6519" builtinId="9" hidden="1"/>
    <cellStyle name="Followed Hyperlink" xfId="6517" builtinId="9" hidden="1"/>
    <cellStyle name="Followed Hyperlink" xfId="6515" builtinId="9" hidden="1"/>
    <cellStyle name="Followed Hyperlink" xfId="6513" builtinId="9" hidden="1"/>
    <cellStyle name="Followed Hyperlink" xfId="6511" builtinId="9" hidden="1"/>
    <cellStyle name="Followed Hyperlink" xfId="6509" builtinId="9" hidden="1"/>
    <cellStyle name="Followed Hyperlink" xfId="6507" builtinId="9" hidden="1"/>
    <cellStyle name="Followed Hyperlink" xfId="6505" builtinId="9" hidden="1"/>
    <cellStyle name="Followed Hyperlink" xfId="6503" builtinId="9" hidden="1"/>
    <cellStyle name="Followed Hyperlink" xfId="6501" builtinId="9" hidden="1"/>
    <cellStyle name="Followed Hyperlink" xfId="6499" builtinId="9" hidden="1"/>
    <cellStyle name="Followed Hyperlink" xfId="6497" builtinId="9" hidden="1"/>
    <cellStyle name="Followed Hyperlink" xfId="6495" builtinId="9" hidden="1"/>
    <cellStyle name="Followed Hyperlink" xfId="6493" builtinId="9" hidden="1"/>
    <cellStyle name="Followed Hyperlink" xfId="6491" builtinId="9" hidden="1"/>
    <cellStyle name="Followed Hyperlink" xfId="6489" builtinId="9" hidden="1"/>
    <cellStyle name="Followed Hyperlink" xfId="6487" builtinId="9" hidden="1"/>
    <cellStyle name="Followed Hyperlink" xfId="6485" builtinId="9" hidden="1"/>
    <cellStyle name="Followed Hyperlink" xfId="6483" builtinId="9" hidden="1"/>
    <cellStyle name="Followed Hyperlink" xfId="6481" builtinId="9" hidden="1"/>
    <cellStyle name="Followed Hyperlink" xfId="6479" builtinId="9" hidden="1"/>
    <cellStyle name="Followed Hyperlink" xfId="6477" builtinId="9" hidden="1"/>
    <cellStyle name="Followed Hyperlink" xfId="6475" builtinId="9" hidden="1"/>
    <cellStyle name="Followed Hyperlink" xfId="6473" builtinId="9" hidden="1"/>
    <cellStyle name="Followed Hyperlink" xfId="6471" builtinId="9" hidden="1"/>
    <cellStyle name="Followed Hyperlink" xfId="6469" builtinId="9" hidden="1"/>
    <cellStyle name="Followed Hyperlink" xfId="6467" builtinId="9" hidden="1"/>
    <cellStyle name="Followed Hyperlink" xfId="6465" builtinId="9" hidden="1"/>
    <cellStyle name="Followed Hyperlink" xfId="6463" builtinId="9" hidden="1"/>
    <cellStyle name="Followed Hyperlink" xfId="6461" builtinId="9" hidden="1"/>
    <cellStyle name="Followed Hyperlink" xfId="6459" builtinId="9" hidden="1"/>
    <cellStyle name="Followed Hyperlink" xfId="6457" builtinId="9" hidden="1"/>
    <cellStyle name="Followed Hyperlink" xfId="6455" builtinId="9" hidden="1"/>
    <cellStyle name="Followed Hyperlink" xfId="6453" builtinId="9" hidden="1"/>
    <cellStyle name="Followed Hyperlink" xfId="6451" builtinId="9" hidden="1"/>
    <cellStyle name="Followed Hyperlink" xfId="6449" builtinId="9" hidden="1"/>
    <cellStyle name="Followed Hyperlink" xfId="6447" builtinId="9" hidden="1"/>
    <cellStyle name="Followed Hyperlink" xfId="6445" builtinId="9" hidden="1"/>
    <cellStyle name="Followed Hyperlink" xfId="6443" builtinId="9" hidden="1"/>
    <cellStyle name="Followed Hyperlink" xfId="6441" builtinId="9" hidden="1"/>
    <cellStyle name="Followed Hyperlink" xfId="6439" builtinId="9" hidden="1"/>
    <cellStyle name="Followed Hyperlink" xfId="6437" builtinId="9" hidden="1"/>
    <cellStyle name="Followed Hyperlink" xfId="6435" builtinId="9" hidden="1"/>
    <cellStyle name="Followed Hyperlink" xfId="6433" builtinId="9" hidden="1"/>
    <cellStyle name="Followed Hyperlink" xfId="6431" builtinId="9" hidden="1"/>
    <cellStyle name="Followed Hyperlink" xfId="6429" builtinId="9" hidden="1"/>
    <cellStyle name="Followed Hyperlink" xfId="6427" builtinId="9" hidden="1"/>
    <cellStyle name="Followed Hyperlink" xfId="6425" builtinId="9" hidden="1"/>
    <cellStyle name="Followed Hyperlink" xfId="6423" builtinId="9" hidden="1"/>
    <cellStyle name="Followed Hyperlink" xfId="6421" builtinId="9" hidden="1"/>
    <cellStyle name="Followed Hyperlink" xfId="6419" builtinId="9" hidden="1"/>
    <cellStyle name="Followed Hyperlink" xfId="6417" builtinId="9" hidden="1"/>
    <cellStyle name="Followed Hyperlink" xfId="6415" builtinId="9" hidden="1"/>
    <cellStyle name="Followed Hyperlink" xfId="6413" builtinId="9" hidden="1"/>
    <cellStyle name="Followed Hyperlink" xfId="6411" builtinId="9" hidden="1"/>
    <cellStyle name="Followed Hyperlink" xfId="6409" builtinId="9" hidden="1"/>
    <cellStyle name="Followed Hyperlink" xfId="6407" builtinId="9" hidden="1"/>
    <cellStyle name="Followed Hyperlink" xfId="6405" builtinId="9" hidden="1"/>
    <cellStyle name="Followed Hyperlink" xfId="6403" builtinId="9" hidden="1"/>
    <cellStyle name="Followed Hyperlink" xfId="6401" builtinId="9" hidden="1"/>
    <cellStyle name="Followed Hyperlink" xfId="6399" builtinId="9" hidden="1"/>
    <cellStyle name="Followed Hyperlink" xfId="6397" builtinId="9" hidden="1"/>
    <cellStyle name="Followed Hyperlink" xfId="6395" builtinId="9" hidden="1"/>
    <cellStyle name="Followed Hyperlink" xfId="6393" builtinId="9" hidden="1"/>
    <cellStyle name="Followed Hyperlink" xfId="6391" builtinId="9" hidden="1"/>
    <cellStyle name="Followed Hyperlink" xfId="6389" builtinId="9" hidden="1"/>
    <cellStyle name="Followed Hyperlink" xfId="6387" builtinId="9" hidden="1"/>
    <cellStyle name="Followed Hyperlink" xfId="6385" builtinId="9" hidden="1"/>
    <cellStyle name="Followed Hyperlink" xfId="6383" builtinId="9" hidden="1"/>
    <cellStyle name="Followed Hyperlink" xfId="6381" builtinId="9" hidden="1"/>
    <cellStyle name="Followed Hyperlink" xfId="6379" builtinId="9" hidden="1"/>
    <cellStyle name="Followed Hyperlink" xfId="6377" builtinId="9" hidden="1"/>
    <cellStyle name="Followed Hyperlink" xfId="6375" builtinId="9" hidden="1"/>
    <cellStyle name="Followed Hyperlink" xfId="6373" builtinId="9" hidden="1"/>
    <cellStyle name="Followed Hyperlink" xfId="6371" builtinId="9" hidden="1"/>
    <cellStyle name="Followed Hyperlink" xfId="6369" builtinId="9" hidden="1"/>
    <cellStyle name="Followed Hyperlink" xfId="6367" builtinId="9" hidden="1"/>
    <cellStyle name="Followed Hyperlink" xfId="6365" builtinId="9" hidden="1"/>
    <cellStyle name="Followed Hyperlink" xfId="6363" builtinId="9" hidden="1"/>
    <cellStyle name="Followed Hyperlink" xfId="6361" builtinId="9" hidden="1"/>
    <cellStyle name="Followed Hyperlink" xfId="6359" builtinId="9" hidden="1"/>
    <cellStyle name="Followed Hyperlink" xfId="6357" builtinId="9" hidden="1"/>
    <cellStyle name="Followed Hyperlink" xfId="6355" builtinId="9" hidden="1"/>
    <cellStyle name="Followed Hyperlink" xfId="6353" builtinId="9" hidden="1"/>
    <cellStyle name="Followed Hyperlink" xfId="6351" builtinId="9" hidden="1"/>
    <cellStyle name="Followed Hyperlink" xfId="6349" builtinId="9" hidden="1"/>
    <cellStyle name="Followed Hyperlink" xfId="6347" builtinId="9" hidden="1"/>
    <cellStyle name="Followed Hyperlink" xfId="6345" builtinId="9" hidden="1"/>
    <cellStyle name="Followed Hyperlink" xfId="6343" builtinId="9" hidden="1"/>
    <cellStyle name="Followed Hyperlink" xfId="6341" builtinId="9" hidden="1"/>
    <cellStyle name="Followed Hyperlink" xfId="6339" builtinId="9" hidden="1"/>
    <cellStyle name="Followed Hyperlink" xfId="6337" builtinId="9" hidden="1"/>
    <cellStyle name="Followed Hyperlink" xfId="6335" builtinId="9" hidden="1"/>
    <cellStyle name="Followed Hyperlink" xfId="6333" builtinId="9" hidden="1"/>
    <cellStyle name="Followed Hyperlink" xfId="6310" builtinId="9" hidden="1"/>
    <cellStyle name="Followed Hyperlink" xfId="6308" builtinId="9" hidden="1"/>
    <cellStyle name="Followed Hyperlink" xfId="6306" builtinId="9" hidden="1"/>
    <cellStyle name="Followed Hyperlink" xfId="6304" builtinId="9" hidden="1"/>
    <cellStyle name="Followed Hyperlink" xfId="6302" builtinId="9" hidden="1"/>
    <cellStyle name="Followed Hyperlink" xfId="6300" builtinId="9" hidden="1"/>
    <cellStyle name="Followed Hyperlink" xfId="6298" builtinId="9" hidden="1"/>
    <cellStyle name="Followed Hyperlink" xfId="6296" builtinId="9" hidden="1"/>
    <cellStyle name="Followed Hyperlink" xfId="6294" builtinId="9" hidden="1"/>
    <cellStyle name="Followed Hyperlink" xfId="6292" builtinId="9" hidden="1"/>
    <cellStyle name="Followed Hyperlink" xfId="6290" builtinId="9" hidden="1"/>
    <cellStyle name="Followed Hyperlink" xfId="6288" builtinId="9" hidden="1"/>
    <cellStyle name="Followed Hyperlink" xfId="6286" builtinId="9" hidden="1"/>
    <cellStyle name="Followed Hyperlink" xfId="6284" builtinId="9" hidden="1"/>
    <cellStyle name="Followed Hyperlink" xfId="6282" builtinId="9" hidden="1"/>
    <cellStyle name="Followed Hyperlink" xfId="6280" builtinId="9" hidden="1"/>
    <cellStyle name="Followed Hyperlink" xfId="6278" builtinId="9" hidden="1"/>
    <cellStyle name="Followed Hyperlink" xfId="6276" builtinId="9" hidden="1"/>
    <cellStyle name="Followed Hyperlink" xfId="6274" builtinId="9" hidden="1"/>
    <cellStyle name="Followed Hyperlink" xfId="6272" builtinId="9" hidden="1"/>
    <cellStyle name="Followed Hyperlink" xfId="6270" builtinId="9" hidden="1"/>
    <cellStyle name="Followed Hyperlink" xfId="6268" builtinId="9" hidden="1"/>
    <cellStyle name="Followed Hyperlink" xfId="6266" builtinId="9" hidden="1"/>
    <cellStyle name="Followed Hyperlink" xfId="5701" builtinId="9" hidden="1"/>
    <cellStyle name="Followed Hyperlink" xfId="5703" builtinId="9" hidden="1"/>
    <cellStyle name="Followed Hyperlink" xfId="5705" builtinId="9" hidden="1"/>
    <cellStyle name="Followed Hyperlink" xfId="5707" builtinId="9" hidden="1"/>
    <cellStyle name="Followed Hyperlink" xfId="5709" builtinId="9" hidden="1"/>
    <cellStyle name="Followed Hyperlink" xfId="5711" builtinId="9" hidden="1"/>
    <cellStyle name="Followed Hyperlink" xfId="5713" builtinId="9" hidden="1"/>
    <cellStyle name="Followed Hyperlink" xfId="5715" builtinId="9" hidden="1"/>
    <cellStyle name="Followed Hyperlink" xfId="5717" builtinId="9" hidden="1"/>
    <cellStyle name="Followed Hyperlink" xfId="5719" builtinId="9" hidden="1"/>
    <cellStyle name="Followed Hyperlink" xfId="5721" builtinId="9" hidden="1"/>
    <cellStyle name="Followed Hyperlink" xfId="5723" builtinId="9" hidden="1"/>
    <cellStyle name="Followed Hyperlink" xfId="5725" builtinId="9" hidden="1"/>
    <cellStyle name="Followed Hyperlink" xfId="5132" builtinId="9" hidden="1"/>
    <cellStyle name="Followed Hyperlink" xfId="5133" builtinId="9" hidden="1"/>
    <cellStyle name="Followed Hyperlink" xfId="5135" builtinId="9" hidden="1"/>
    <cellStyle name="Followed Hyperlink" xfId="5136" builtinId="9" hidden="1"/>
    <cellStyle name="Followed Hyperlink" xfId="5137" builtinId="9" hidden="1"/>
    <cellStyle name="Followed Hyperlink" xfId="5139" builtinId="9" hidden="1"/>
    <cellStyle name="Followed Hyperlink" xfId="5140" builtinId="9" hidden="1"/>
    <cellStyle name="Followed Hyperlink" xfId="5141" builtinId="9" hidden="1"/>
    <cellStyle name="Followed Hyperlink" xfId="5143" builtinId="9" hidden="1"/>
    <cellStyle name="Followed Hyperlink" xfId="5144" builtinId="9" hidden="1"/>
    <cellStyle name="Followed Hyperlink" xfId="5145" builtinId="9" hidden="1"/>
    <cellStyle name="Followed Hyperlink" xfId="5147" builtinId="9" hidden="1"/>
    <cellStyle name="Followed Hyperlink" xfId="5148" builtinId="9" hidden="1"/>
    <cellStyle name="Followed Hyperlink" xfId="5149" builtinId="9" hidden="1"/>
    <cellStyle name="Followed Hyperlink" xfId="5152" builtinId="9" hidden="1"/>
    <cellStyle name="Followed Hyperlink" xfId="5153" builtinId="9" hidden="1"/>
    <cellStyle name="Followed Hyperlink" xfId="5154" builtinId="9" hidden="1"/>
    <cellStyle name="Followed Hyperlink" xfId="5156" builtinId="9" hidden="1"/>
    <cellStyle name="Followed Hyperlink" xfId="5157" builtinId="9" hidden="1"/>
    <cellStyle name="Followed Hyperlink" xfId="5158" builtinId="9" hidden="1"/>
    <cellStyle name="Followed Hyperlink" xfId="5160" builtinId="9" hidden="1"/>
    <cellStyle name="Followed Hyperlink" xfId="5161" builtinId="9" hidden="1"/>
    <cellStyle name="Followed Hyperlink" xfId="5162" builtinId="9" hidden="1"/>
    <cellStyle name="Followed Hyperlink" xfId="5164" builtinId="9" hidden="1"/>
    <cellStyle name="Followed Hyperlink" xfId="5165" builtinId="9" hidden="1"/>
    <cellStyle name="Followed Hyperlink" xfId="5166" builtinId="9" hidden="1"/>
    <cellStyle name="Followed Hyperlink" xfId="5168" builtinId="9" hidden="1"/>
    <cellStyle name="Followed Hyperlink" xfId="5169" builtinId="9" hidden="1"/>
    <cellStyle name="Followed Hyperlink" xfId="5170" builtinId="9" hidden="1"/>
    <cellStyle name="Followed Hyperlink" xfId="5172" builtinId="9" hidden="1"/>
    <cellStyle name="Followed Hyperlink" xfId="5173" builtinId="9" hidden="1"/>
    <cellStyle name="Followed Hyperlink" xfId="5174" builtinId="9" hidden="1"/>
    <cellStyle name="Followed Hyperlink" xfId="5176" builtinId="9" hidden="1"/>
    <cellStyle name="Followed Hyperlink" xfId="5177" builtinId="9" hidden="1"/>
    <cellStyle name="Followed Hyperlink" xfId="5178" builtinId="9" hidden="1"/>
    <cellStyle name="Followed Hyperlink" xfId="5180" builtinId="9" hidden="1"/>
    <cellStyle name="Followed Hyperlink" xfId="5181" builtinId="9" hidden="1"/>
    <cellStyle name="Followed Hyperlink" xfId="5182" builtinId="9" hidden="1"/>
    <cellStyle name="Followed Hyperlink" xfId="5184" builtinId="9" hidden="1"/>
    <cellStyle name="Followed Hyperlink" xfId="5185" builtinId="9" hidden="1"/>
    <cellStyle name="Followed Hyperlink" xfId="5186" builtinId="9" hidden="1"/>
    <cellStyle name="Followed Hyperlink" xfId="5188" builtinId="9" hidden="1"/>
    <cellStyle name="Followed Hyperlink" xfId="5189" builtinId="9" hidden="1"/>
    <cellStyle name="Followed Hyperlink" xfId="5190" builtinId="9" hidden="1"/>
    <cellStyle name="Followed Hyperlink" xfId="5192" builtinId="9" hidden="1"/>
    <cellStyle name="Followed Hyperlink" xfId="5193" builtinId="9" hidden="1"/>
    <cellStyle name="Followed Hyperlink" xfId="5194" builtinId="9" hidden="1"/>
    <cellStyle name="Followed Hyperlink" xfId="5196" builtinId="9" hidden="1"/>
    <cellStyle name="Followed Hyperlink" xfId="5197" builtinId="9" hidden="1"/>
    <cellStyle name="Followed Hyperlink" xfId="5198" builtinId="9" hidden="1"/>
    <cellStyle name="Followed Hyperlink" xfId="5200" builtinId="9" hidden="1"/>
    <cellStyle name="Followed Hyperlink" xfId="5201" builtinId="9" hidden="1"/>
    <cellStyle name="Followed Hyperlink" xfId="5202" builtinId="9" hidden="1"/>
    <cellStyle name="Followed Hyperlink" xfId="5204" builtinId="9" hidden="1"/>
    <cellStyle name="Followed Hyperlink" xfId="5205" builtinId="9" hidden="1"/>
    <cellStyle name="Followed Hyperlink" xfId="5206" builtinId="9" hidden="1"/>
    <cellStyle name="Followed Hyperlink" xfId="5208" builtinId="9" hidden="1"/>
    <cellStyle name="Followed Hyperlink" xfId="5209" builtinId="9" hidden="1"/>
    <cellStyle name="Followed Hyperlink" xfId="5210" builtinId="9" hidden="1"/>
    <cellStyle name="Followed Hyperlink" xfId="5212" builtinId="9" hidden="1"/>
    <cellStyle name="Followed Hyperlink" xfId="5213" builtinId="9" hidden="1"/>
    <cellStyle name="Followed Hyperlink" xfId="5214" builtinId="9" hidden="1"/>
    <cellStyle name="Followed Hyperlink" xfId="5216" builtinId="9" hidden="1"/>
    <cellStyle name="Followed Hyperlink" xfId="5217" builtinId="9" hidden="1"/>
    <cellStyle name="Followed Hyperlink" xfId="5218" builtinId="9" hidden="1"/>
    <cellStyle name="Followed Hyperlink" xfId="5220" builtinId="9" hidden="1"/>
    <cellStyle name="Followed Hyperlink" xfId="5221" builtinId="9" hidden="1"/>
    <cellStyle name="Followed Hyperlink" xfId="5222" builtinId="9" hidden="1"/>
    <cellStyle name="Followed Hyperlink" xfId="5224" builtinId="9" hidden="1"/>
    <cellStyle name="Followed Hyperlink" xfId="5225" builtinId="9" hidden="1"/>
    <cellStyle name="Followed Hyperlink" xfId="5226" builtinId="9" hidden="1"/>
    <cellStyle name="Followed Hyperlink" xfId="5228" builtinId="9" hidden="1"/>
    <cellStyle name="Followed Hyperlink" xfId="5229" builtinId="9" hidden="1"/>
    <cellStyle name="Followed Hyperlink" xfId="5230" builtinId="9" hidden="1"/>
    <cellStyle name="Followed Hyperlink" xfId="5232" builtinId="9" hidden="1"/>
    <cellStyle name="Followed Hyperlink" xfId="5233" builtinId="9" hidden="1"/>
    <cellStyle name="Followed Hyperlink" xfId="5234" builtinId="9" hidden="1"/>
    <cellStyle name="Followed Hyperlink" xfId="5236" builtinId="9" hidden="1"/>
    <cellStyle name="Followed Hyperlink" xfId="5237" builtinId="9" hidden="1"/>
    <cellStyle name="Followed Hyperlink" xfId="5238" builtinId="9" hidden="1"/>
    <cellStyle name="Followed Hyperlink" xfId="5240" builtinId="9" hidden="1"/>
    <cellStyle name="Followed Hyperlink" xfId="5241" builtinId="9" hidden="1"/>
    <cellStyle name="Followed Hyperlink" xfId="5242" builtinId="9" hidden="1"/>
    <cellStyle name="Followed Hyperlink" xfId="5244" builtinId="9" hidden="1"/>
    <cellStyle name="Followed Hyperlink" xfId="5245" builtinId="9" hidden="1"/>
    <cellStyle name="Followed Hyperlink" xfId="5246" builtinId="9" hidden="1"/>
    <cellStyle name="Followed Hyperlink" xfId="5248" builtinId="9" hidden="1"/>
    <cellStyle name="Followed Hyperlink" xfId="5249" builtinId="9" hidden="1"/>
    <cellStyle name="Followed Hyperlink" xfId="5250" builtinId="9" hidden="1"/>
    <cellStyle name="Followed Hyperlink" xfId="5252" builtinId="9" hidden="1"/>
    <cellStyle name="Followed Hyperlink" xfId="5253" builtinId="9" hidden="1"/>
    <cellStyle name="Followed Hyperlink" xfId="5254" builtinId="9" hidden="1"/>
    <cellStyle name="Followed Hyperlink" xfId="5256" builtinId="9" hidden="1"/>
    <cellStyle name="Followed Hyperlink" xfId="5257" builtinId="9" hidden="1"/>
    <cellStyle name="Followed Hyperlink" xfId="5258" builtinId="9" hidden="1"/>
    <cellStyle name="Followed Hyperlink" xfId="5260" builtinId="9" hidden="1"/>
    <cellStyle name="Followed Hyperlink" xfId="5261" builtinId="9" hidden="1"/>
    <cellStyle name="Followed Hyperlink" xfId="5262" builtinId="9" hidden="1"/>
    <cellStyle name="Followed Hyperlink" xfId="5264" builtinId="9" hidden="1"/>
    <cellStyle name="Followed Hyperlink" xfId="5265" builtinId="9" hidden="1"/>
    <cellStyle name="Followed Hyperlink" xfId="5266" builtinId="9" hidden="1"/>
    <cellStyle name="Followed Hyperlink" xfId="5268" builtinId="9" hidden="1"/>
    <cellStyle name="Followed Hyperlink" xfId="5269" builtinId="9" hidden="1"/>
    <cellStyle name="Followed Hyperlink" xfId="5270" builtinId="9" hidden="1"/>
    <cellStyle name="Followed Hyperlink" xfId="5272" builtinId="9" hidden="1"/>
    <cellStyle name="Followed Hyperlink" xfId="5273" builtinId="9" hidden="1"/>
    <cellStyle name="Followed Hyperlink" xfId="5274" builtinId="9" hidden="1"/>
    <cellStyle name="Followed Hyperlink" xfId="5276" builtinId="9" hidden="1"/>
    <cellStyle name="Followed Hyperlink" xfId="5277" builtinId="9" hidden="1"/>
    <cellStyle name="Followed Hyperlink" xfId="5278" builtinId="9" hidden="1"/>
    <cellStyle name="Followed Hyperlink" xfId="5280" builtinId="9" hidden="1"/>
    <cellStyle name="Followed Hyperlink" xfId="5281" builtinId="9" hidden="1"/>
    <cellStyle name="Followed Hyperlink" xfId="5282" builtinId="9" hidden="1"/>
    <cellStyle name="Followed Hyperlink" xfId="5284" builtinId="9" hidden="1"/>
    <cellStyle name="Followed Hyperlink" xfId="5285" builtinId="9" hidden="1"/>
    <cellStyle name="Followed Hyperlink" xfId="5286" builtinId="9" hidden="1"/>
    <cellStyle name="Followed Hyperlink" xfId="5288" builtinId="9" hidden="1"/>
    <cellStyle name="Followed Hyperlink" xfId="5289" builtinId="9" hidden="1"/>
    <cellStyle name="Followed Hyperlink" xfId="5290" builtinId="9" hidden="1"/>
    <cellStyle name="Followed Hyperlink" xfId="5292" builtinId="9" hidden="1"/>
    <cellStyle name="Followed Hyperlink" xfId="5293" builtinId="9" hidden="1"/>
    <cellStyle name="Followed Hyperlink" xfId="5294" builtinId="9" hidden="1"/>
    <cellStyle name="Followed Hyperlink" xfId="5296" builtinId="9" hidden="1"/>
    <cellStyle name="Followed Hyperlink" xfId="5297" builtinId="9" hidden="1"/>
    <cellStyle name="Followed Hyperlink" xfId="5298" builtinId="9" hidden="1"/>
    <cellStyle name="Followed Hyperlink" xfId="5300" builtinId="9" hidden="1"/>
    <cellStyle name="Followed Hyperlink" xfId="5301" builtinId="9" hidden="1"/>
    <cellStyle name="Followed Hyperlink" xfId="5302" builtinId="9" hidden="1"/>
    <cellStyle name="Followed Hyperlink" xfId="5304" builtinId="9" hidden="1"/>
    <cellStyle name="Followed Hyperlink" xfId="5305" builtinId="9" hidden="1"/>
    <cellStyle name="Followed Hyperlink" xfId="5306" builtinId="9" hidden="1"/>
    <cellStyle name="Followed Hyperlink" xfId="5308" builtinId="9" hidden="1"/>
    <cellStyle name="Followed Hyperlink" xfId="5309" builtinId="9" hidden="1"/>
    <cellStyle name="Followed Hyperlink" xfId="5310" builtinId="9" hidden="1"/>
    <cellStyle name="Followed Hyperlink" xfId="5312" builtinId="9" hidden="1"/>
    <cellStyle name="Followed Hyperlink" xfId="5313" builtinId="9" hidden="1"/>
    <cellStyle name="Followed Hyperlink" xfId="5314" builtinId="9" hidden="1"/>
    <cellStyle name="Followed Hyperlink" xfId="5316" builtinId="9" hidden="1"/>
    <cellStyle name="Followed Hyperlink" xfId="5317" builtinId="9" hidden="1"/>
    <cellStyle name="Followed Hyperlink" xfId="5318" builtinId="9" hidden="1"/>
    <cellStyle name="Followed Hyperlink" xfId="5320" builtinId="9" hidden="1"/>
    <cellStyle name="Followed Hyperlink" xfId="5321" builtinId="9" hidden="1"/>
    <cellStyle name="Followed Hyperlink" xfId="5322" builtinId="9" hidden="1"/>
    <cellStyle name="Followed Hyperlink" xfId="5324" builtinId="9" hidden="1"/>
    <cellStyle name="Followed Hyperlink" xfId="5325" builtinId="9" hidden="1"/>
    <cellStyle name="Followed Hyperlink" xfId="5326" builtinId="9" hidden="1"/>
    <cellStyle name="Followed Hyperlink" xfId="5328" builtinId="9" hidden="1"/>
    <cellStyle name="Followed Hyperlink" xfId="5329" builtinId="9" hidden="1"/>
    <cellStyle name="Followed Hyperlink" xfId="5330" builtinId="9" hidden="1"/>
    <cellStyle name="Followed Hyperlink" xfId="5332" builtinId="9" hidden="1"/>
    <cellStyle name="Followed Hyperlink" xfId="5333" builtinId="9" hidden="1"/>
    <cellStyle name="Followed Hyperlink" xfId="5334" builtinId="9" hidden="1"/>
    <cellStyle name="Followed Hyperlink" xfId="5336" builtinId="9" hidden="1"/>
    <cellStyle name="Followed Hyperlink" xfId="5337" builtinId="9" hidden="1"/>
    <cellStyle name="Followed Hyperlink" xfId="5338" builtinId="9" hidden="1"/>
    <cellStyle name="Followed Hyperlink" xfId="5340" builtinId="9" hidden="1"/>
    <cellStyle name="Followed Hyperlink" xfId="5341" builtinId="9" hidden="1"/>
    <cellStyle name="Followed Hyperlink" xfId="5342" builtinId="9" hidden="1"/>
    <cellStyle name="Followed Hyperlink" xfId="5344" builtinId="9" hidden="1"/>
    <cellStyle name="Followed Hyperlink" xfId="5345" builtinId="9" hidden="1"/>
    <cellStyle name="Followed Hyperlink" xfId="5346" builtinId="9" hidden="1"/>
    <cellStyle name="Followed Hyperlink" xfId="5348" builtinId="9" hidden="1"/>
    <cellStyle name="Followed Hyperlink" xfId="5349" builtinId="9" hidden="1"/>
    <cellStyle name="Followed Hyperlink" xfId="5350" builtinId="9" hidden="1"/>
    <cellStyle name="Followed Hyperlink" xfId="5352" builtinId="9" hidden="1"/>
    <cellStyle name="Followed Hyperlink" xfId="5353" builtinId="9" hidden="1"/>
    <cellStyle name="Followed Hyperlink" xfId="5354" builtinId="9" hidden="1"/>
    <cellStyle name="Followed Hyperlink" xfId="5356" builtinId="9" hidden="1"/>
    <cellStyle name="Followed Hyperlink" xfId="5357" builtinId="9" hidden="1"/>
    <cellStyle name="Followed Hyperlink" xfId="5358" builtinId="9" hidden="1"/>
    <cellStyle name="Followed Hyperlink" xfId="5360" builtinId="9" hidden="1"/>
    <cellStyle name="Followed Hyperlink" xfId="5361" builtinId="9" hidden="1"/>
    <cellStyle name="Followed Hyperlink" xfId="5362" builtinId="9" hidden="1"/>
    <cellStyle name="Followed Hyperlink" xfId="5364" builtinId="9" hidden="1"/>
    <cellStyle name="Followed Hyperlink" xfId="5365" builtinId="9" hidden="1"/>
    <cellStyle name="Followed Hyperlink" xfId="5366" builtinId="9" hidden="1"/>
    <cellStyle name="Followed Hyperlink" xfId="5368" builtinId="9" hidden="1"/>
    <cellStyle name="Followed Hyperlink" xfId="5369" builtinId="9" hidden="1"/>
    <cellStyle name="Followed Hyperlink" xfId="5370" builtinId="9" hidden="1"/>
    <cellStyle name="Followed Hyperlink" xfId="5372" builtinId="9" hidden="1"/>
    <cellStyle name="Followed Hyperlink" xfId="5373" builtinId="9" hidden="1"/>
    <cellStyle name="Followed Hyperlink" xfId="5374" builtinId="9" hidden="1"/>
    <cellStyle name="Followed Hyperlink" xfId="5376" builtinId="9" hidden="1"/>
    <cellStyle name="Followed Hyperlink" xfId="5377" builtinId="9" hidden="1"/>
    <cellStyle name="Followed Hyperlink" xfId="5378" builtinId="9" hidden="1"/>
    <cellStyle name="Followed Hyperlink" xfId="5380" builtinId="9" hidden="1"/>
    <cellStyle name="Followed Hyperlink" xfId="5381" builtinId="9" hidden="1"/>
    <cellStyle name="Followed Hyperlink" xfId="5382" builtinId="9" hidden="1"/>
    <cellStyle name="Followed Hyperlink" xfId="5384" builtinId="9" hidden="1"/>
    <cellStyle name="Followed Hyperlink" xfId="5385" builtinId="9" hidden="1"/>
    <cellStyle name="Followed Hyperlink" xfId="5386" builtinId="9" hidden="1"/>
    <cellStyle name="Followed Hyperlink" xfId="5388" builtinId="9" hidden="1"/>
    <cellStyle name="Followed Hyperlink" xfId="5389" builtinId="9" hidden="1"/>
    <cellStyle name="Followed Hyperlink" xfId="5390" builtinId="9" hidden="1"/>
    <cellStyle name="Followed Hyperlink" xfId="5392" builtinId="9" hidden="1"/>
    <cellStyle name="Followed Hyperlink" xfId="5393" builtinId="9" hidden="1"/>
    <cellStyle name="Followed Hyperlink" xfId="5394" builtinId="9" hidden="1"/>
    <cellStyle name="Followed Hyperlink" xfId="5396" builtinId="9" hidden="1"/>
    <cellStyle name="Followed Hyperlink" xfId="5397" builtinId="9" hidden="1"/>
    <cellStyle name="Followed Hyperlink" xfId="5398" builtinId="9" hidden="1"/>
    <cellStyle name="Followed Hyperlink" xfId="5400" builtinId="9" hidden="1"/>
    <cellStyle name="Followed Hyperlink" xfId="5401" builtinId="9" hidden="1"/>
    <cellStyle name="Followed Hyperlink" xfId="5402" builtinId="9" hidden="1"/>
    <cellStyle name="Followed Hyperlink" xfId="5404" builtinId="9" hidden="1"/>
    <cellStyle name="Followed Hyperlink" xfId="5405" builtinId="9" hidden="1"/>
    <cellStyle name="Followed Hyperlink" xfId="5406" builtinId="9" hidden="1"/>
    <cellStyle name="Followed Hyperlink" xfId="5408" builtinId="9" hidden="1"/>
    <cellStyle name="Followed Hyperlink" xfId="5409" builtinId="9" hidden="1"/>
    <cellStyle name="Followed Hyperlink" xfId="5410" builtinId="9" hidden="1"/>
    <cellStyle name="Followed Hyperlink" xfId="5412" builtinId="9" hidden="1"/>
    <cellStyle name="Followed Hyperlink" xfId="5413" builtinId="9" hidden="1"/>
    <cellStyle name="Followed Hyperlink" xfId="5414" builtinId="9" hidden="1"/>
    <cellStyle name="Followed Hyperlink" xfId="5416" builtinId="9" hidden="1"/>
    <cellStyle name="Followed Hyperlink" xfId="5417" builtinId="9" hidden="1"/>
    <cellStyle name="Followed Hyperlink" xfId="5418" builtinId="9" hidden="1"/>
    <cellStyle name="Followed Hyperlink" xfId="5420" builtinId="9" hidden="1"/>
    <cellStyle name="Followed Hyperlink" xfId="5421" builtinId="9" hidden="1"/>
    <cellStyle name="Followed Hyperlink" xfId="5422" builtinId="9" hidden="1"/>
    <cellStyle name="Followed Hyperlink" xfId="5424" builtinId="9" hidden="1"/>
    <cellStyle name="Followed Hyperlink" xfId="5425" builtinId="9" hidden="1"/>
    <cellStyle name="Followed Hyperlink" xfId="5426" builtinId="9" hidden="1"/>
    <cellStyle name="Followed Hyperlink" xfId="5428" builtinId="9" hidden="1"/>
    <cellStyle name="Followed Hyperlink" xfId="5429" builtinId="9" hidden="1"/>
    <cellStyle name="Followed Hyperlink" xfId="5430" builtinId="9" hidden="1"/>
    <cellStyle name="Followed Hyperlink" xfId="5432" builtinId="9" hidden="1"/>
    <cellStyle name="Followed Hyperlink" xfId="5433" builtinId="9" hidden="1"/>
    <cellStyle name="Followed Hyperlink" xfId="5434" builtinId="9" hidden="1"/>
    <cellStyle name="Followed Hyperlink" xfId="5436" builtinId="9" hidden="1"/>
    <cellStyle name="Followed Hyperlink" xfId="5437" builtinId="9" hidden="1"/>
    <cellStyle name="Followed Hyperlink" xfId="5438" builtinId="9" hidden="1"/>
    <cellStyle name="Followed Hyperlink" xfId="5440" builtinId="9" hidden="1"/>
    <cellStyle name="Followed Hyperlink" xfId="5441" builtinId="9" hidden="1"/>
    <cellStyle name="Followed Hyperlink" xfId="5442" builtinId="9" hidden="1"/>
    <cellStyle name="Followed Hyperlink" xfId="5444" builtinId="9" hidden="1"/>
    <cellStyle name="Followed Hyperlink" xfId="5445" builtinId="9" hidden="1"/>
    <cellStyle name="Followed Hyperlink" xfId="5446" builtinId="9" hidden="1"/>
    <cellStyle name="Followed Hyperlink" xfId="5448" builtinId="9" hidden="1"/>
    <cellStyle name="Followed Hyperlink" xfId="5449" builtinId="9" hidden="1"/>
    <cellStyle name="Followed Hyperlink" xfId="5450" builtinId="9" hidden="1"/>
    <cellStyle name="Followed Hyperlink" xfId="5452" builtinId="9" hidden="1"/>
    <cellStyle name="Followed Hyperlink" xfId="5453" builtinId="9" hidden="1"/>
    <cellStyle name="Followed Hyperlink" xfId="5454" builtinId="9" hidden="1"/>
    <cellStyle name="Followed Hyperlink" xfId="5456" builtinId="9" hidden="1"/>
    <cellStyle name="Followed Hyperlink" xfId="5457" builtinId="9" hidden="1"/>
    <cellStyle name="Followed Hyperlink" xfId="5458" builtinId="9" hidden="1"/>
    <cellStyle name="Followed Hyperlink" xfId="5460" builtinId="9" hidden="1"/>
    <cellStyle name="Followed Hyperlink" xfId="5461" builtinId="9" hidden="1"/>
    <cellStyle name="Followed Hyperlink" xfId="5462" builtinId="9" hidden="1"/>
    <cellStyle name="Followed Hyperlink" xfId="5464" builtinId="9" hidden="1"/>
    <cellStyle name="Followed Hyperlink" xfId="5465" builtinId="9" hidden="1"/>
    <cellStyle name="Followed Hyperlink" xfId="5466" builtinId="9" hidden="1"/>
    <cellStyle name="Followed Hyperlink" xfId="5468" builtinId="9" hidden="1"/>
    <cellStyle name="Followed Hyperlink" xfId="5469" builtinId="9" hidden="1"/>
    <cellStyle name="Followed Hyperlink" xfId="5470" builtinId="9" hidden="1"/>
    <cellStyle name="Followed Hyperlink" xfId="5472" builtinId="9" hidden="1"/>
    <cellStyle name="Followed Hyperlink" xfId="5473" builtinId="9" hidden="1"/>
    <cellStyle name="Followed Hyperlink" xfId="5474" builtinId="9" hidden="1"/>
    <cellStyle name="Followed Hyperlink" xfId="5476" builtinId="9" hidden="1"/>
    <cellStyle name="Followed Hyperlink" xfId="5477" builtinId="9" hidden="1"/>
    <cellStyle name="Followed Hyperlink" xfId="5478" builtinId="9" hidden="1"/>
    <cellStyle name="Followed Hyperlink" xfId="5480" builtinId="9" hidden="1"/>
    <cellStyle name="Followed Hyperlink" xfId="5481" builtinId="9" hidden="1"/>
    <cellStyle name="Followed Hyperlink" xfId="5482" builtinId="9" hidden="1"/>
    <cellStyle name="Followed Hyperlink" xfId="5484" builtinId="9" hidden="1"/>
    <cellStyle name="Followed Hyperlink" xfId="5485" builtinId="9" hidden="1"/>
    <cellStyle name="Followed Hyperlink" xfId="5486" builtinId="9" hidden="1"/>
    <cellStyle name="Followed Hyperlink" xfId="5488" builtinId="9" hidden="1"/>
    <cellStyle name="Followed Hyperlink" xfId="5489" builtinId="9" hidden="1"/>
    <cellStyle name="Followed Hyperlink" xfId="5490" builtinId="9" hidden="1"/>
    <cellStyle name="Followed Hyperlink" xfId="5492" builtinId="9" hidden="1"/>
    <cellStyle name="Followed Hyperlink" xfId="5493" builtinId="9" hidden="1"/>
    <cellStyle name="Followed Hyperlink" xfId="5494" builtinId="9" hidden="1"/>
    <cellStyle name="Followed Hyperlink" xfId="5496" builtinId="9" hidden="1"/>
    <cellStyle name="Followed Hyperlink" xfId="5497" builtinId="9" hidden="1"/>
    <cellStyle name="Followed Hyperlink" xfId="5498" builtinId="9" hidden="1"/>
    <cellStyle name="Followed Hyperlink" xfId="5500" builtinId="9" hidden="1"/>
    <cellStyle name="Followed Hyperlink" xfId="5501" builtinId="9" hidden="1"/>
    <cellStyle name="Followed Hyperlink" xfId="5502" builtinId="9" hidden="1"/>
    <cellStyle name="Followed Hyperlink" xfId="5504" builtinId="9" hidden="1"/>
    <cellStyle name="Followed Hyperlink" xfId="5505" builtinId="9" hidden="1"/>
    <cellStyle name="Followed Hyperlink" xfId="5506" builtinId="9" hidden="1"/>
    <cellStyle name="Followed Hyperlink" xfId="5508" builtinId="9" hidden="1"/>
    <cellStyle name="Followed Hyperlink" xfId="5509" builtinId="9" hidden="1"/>
    <cellStyle name="Followed Hyperlink" xfId="5510" builtinId="9" hidden="1"/>
    <cellStyle name="Followed Hyperlink" xfId="5512" builtinId="9" hidden="1"/>
    <cellStyle name="Followed Hyperlink" xfId="5513" builtinId="9" hidden="1"/>
    <cellStyle name="Followed Hyperlink" xfId="5514" builtinId="9" hidden="1"/>
    <cellStyle name="Followed Hyperlink" xfId="5516" builtinId="9" hidden="1"/>
    <cellStyle name="Followed Hyperlink" xfId="5517" builtinId="9" hidden="1"/>
    <cellStyle name="Followed Hyperlink" xfId="5518" builtinId="9" hidden="1"/>
    <cellStyle name="Followed Hyperlink" xfId="5520" builtinId="9" hidden="1"/>
    <cellStyle name="Followed Hyperlink" xfId="5521" builtinId="9" hidden="1"/>
    <cellStyle name="Followed Hyperlink" xfId="5522" builtinId="9" hidden="1"/>
    <cellStyle name="Followed Hyperlink" xfId="5524" builtinId="9" hidden="1"/>
    <cellStyle name="Followed Hyperlink" xfId="5525" builtinId="9" hidden="1"/>
    <cellStyle name="Followed Hyperlink" xfId="5526" builtinId="9" hidden="1"/>
    <cellStyle name="Followed Hyperlink" xfId="5528" builtinId="9" hidden="1"/>
    <cellStyle name="Followed Hyperlink" xfId="5529" builtinId="9" hidden="1"/>
    <cellStyle name="Followed Hyperlink" xfId="5530" builtinId="9" hidden="1"/>
    <cellStyle name="Followed Hyperlink" xfId="5532" builtinId="9" hidden="1"/>
    <cellStyle name="Followed Hyperlink" xfId="5533" builtinId="9" hidden="1"/>
    <cellStyle name="Followed Hyperlink" xfId="5534" builtinId="9" hidden="1"/>
    <cellStyle name="Followed Hyperlink" xfId="5536" builtinId="9" hidden="1"/>
    <cellStyle name="Followed Hyperlink" xfId="5537" builtinId="9" hidden="1"/>
    <cellStyle name="Followed Hyperlink" xfId="5538" builtinId="9" hidden="1"/>
    <cellStyle name="Followed Hyperlink" xfId="5540" builtinId="9" hidden="1"/>
    <cellStyle name="Followed Hyperlink" xfId="5541" builtinId="9" hidden="1"/>
    <cellStyle name="Followed Hyperlink" xfId="5542" builtinId="9" hidden="1"/>
    <cellStyle name="Followed Hyperlink" xfId="5544" builtinId="9" hidden="1"/>
    <cellStyle name="Followed Hyperlink" xfId="5545" builtinId="9" hidden="1"/>
    <cellStyle name="Followed Hyperlink" xfId="5546" builtinId="9" hidden="1"/>
    <cellStyle name="Followed Hyperlink" xfId="5548" builtinId="9" hidden="1"/>
    <cellStyle name="Followed Hyperlink" xfId="5549" builtinId="9" hidden="1"/>
    <cellStyle name="Followed Hyperlink" xfId="5550" builtinId="9" hidden="1"/>
    <cellStyle name="Followed Hyperlink" xfId="5552" builtinId="9" hidden="1"/>
    <cellStyle name="Followed Hyperlink" xfId="5553" builtinId="9" hidden="1"/>
    <cellStyle name="Followed Hyperlink" xfId="5554" builtinId="9" hidden="1"/>
    <cellStyle name="Followed Hyperlink" xfId="5556" builtinId="9" hidden="1"/>
    <cellStyle name="Followed Hyperlink" xfId="5557" builtinId="9" hidden="1"/>
    <cellStyle name="Followed Hyperlink" xfId="5558" builtinId="9" hidden="1"/>
    <cellStyle name="Followed Hyperlink" xfId="5560" builtinId="9" hidden="1"/>
    <cellStyle name="Followed Hyperlink" xfId="5561" builtinId="9" hidden="1"/>
    <cellStyle name="Followed Hyperlink" xfId="5562" builtinId="9" hidden="1"/>
    <cellStyle name="Followed Hyperlink" xfId="5564" builtinId="9" hidden="1"/>
    <cellStyle name="Followed Hyperlink" xfId="5565" builtinId="9" hidden="1"/>
    <cellStyle name="Followed Hyperlink" xfId="5566" builtinId="9" hidden="1"/>
    <cellStyle name="Followed Hyperlink" xfId="5568" builtinId="9" hidden="1"/>
    <cellStyle name="Followed Hyperlink" xfId="5569" builtinId="9" hidden="1"/>
    <cellStyle name="Followed Hyperlink" xfId="5570" builtinId="9" hidden="1"/>
    <cellStyle name="Followed Hyperlink" xfId="5572" builtinId="9" hidden="1"/>
    <cellStyle name="Followed Hyperlink" xfId="5573" builtinId="9" hidden="1"/>
    <cellStyle name="Followed Hyperlink" xfId="5574" builtinId="9" hidden="1"/>
    <cellStyle name="Followed Hyperlink" xfId="5576" builtinId="9" hidden="1"/>
    <cellStyle name="Followed Hyperlink" xfId="5577" builtinId="9" hidden="1"/>
    <cellStyle name="Followed Hyperlink" xfId="5578" builtinId="9" hidden="1"/>
    <cellStyle name="Followed Hyperlink" xfId="5580" builtinId="9" hidden="1"/>
    <cellStyle name="Followed Hyperlink" xfId="5581" builtinId="9" hidden="1"/>
    <cellStyle name="Followed Hyperlink" xfId="5582" builtinId="9" hidden="1"/>
    <cellStyle name="Followed Hyperlink" xfId="5584" builtinId="9" hidden="1"/>
    <cellStyle name="Followed Hyperlink" xfId="5585" builtinId="9" hidden="1"/>
    <cellStyle name="Followed Hyperlink" xfId="5586" builtinId="9" hidden="1"/>
    <cellStyle name="Followed Hyperlink" xfId="5588" builtinId="9" hidden="1"/>
    <cellStyle name="Followed Hyperlink" xfId="5589" builtinId="9" hidden="1"/>
    <cellStyle name="Followed Hyperlink" xfId="5590" builtinId="9" hidden="1"/>
    <cellStyle name="Followed Hyperlink" xfId="5592" builtinId="9" hidden="1"/>
    <cellStyle name="Followed Hyperlink" xfId="5593" builtinId="9" hidden="1"/>
    <cellStyle name="Followed Hyperlink" xfId="5594" builtinId="9" hidden="1"/>
    <cellStyle name="Followed Hyperlink" xfId="5596" builtinId="9" hidden="1"/>
    <cellStyle name="Followed Hyperlink" xfId="5597" builtinId="9" hidden="1"/>
    <cellStyle name="Followed Hyperlink" xfId="5598" builtinId="9" hidden="1"/>
    <cellStyle name="Followed Hyperlink" xfId="5600" builtinId="9" hidden="1"/>
    <cellStyle name="Followed Hyperlink" xfId="5601" builtinId="9" hidden="1"/>
    <cellStyle name="Followed Hyperlink" xfId="5602" builtinId="9" hidden="1"/>
    <cellStyle name="Followed Hyperlink" xfId="5604" builtinId="9" hidden="1"/>
    <cellStyle name="Followed Hyperlink" xfId="5605" builtinId="9" hidden="1"/>
    <cellStyle name="Followed Hyperlink" xfId="5606" builtinId="9" hidden="1"/>
    <cellStyle name="Followed Hyperlink" xfId="5608" builtinId="9" hidden="1"/>
    <cellStyle name="Followed Hyperlink" xfId="5609" builtinId="9" hidden="1"/>
    <cellStyle name="Followed Hyperlink" xfId="5610" builtinId="9" hidden="1"/>
    <cellStyle name="Followed Hyperlink" xfId="5612" builtinId="9" hidden="1"/>
    <cellStyle name="Followed Hyperlink" xfId="5613" builtinId="9" hidden="1"/>
    <cellStyle name="Followed Hyperlink" xfId="5614" builtinId="9" hidden="1"/>
    <cellStyle name="Followed Hyperlink" xfId="5616" builtinId="9" hidden="1"/>
    <cellStyle name="Followed Hyperlink" xfId="5617" builtinId="9" hidden="1"/>
    <cellStyle name="Followed Hyperlink" xfId="5618" builtinId="9" hidden="1"/>
    <cellStyle name="Followed Hyperlink" xfId="5620" builtinId="9" hidden="1"/>
    <cellStyle name="Followed Hyperlink" xfId="5621" builtinId="9" hidden="1"/>
    <cellStyle name="Followed Hyperlink" xfId="5622" builtinId="9" hidden="1"/>
    <cellStyle name="Followed Hyperlink" xfId="5624" builtinId="9" hidden="1"/>
    <cellStyle name="Followed Hyperlink" xfId="5625" builtinId="9" hidden="1"/>
    <cellStyle name="Followed Hyperlink" xfId="5626" builtinId="9" hidden="1"/>
    <cellStyle name="Followed Hyperlink" xfId="5628" builtinId="9" hidden="1"/>
    <cellStyle name="Followed Hyperlink" xfId="5629" builtinId="9" hidden="1"/>
    <cellStyle name="Followed Hyperlink" xfId="5630" builtinId="9" hidden="1"/>
    <cellStyle name="Followed Hyperlink" xfId="5632" builtinId="9" hidden="1"/>
    <cellStyle name="Followed Hyperlink" xfId="5633" builtinId="9" hidden="1"/>
    <cellStyle name="Followed Hyperlink" xfId="5634" builtinId="9" hidden="1"/>
    <cellStyle name="Followed Hyperlink" xfId="5636" builtinId="9" hidden="1"/>
    <cellStyle name="Followed Hyperlink" xfId="5637" builtinId="9" hidden="1"/>
    <cellStyle name="Followed Hyperlink" xfId="5638" builtinId="9" hidden="1"/>
    <cellStyle name="Followed Hyperlink" xfId="5640" builtinId="9" hidden="1"/>
    <cellStyle name="Followed Hyperlink" xfId="5641" builtinId="9" hidden="1"/>
    <cellStyle name="Followed Hyperlink" xfId="5642" builtinId="9" hidden="1"/>
    <cellStyle name="Followed Hyperlink" xfId="5644" builtinId="9" hidden="1"/>
    <cellStyle name="Followed Hyperlink" xfId="5645" builtinId="9" hidden="1"/>
    <cellStyle name="Followed Hyperlink" xfId="5646" builtinId="9" hidden="1"/>
    <cellStyle name="Followed Hyperlink" xfId="5648" builtinId="9" hidden="1"/>
    <cellStyle name="Followed Hyperlink" xfId="5649" builtinId="9" hidden="1"/>
    <cellStyle name="Followed Hyperlink" xfId="5650" builtinId="9" hidden="1"/>
    <cellStyle name="Followed Hyperlink" xfId="5652" builtinId="9" hidden="1"/>
    <cellStyle name="Followed Hyperlink" xfId="5653" builtinId="9" hidden="1"/>
    <cellStyle name="Followed Hyperlink" xfId="5654" builtinId="9" hidden="1"/>
    <cellStyle name="Followed Hyperlink" xfId="5656" builtinId="9" hidden="1"/>
    <cellStyle name="Followed Hyperlink" xfId="5657" builtinId="9" hidden="1"/>
    <cellStyle name="Followed Hyperlink" xfId="5658" builtinId="9" hidden="1"/>
    <cellStyle name="Followed Hyperlink" xfId="5660" builtinId="9" hidden="1"/>
    <cellStyle name="Followed Hyperlink" xfId="5661" builtinId="9" hidden="1"/>
    <cellStyle name="Followed Hyperlink" xfId="5662" builtinId="9" hidden="1"/>
    <cellStyle name="Followed Hyperlink" xfId="5664" builtinId="9" hidden="1"/>
    <cellStyle name="Followed Hyperlink" xfId="5665" builtinId="9" hidden="1"/>
    <cellStyle name="Followed Hyperlink" xfId="5666" builtinId="9" hidden="1"/>
    <cellStyle name="Followed Hyperlink" xfId="5668" builtinId="9" hidden="1"/>
    <cellStyle name="Followed Hyperlink" xfId="5669" builtinId="9" hidden="1"/>
    <cellStyle name="Followed Hyperlink" xfId="5670" builtinId="9" hidden="1"/>
    <cellStyle name="Followed Hyperlink" xfId="5672" builtinId="9" hidden="1"/>
    <cellStyle name="Followed Hyperlink" xfId="5673" builtinId="9" hidden="1"/>
    <cellStyle name="Followed Hyperlink" xfId="5674" builtinId="9" hidden="1"/>
    <cellStyle name="Followed Hyperlink" xfId="5676" builtinId="9" hidden="1"/>
    <cellStyle name="Followed Hyperlink" xfId="5677" builtinId="9" hidden="1"/>
    <cellStyle name="Followed Hyperlink" xfId="5678" builtinId="9" hidden="1"/>
    <cellStyle name="Followed Hyperlink" xfId="5680" builtinId="9" hidden="1"/>
    <cellStyle name="Followed Hyperlink" xfId="5681" builtinId="9" hidden="1"/>
    <cellStyle name="Followed Hyperlink" xfId="5682" builtinId="9" hidden="1"/>
    <cellStyle name="Followed Hyperlink" xfId="5684" builtinId="9" hidden="1"/>
    <cellStyle name="Followed Hyperlink" xfId="6215" builtinId="9" hidden="1"/>
    <cellStyle name="Followed Hyperlink" xfId="6216" builtinId="9" hidden="1"/>
    <cellStyle name="Followed Hyperlink" xfId="6218" builtinId="9" hidden="1"/>
    <cellStyle name="Followed Hyperlink" xfId="6219" builtinId="9" hidden="1"/>
    <cellStyle name="Followed Hyperlink" xfId="6220" builtinId="9" hidden="1"/>
    <cellStyle name="Followed Hyperlink" xfId="6222" builtinId="9" hidden="1"/>
    <cellStyle name="Followed Hyperlink" xfId="6223" builtinId="9" hidden="1"/>
    <cellStyle name="Followed Hyperlink" xfId="6224" builtinId="9" hidden="1"/>
    <cellStyle name="Followed Hyperlink" xfId="6226" builtinId="9" hidden="1"/>
    <cellStyle name="Followed Hyperlink" xfId="6227" builtinId="9" hidden="1"/>
    <cellStyle name="Followed Hyperlink" xfId="6228" builtinId="9" hidden="1"/>
    <cellStyle name="Followed Hyperlink" xfId="6230" builtinId="9" hidden="1"/>
    <cellStyle name="Followed Hyperlink" xfId="6231" builtinId="9" hidden="1"/>
    <cellStyle name="Followed Hyperlink" xfId="6232" builtinId="9" hidden="1"/>
    <cellStyle name="Followed Hyperlink" xfId="6234" builtinId="9" hidden="1"/>
    <cellStyle name="Followed Hyperlink" xfId="6235" builtinId="9" hidden="1"/>
    <cellStyle name="Followed Hyperlink" xfId="6236" builtinId="9" hidden="1"/>
    <cellStyle name="Followed Hyperlink" xfId="6238" builtinId="9" hidden="1"/>
    <cellStyle name="Followed Hyperlink" xfId="6239" builtinId="9" hidden="1"/>
    <cellStyle name="Followed Hyperlink" xfId="6240" builtinId="9" hidden="1"/>
    <cellStyle name="Followed Hyperlink" xfId="6242" builtinId="9" hidden="1"/>
    <cellStyle name="Followed Hyperlink" xfId="6243" builtinId="9" hidden="1"/>
    <cellStyle name="Followed Hyperlink" xfId="6244" builtinId="9" hidden="1"/>
    <cellStyle name="Followed Hyperlink" xfId="6246" builtinId="9" hidden="1"/>
    <cellStyle name="Followed Hyperlink" xfId="6247" builtinId="9" hidden="1"/>
    <cellStyle name="Followed Hyperlink" xfId="6248" builtinId="9" hidden="1"/>
    <cellStyle name="Followed Hyperlink" xfId="6250" builtinId="9" hidden="1"/>
    <cellStyle name="Followed Hyperlink" xfId="6251" builtinId="9" hidden="1"/>
    <cellStyle name="Followed Hyperlink" xfId="6252" builtinId="9" hidden="1"/>
    <cellStyle name="Followed Hyperlink" xfId="6254" builtinId="9" hidden="1"/>
    <cellStyle name="Followed Hyperlink" xfId="6255" builtinId="9" hidden="1"/>
    <cellStyle name="Followed Hyperlink" xfId="6256" builtinId="9" hidden="1"/>
    <cellStyle name="Followed Hyperlink" xfId="6258" builtinId="9" hidden="1"/>
    <cellStyle name="Followed Hyperlink" xfId="6259" builtinId="9" hidden="1"/>
    <cellStyle name="Followed Hyperlink" xfId="6260" builtinId="9" hidden="1"/>
    <cellStyle name="Followed Hyperlink" xfId="6208" builtinId="9" hidden="1"/>
    <cellStyle name="Followed Hyperlink" xfId="6207" builtinId="9" hidden="1"/>
    <cellStyle name="Followed Hyperlink" xfId="6206" builtinId="9" hidden="1"/>
    <cellStyle name="Followed Hyperlink" xfId="6204" builtinId="9" hidden="1"/>
    <cellStyle name="Followed Hyperlink" xfId="6203" builtinId="9" hidden="1"/>
    <cellStyle name="Followed Hyperlink" xfId="6202" builtinId="9" hidden="1"/>
    <cellStyle name="Followed Hyperlink" xfId="6200" builtinId="9" hidden="1"/>
    <cellStyle name="Followed Hyperlink" xfId="6199" builtinId="9" hidden="1"/>
    <cellStyle name="Followed Hyperlink" xfId="6198" builtinId="9" hidden="1"/>
    <cellStyle name="Followed Hyperlink" xfId="6196" builtinId="9" hidden="1"/>
    <cellStyle name="Followed Hyperlink" xfId="6195" builtinId="9" hidden="1"/>
    <cellStyle name="Followed Hyperlink" xfId="6194" builtinId="9" hidden="1"/>
    <cellStyle name="Followed Hyperlink" xfId="6192" builtinId="9" hidden="1"/>
    <cellStyle name="Followed Hyperlink" xfId="6191" builtinId="9" hidden="1"/>
    <cellStyle name="Followed Hyperlink" xfId="6190" builtinId="9" hidden="1"/>
    <cellStyle name="Followed Hyperlink" xfId="6188" builtinId="9" hidden="1"/>
    <cellStyle name="Followed Hyperlink" xfId="6187" builtinId="9" hidden="1"/>
    <cellStyle name="Followed Hyperlink" xfId="6186" builtinId="9" hidden="1"/>
    <cellStyle name="Followed Hyperlink" xfId="6184" builtinId="9" hidden="1"/>
    <cellStyle name="Followed Hyperlink" xfId="6183" builtinId="9" hidden="1"/>
    <cellStyle name="Followed Hyperlink" xfId="6182" builtinId="9" hidden="1"/>
    <cellStyle name="Followed Hyperlink" xfId="6180" builtinId="9" hidden="1"/>
    <cellStyle name="Followed Hyperlink" xfId="6179" builtinId="9" hidden="1"/>
    <cellStyle name="Followed Hyperlink" xfId="6178" builtinId="9" hidden="1"/>
    <cellStyle name="Followed Hyperlink" xfId="6176" builtinId="9" hidden="1"/>
    <cellStyle name="Followed Hyperlink" xfId="6175" builtinId="9" hidden="1"/>
    <cellStyle name="Followed Hyperlink" xfId="6174" builtinId="9" hidden="1"/>
    <cellStyle name="Followed Hyperlink" xfId="6172" builtinId="9" hidden="1"/>
    <cellStyle name="Followed Hyperlink" xfId="6171" builtinId="9" hidden="1"/>
    <cellStyle name="Followed Hyperlink" xfId="6170" builtinId="9" hidden="1"/>
    <cellStyle name="Followed Hyperlink" xfId="6168" builtinId="9" hidden="1"/>
    <cellStyle name="Followed Hyperlink" xfId="6167" builtinId="9" hidden="1"/>
    <cellStyle name="Followed Hyperlink" xfId="6166" builtinId="9" hidden="1"/>
    <cellStyle name="Followed Hyperlink" xfId="6164" builtinId="9" hidden="1"/>
    <cellStyle name="Followed Hyperlink" xfId="6163" builtinId="9" hidden="1"/>
    <cellStyle name="Followed Hyperlink" xfId="6162" builtinId="9" hidden="1"/>
    <cellStyle name="Followed Hyperlink" xfId="6160" builtinId="9" hidden="1"/>
    <cellStyle name="Followed Hyperlink" xfId="6159" builtinId="9" hidden="1"/>
    <cellStyle name="Followed Hyperlink" xfId="6158" builtinId="9" hidden="1"/>
    <cellStyle name="Followed Hyperlink" xfId="6156" builtinId="9" hidden="1"/>
    <cellStyle name="Followed Hyperlink" xfId="6155" builtinId="9" hidden="1"/>
    <cellStyle name="Followed Hyperlink" xfId="6154" builtinId="9" hidden="1"/>
    <cellStyle name="Followed Hyperlink" xfId="6152" builtinId="9" hidden="1"/>
    <cellStyle name="Followed Hyperlink" xfId="6151" builtinId="9" hidden="1"/>
    <cellStyle name="Followed Hyperlink" xfId="6150" builtinId="9" hidden="1"/>
    <cellStyle name="Followed Hyperlink" xfId="6148" builtinId="9" hidden="1"/>
    <cellStyle name="Followed Hyperlink" xfId="6147" builtinId="9" hidden="1"/>
    <cellStyle name="Followed Hyperlink" xfId="6146" builtinId="9" hidden="1"/>
    <cellStyle name="Followed Hyperlink" xfId="6144" builtinId="9" hidden="1"/>
    <cellStyle name="Followed Hyperlink" xfId="6143" builtinId="9" hidden="1"/>
    <cellStyle name="Followed Hyperlink" xfId="6142" builtinId="9" hidden="1"/>
    <cellStyle name="Followed Hyperlink" xfId="6140" builtinId="9" hidden="1"/>
    <cellStyle name="Followed Hyperlink" xfId="6139" builtinId="9" hidden="1"/>
    <cellStyle name="Followed Hyperlink" xfId="6138" builtinId="9" hidden="1"/>
    <cellStyle name="Followed Hyperlink" xfId="6136" builtinId="9" hidden="1"/>
    <cellStyle name="Followed Hyperlink" xfId="6135" builtinId="9" hidden="1"/>
    <cellStyle name="Followed Hyperlink" xfId="6134" builtinId="9" hidden="1"/>
    <cellStyle name="Followed Hyperlink" xfId="6132" builtinId="9" hidden="1"/>
    <cellStyle name="Followed Hyperlink" xfId="6131" builtinId="9" hidden="1"/>
    <cellStyle name="Followed Hyperlink" xfId="6130" builtinId="9" hidden="1"/>
    <cellStyle name="Followed Hyperlink" xfId="6128" builtinId="9" hidden="1"/>
    <cellStyle name="Followed Hyperlink" xfId="131" builtinId="9" hidden="1"/>
    <cellStyle name="Followed Hyperlink" xfId="127" builtinId="9" hidden="1"/>
    <cellStyle name="Followed Hyperlink" xfId="112" builtinId="9" hidden="1"/>
    <cellStyle name="Followed Hyperlink" xfId="6127" builtinId="9" hidden="1"/>
    <cellStyle name="Followed Hyperlink" xfId="6126" builtinId="9" hidden="1"/>
    <cellStyle name="Followed Hyperlink" xfId="6124" builtinId="9" hidden="1"/>
    <cellStyle name="Followed Hyperlink" xfId="6123" builtinId="9" hidden="1"/>
    <cellStyle name="Followed Hyperlink" xfId="6122" builtinId="9" hidden="1"/>
    <cellStyle name="Followed Hyperlink" xfId="6120" builtinId="9" hidden="1"/>
    <cellStyle name="Followed Hyperlink" xfId="6119" builtinId="9" hidden="1"/>
    <cellStyle name="Followed Hyperlink" xfId="6118" builtinId="9" hidden="1"/>
    <cellStyle name="Followed Hyperlink" xfId="6116" builtinId="9" hidden="1"/>
    <cellStyle name="Followed Hyperlink" xfId="6115" builtinId="9" hidden="1"/>
    <cellStyle name="Followed Hyperlink" xfId="6114" builtinId="9" hidden="1"/>
    <cellStyle name="Followed Hyperlink" xfId="6112" builtinId="9" hidden="1"/>
    <cellStyle name="Followed Hyperlink" xfId="6111" builtinId="9" hidden="1"/>
    <cellStyle name="Followed Hyperlink" xfId="6110" builtinId="9" hidden="1"/>
    <cellStyle name="Followed Hyperlink" xfId="6108" builtinId="9" hidden="1"/>
    <cellStyle name="Followed Hyperlink" xfId="6107" builtinId="9" hidden="1"/>
    <cellStyle name="Followed Hyperlink" xfId="6106" builtinId="9" hidden="1"/>
    <cellStyle name="Followed Hyperlink" xfId="6104" builtinId="9" hidden="1"/>
    <cellStyle name="Followed Hyperlink" xfId="6103" builtinId="9" hidden="1"/>
    <cellStyle name="Followed Hyperlink" xfId="6102" builtinId="9" hidden="1"/>
    <cellStyle name="Followed Hyperlink" xfId="6100" builtinId="9" hidden="1"/>
    <cellStyle name="Followed Hyperlink" xfId="6099" builtinId="9" hidden="1"/>
    <cellStyle name="Followed Hyperlink" xfId="6098" builtinId="9" hidden="1"/>
    <cellStyle name="Followed Hyperlink" xfId="6096" builtinId="9" hidden="1"/>
    <cellStyle name="Followed Hyperlink" xfId="6095" builtinId="9" hidden="1"/>
    <cellStyle name="Followed Hyperlink" xfId="6094" builtinId="9" hidden="1"/>
    <cellStyle name="Followed Hyperlink" xfId="6092" builtinId="9" hidden="1"/>
    <cellStyle name="Followed Hyperlink" xfId="6091" builtinId="9" hidden="1"/>
    <cellStyle name="Followed Hyperlink" xfId="6090" builtinId="9" hidden="1"/>
    <cellStyle name="Followed Hyperlink" xfId="6088" builtinId="9" hidden="1"/>
    <cellStyle name="Followed Hyperlink" xfId="6087" builtinId="9" hidden="1"/>
    <cellStyle name="Followed Hyperlink" xfId="6086" builtinId="9" hidden="1"/>
    <cellStyle name="Followed Hyperlink" xfId="6084" builtinId="9" hidden="1"/>
    <cellStyle name="Followed Hyperlink" xfId="6083" builtinId="9" hidden="1"/>
    <cellStyle name="Followed Hyperlink" xfId="6082" builtinId="9" hidden="1"/>
    <cellStyle name="Followed Hyperlink" xfId="6080" builtinId="9" hidden="1"/>
    <cellStyle name="Followed Hyperlink" xfId="6079" builtinId="9" hidden="1"/>
    <cellStyle name="Followed Hyperlink" xfId="6078" builtinId="9" hidden="1"/>
    <cellStyle name="Followed Hyperlink" xfId="6076" builtinId="9" hidden="1"/>
    <cellStyle name="Followed Hyperlink" xfId="6075" builtinId="9" hidden="1"/>
    <cellStyle name="Followed Hyperlink" xfId="6074" builtinId="9" hidden="1"/>
    <cellStyle name="Followed Hyperlink" xfId="6072" builtinId="9" hidden="1"/>
    <cellStyle name="Followed Hyperlink" xfId="6071" builtinId="9" hidden="1"/>
    <cellStyle name="Followed Hyperlink" xfId="6070" builtinId="9" hidden="1"/>
    <cellStyle name="Followed Hyperlink" xfId="6068" builtinId="9" hidden="1"/>
    <cellStyle name="Followed Hyperlink" xfId="6067" builtinId="9" hidden="1"/>
    <cellStyle name="Followed Hyperlink" xfId="6066" builtinId="9" hidden="1"/>
    <cellStyle name="Followed Hyperlink" xfId="6064" builtinId="9" hidden="1"/>
    <cellStyle name="Followed Hyperlink" xfId="6063" builtinId="9" hidden="1"/>
    <cellStyle name="Followed Hyperlink" xfId="6062" builtinId="9" hidden="1"/>
    <cellStyle name="Followed Hyperlink" xfId="6060" builtinId="9" hidden="1"/>
    <cellStyle name="Followed Hyperlink" xfId="6059" builtinId="9" hidden="1"/>
    <cellStyle name="Followed Hyperlink" xfId="6058" builtinId="9" hidden="1"/>
    <cellStyle name="Followed Hyperlink" xfId="6056" builtinId="9" hidden="1"/>
    <cellStyle name="Followed Hyperlink" xfId="6055" builtinId="9" hidden="1"/>
    <cellStyle name="Followed Hyperlink" xfId="6054" builtinId="9" hidden="1"/>
    <cellStyle name="Followed Hyperlink" xfId="6052" builtinId="9" hidden="1"/>
    <cellStyle name="Followed Hyperlink" xfId="6051" builtinId="9" hidden="1"/>
    <cellStyle name="Followed Hyperlink" xfId="6050" builtinId="9" hidden="1"/>
    <cellStyle name="Followed Hyperlink" xfId="6048" builtinId="9" hidden="1"/>
    <cellStyle name="Followed Hyperlink" xfId="6047" builtinId="9" hidden="1"/>
    <cellStyle name="Followed Hyperlink" xfId="6046" builtinId="9" hidden="1"/>
    <cellStyle name="Followed Hyperlink" xfId="6044" builtinId="9" hidden="1"/>
    <cellStyle name="Followed Hyperlink" xfId="6043" builtinId="9" hidden="1"/>
    <cellStyle name="Followed Hyperlink" xfId="6042" builtinId="9" hidden="1"/>
    <cellStyle name="Followed Hyperlink" xfId="6040" builtinId="9" hidden="1"/>
    <cellStyle name="Followed Hyperlink" xfId="6039" builtinId="9" hidden="1"/>
    <cellStyle name="Followed Hyperlink" xfId="6038" builtinId="9" hidden="1"/>
    <cellStyle name="Followed Hyperlink" xfId="6036" builtinId="9" hidden="1"/>
    <cellStyle name="Followed Hyperlink" xfId="6035" builtinId="9" hidden="1"/>
    <cellStyle name="Followed Hyperlink" xfId="6034" builtinId="9" hidden="1"/>
    <cellStyle name="Followed Hyperlink" xfId="6032" builtinId="9" hidden="1"/>
    <cellStyle name="Followed Hyperlink" xfId="6031" builtinId="9" hidden="1"/>
    <cellStyle name="Followed Hyperlink" xfId="6030" builtinId="9" hidden="1"/>
    <cellStyle name="Followed Hyperlink" xfId="6028" builtinId="9" hidden="1"/>
    <cellStyle name="Followed Hyperlink" xfId="6027" builtinId="9" hidden="1"/>
    <cellStyle name="Followed Hyperlink" xfId="6026" builtinId="9" hidden="1"/>
    <cellStyle name="Followed Hyperlink" xfId="6024" builtinId="9" hidden="1"/>
    <cellStyle name="Followed Hyperlink" xfId="6023" builtinId="9" hidden="1"/>
    <cellStyle name="Followed Hyperlink" xfId="6022" builtinId="9" hidden="1"/>
    <cellStyle name="Followed Hyperlink" xfId="6020" builtinId="9" hidden="1"/>
    <cellStyle name="Followed Hyperlink" xfId="6019" builtinId="9" hidden="1"/>
    <cellStyle name="Followed Hyperlink" xfId="6018" builtinId="9" hidden="1"/>
    <cellStyle name="Followed Hyperlink" xfId="6016" builtinId="9" hidden="1"/>
    <cellStyle name="Followed Hyperlink" xfId="6015" builtinId="9" hidden="1"/>
    <cellStyle name="Followed Hyperlink" xfId="6014" builtinId="9" hidden="1"/>
    <cellStyle name="Followed Hyperlink" xfId="6012" builtinId="9" hidden="1"/>
    <cellStyle name="Followed Hyperlink" xfId="6011" builtinId="9" hidden="1"/>
    <cellStyle name="Followed Hyperlink" xfId="6010" builtinId="9" hidden="1"/>
    <cellStyle name="Followed Hyperlink" xfId="6008" builtinId="9" hidden="1"/>
    <cellStyle name="Followed Hyperlink" xfId="6007" builtinId="9" hidden="1"/>
    <cellStyle name="Followed Hyperlink" xfId="6006" builtinId="9" hidden="1"/>
    <cellStyle name="Followed Hyperlink" xfId="6004" builtinId="9" hidden="1"/>
    <cellStyle name="Followed Hyperlink" xfId="6003" builtinId="9" hidden="1"/>
    <cellStyle name="Followed Hyperlink" xfId="6002" builtinId="9" hidden="1"/>
    <cellStyle name="Followed Hyperlink" xfId="6000" builtinId="9" hidden="1"/>
    <cellStyle name="Followed Hyperlink" xfId="5999" builtinId="9" hidden="1"/>
    <cellStyle name="Followed Hyperlink" xfId="5998" builtinId="9" hidden="1"/>
    <cellStyle name="Followed Hyperlink" xfId="5996" builtinId="9" hidden="1"/>
    <cellStyle name="Followed Hyperlink" xfId="5995" builtinId="9" hidden="1"/>
    <cellStyle name="Followed Hyperlink" xfId="5994" builtinId="9" hidden="1"/>
    <cellStyle name="Followed Hyperlink" xfId="5992" builtinId="9" hidden="1"/>
    <cellStyle name="Followed Hyperlink" xfId="5991" builtinId="9" hidden="1"/>
    <cellStyle name="Followed Hyperlink" xfId="5990" builtinId="9" hidden="1"/>
    <cellStyle name="Followed Hyperlink" xfId="5988" builtinId="9" hidden="1"/>
    <cellStyle name="Followed Hyperlink" xfId="5987" builtinId="9" hidden="1"/>
    <cellStyle name="Followed Hyperlink" xfId="5986" builtinId="9" hidden="1"/>
    <cellStyle name="Followed Hyperlink" xfId="5984" builtinId="9" hidden="1"/>
    <cellStyle name="Followed Hyperlink" xfId="5983" builtinId="9" hidden="1"/>
    <cellStyle name="Followed Hyperlink" xfId="5982" builtinId="9" hidden="1"/>
    <cellStyle name="Followed Hyperlink" xfId="5980" builtinId="9" hidden="1"/>
    <cellStyle name="Followed Hyperlink" xfId="5979" builtinId="9" hidden="1"/>
    <cellStyle name="Followed Hyperlink" xfId="5978" builtinId="9" hidden="1"/>
    <cellStyle name="Followed Hyperlink" xfId="5976" builtinId="9" hidden="1"/>
    <cellStyle name="Followed Hyperlink" xfId="5975" builtinId="9" hidden="1"/>
    <cellStyle name="Followed Hyperlink" xfId="5974" builtinId="9" hidden="1"/>
    <cellStyle name="Followed Hyperlink" xfId="5972" builtinId="9" hidden="1"/>
    <cellStyle name="Followed Hyperlink" xfId="5971" builtinId="9" hidden="1"/>
    <cellStyle name="Followed Hyperlink" xfId="5970" builtinId="9" hidden="1"/>
    <cellStyle name="Followed Hyperlink" xfId="5968" builtinId="9" hidden="1"/>
    <cellStyle name="Followed Hyperlink" xfId="5967" builtinId="9" hidden="1"/>
    <cellStyle name="Followed Hyperlink" xfId="5966" builtinId="9" hidden="1"/>
    <cellStyle name="Followed Hyperlink" xfId="5964" builtinId="9" hidden="1"/>
    <cellStyle name="Followed Hyperlink" xfId="5963" builtinId="9" hidden="1"/>
    <cellStyle name="Followed Hyperlink" xfId="5962" builtinId="9" hidden="1"/>
    <cellStyle name="Followed Hyperlink" xfId="5960" builtinId="9" hidden="1"/>
    <cellStyle name="Followed Hyperlink" xfId="5959" builtinId="9" hidden="1"/>
    <cellStyle name="Followed Hyperlink" xfId="5958" builtinId="9" hidden="1"/>
    <cellStyle name="Followed Hyperlink" xfId="5956" builtinId="9" hidden="1"/>
    <cellStyle name="Followed Hyperlink" xfId="5955" builtinId="9" hidden="1"/>
    <cellStyle name="Followed Hyperlink" xfId="5954" builtinId="9" hidden="1"/>
    <cellStyle name="Followed Hyperlink" xfId="5952" builtinId="9" hidden="1"/>
    <cellStyle name="Followed Hyperlink" xfId="5951" builtinId="9" hidden="1"/>
    <cellStyle name="Followed Hyperlink" xfId="5950" builtinId="9" hidden="1"/>
    <cellStyle name="Followed Hyperlink" xfId="5948" builtinId="9" hidden="1"/>
    <cellStyle name="Followed Hyperlink" xfId="5947" builtinId="9" hidden="1"/>
    <cellStyle name="Followed Hyperlink" xfId="5946" builtinId="9" hidden="1"/>
    <cellStyle name="Followed Hyperlink" xfId="5944" builtinId="9" hidden="1"/>
    <cellStyle name="Followed Hyperlink" xfId="5943" builtinId="9" hidden="1"/>
    <cellStyle name="Followed Hyperlink" xfId="5942" builtinId="9" hidden="1"/>
    <cellStyle name="Followed Hyperlink" xfId="5940" builtinId="9" hidden="1"/>
    <cellStyle name="Followed Hyperlink" xfId="5939" builtinId="9" hidden="1"/>
    <cellStyle name="Followed Hyperlink" xfId="5938" builtinId="9" hidden="1"/>
    <cellStyle name="Followed Hyperlink" xfId="5936" builtinId="9" hidden="1"/>
    <cellStyle name="Followed Hyperlink" xfId="5935" builtinId="9" hidden="1"/>
    <cellStyle name="Followed Hyperlink" xfId="5934" builtinId="9" hidden="1"/>
    <cellStyle name="Followed Hyperlink" xfId="5932" builtinId="9" hidden="1"/>
    <cellStyle name="Followed Hyperlink" xfId="5931" builtinId="9" hidden="1"/>
    <cellStyle name="Followed Hyperlink" xfId="5930" builtinId="9" hidden="1"/>
    <cellStyle name="Followed Hyperlink" xfId="5928" builtinId="9" hidden="1"/>
    <cellStyle name="Followed Hyperlink" xfId="5927" builtinId="9" hidden="1"/>
    <cellStyle name="Followed Hyperlink" xfId="5926" builtinId="9" hidden="1"/>
    <cellStyle name="Followed Hyperlink" xfId="5924" builtinId="9" hidden="1"/>
    <cellStyle name="Followed Hyperlink" xfId="5923" builtinId="9" hidden="1"/>
    <cellStyle name="Followed Hyperlink" xfId="5922" builtinId="9" hidden="1"/>
    <cellStyle name="Followed Hyperlink" xfId="134" builtinId="9" hidden="1"/>
    <cellStyle name="Followed Hyperlink" xfId="123" builtinId="9" hidden="1"/>
    <cellStyle name="Followed Hyperlink" xfId="5920" builtinId="9" hidden="1"/>
    <cellStyle name="Followed Hyperlink" xfId="5918" builtinId="9" hidden="1"/>
    <cellStyle name="Followed Hyperlink" xfId="5917" builtinId="9" hidden="1"/>
    <cellStyle name="Followed Hyperlink" xfId="5916" builtinId="9" hidden="1"/>
    <cellStyle name="Followed Hyperlink" xfId="5914" builtinId="9" hidden="1"/>
    <cellStyle name="Followed Hyperlink" xfId="5913" builtinId="9" hidden="1"/>
    <cellStyle name="Followed Hyperlink" xfId="5912" builtinId="9" hidden="1"/>
    <cellStyle name="Followed Hyperlink" xfId="5910" builtinId="9" hidden="1"/>
    <cellStyle name="Followed Hyperlink" xfId="5909" builtinId="9" hidden="1"/>
    <cellStyle name="Followed Hyperlink" xfId="5908" builtinId="9" hidden="1"/>
    <cellStyle name="Followed Hyperlink" xfId="5906" builtinId="9" hidden="1"/>
    <cellStyle name="Followed Hyperlink" xfId="5905" builtinId="9" hidden="1"/>
    <cellStyle name="Followed Hyperlink" xfId="5904" builtinId="9" hidden="1"/>
    <cellStyle name="Followed Hyperlink" xfId="5902" builtinId="9" hidden="1"/>
    <cellStyle name="Followed Hyperlink" xfId="5901" builtinId="9" hidden="1"/>
    <cellStyle name="Followed Hyperlink" xfId="5900" builtinId="9" hidden="1"/>
    <cellStyle name="Followed Hyperlink" xfId="5898" builtinId="9" hidden="1"/>
    <cellStyle name="Followed Hyperlink" xfId="5897" builtinId="9" hidden="1"/>
    <cellStyle name="Followed Hyperlink" xfId="5896" builtinId="9" hidden="1"/>
    <cellStyle name="Followed Hyperlink" xfId="5894" builtinId="9" hidden="1"/>
    <cellStyle name="Followed Hyperlink" xfId="5893" builtinId="9" hidden="1"/>
    <cellStyle name="Followed Hyperlink" xfId="5892" builtinId="9" hidden="1"/>
    <cellStyle name="Followed Hyperlink" xfId="5890" builtinId="9" hidden="1"/>
    <cellStyle name="Followed Hyperlink" xfId="5889" builtinId="9" hidden="1"/>
    <cellStyle name="Followed Hyperlink" xfId="5888" builtinId="9" hidden="1"/>
    <cellStyle name="Followed Hyperlink" xfId="5886" builtinId="9" hidden="1"/>
    <cellStyle name="Followed Hyperlink" xfId="5885" builtinId="9" hidden="1"/>
    <cellStyle name="Followed Hyperlink" xfId="5884" builtinId="9" hidden="1"/>
    <cellStyle name="Followed Hyperlink" xfId="5882" builtinId="9" hidden="1"/>
    <cellStyle name="Followed Hyperlink" xfId="5881" builtinId="9" hidden="1"/>
    <cellStyle name="Followed Hyperlink" xfId="5880" builtinId="9" hidden="1"/>
    <cellStyle name="Followed Hyperlink" xfId="5878" builtinId="9" hidden="1"/>
    <cellStyle name="Followed Hyperlink" xfId="5877" builtinId="9" hidden="1"/>
    <cellStyle name="Followed Hyperlink" xfId="5876" builtinId="9" hidden="1"/>
    <cellStyle name="Followed Hyperlink" xfId="5874" builtinId="9" hidden="1"/>
    <cellStyle name="Followed Hyperlink" xfId="5873" builtinId="9" hidden="1"/>
    <cellStyle name="Followed Hyperlink" xfId="5872" builtinId="9" hidden="1"/>
    <cellStyle name="Followed Hyperlink" xfId="5870" builtinId="9" hidden="1"/>
    <cellStyle name="Followed Hyperlink" xfId="5869" builtinId="9" hidden="1"/>
    <cellStyle name="Followed Hyperlink" xfId="5868" builtinId="9" hidden="1"/>
    <cellStyle name="Followed Hyperlink" xfId="5866" builtinId="9" hidden="1"/>
    <cellStyle name="Followed Hyperlink" xfId="5865" builtinId="9" hidden="1"/>
    <cellStyle name="Followed Hyperlink" xfId="5864" builtinId="9" hidden="1"/>
    <cellStyle name="Followed Hyperlink" xfId="5862" builtinId="9" hidden="1"/>
    <cellStyle name="Followed Hyperlink" xfId="5861" builtinId="9" hidden="1"/>
    <cellStyle name="Followed Hyperlink" xfId="5860" builtinId="9" hidden="1"/>
    <cellStyle name="Followed Hyperlink" xfId="5858" builtinId="9" hidden="1"/>
    <cellStyle name="Followed Hyperlink" xfId="5857" builtinId="9" hidden="1"/>
    <cellStyle name="Followed Hyperlink" xfId="5856" builtinId="9" hidden="1"/>
    <cellStyle name="Followed Hyperlink" xfId="5854" builtinId="9" hidden="1"/>
    <cellStyle name="Followed Hyperlink" xfId="5853" builtinId="9" hidden="1"/>
    <cellStyle name="Followed Hyperlink" xfId="133" builtinId="9" hidden="1"/>
    <cellStyle name="Followed Hyperlink" xfId="5851" builtinId="9" hidden="1"/>
    <cellStyle name="Followed Hyperlink" xfId="5850" builtinId="9" hidden="1"/>
    <cellStyle name="Followed Hyperlink" xfId="5849" builtinId="9" hidden="1"/>
    <cellStyle name="Followed Hyperlink" xfId="5847" builtinId="9" hidden="1"/>
    <cellStyle name="Followed Hyperlink" xfId="5846" builtinId="9" hidden="1"/>
    <cellStyle name="Followed Hyperlink" xfId="5845" builtinId="9" hidden="1"/>
    <cellStyle name="Followed Hyperlink" xfId="5843" builtinId="9" hidden="1"/>
    <cellStyle name="Followed Hyperlink" xfId="5842" builtinId="9" hidden="1"/>
    <cellStyle name="Followed Hyperlink" xfId="5841" builtinId="9" hidden="1"/>
    <cellStyle name="Followed Hyperlink" xfId="5840" builtinId="9" hidden="1"/>
    <cellStyle name="Followed Hyperlink" xfId="5839" builtinId="9" hidden="1"/>
    <cellStyle name="Followed Hyperlink" xfId="5838" builtinId="9" hidden="1"/>
    <cellStyle name="Followed Hyperlink" xfId="5836" builtinId="9" hidden="1"/>
    <cellStyle name="Followed Hyperlink" xfId="5835" builtinId="9" hidden="1"/>
    <cellStyle name="Followed Hyperlink" xfId="5834" builtinId="9" hidden="1"/>
    <cellStyle name="Followed Hyperlink" xfId="5832" builtinId="9" hidden="1"/>
    <cellStyle name="Followed Hyperlink" xfId="5831" builtinId="9" hidden="1"/>
    <cellStyle name="Followed Hyperlink" xfId="5830" builtinId="9" hidden="1"/>
    <cellStyle name="Followed Hyperlink" xfId="5828" builtinId="9" hidden="1"/>
    <cellStyle name="Followed Hyperlink" xfId="5827" builtinId="9" hidden="1"/>
    <cellStyle name="Followed Hyperlink" xfId="5826" builtinId="9" hidden="1"/>
    <cellStyle name="Followed Hyperlink" xfId="5824" builtinId="9" hidden="1"/>
    <cellStyle name="Followed Hyperlink" xfId="122" builtinId="9" hidden="1"/>
    <cellStyle name="Followed Hyperlink" xfId="5823" builtinId="9" hidden="1"/>
    <cellStyle name="Followed Hyperlink" xfId="5821" builtinId="9" hidden="1"/>
    <cellStyle name="Followed Hyperlink" xfId="5820" builtinId="9" hidden="1"/>
    <cellStyle name="Followed Hyperlink" xfId="5819" builtinId="9" hidden="1"/>
    <cellStyle name="Followed Hyperlink" xfId="5817" builtinId="9" hidden="1"/>
    <cellStyle name="Followed Hyperlink" xfId="5816" builtinId="9" hidden="1"/>
    <cellStyle name="Followed Hyperlink" xfId="5815" builtinId="9" hidden="1"/>
    <cellStyle name="Followed Hyperlink" xfId="5813" builtinId="9" hidden="1"/>
    <cellStyle name="Followed Hyperlink" xfId="128" builtinId="9" hidden="1"/>
    <cellStyle name="Followed Hyperlink" xfId="5812" builtinId="9" hidden="1"/>
    <cellStyle name="Followed Hyperlink" xfId="5810" builtinId="9" hidden="1"/>
    <cellStyle name="Followed Hyperlink" xfId="5809" builtinId="9" hidden="1"/>
    <cellStyle name="Followed Hyperlink" xfId="5808" builtinId="9" hidden="1"/>
    <cellStyle name="Followed Hyperlink" xfId="5806" builtinId="9" hidden="1"/>
    <cellStyle name="Followed Hyperlink" xfId="5805" builtinId="9" hidden="1"/>
    <cellStyle name="Followed Hyperlink" xfId="5804" builtinId="9" hidden="1"/>
    <cellStyle name="Followed Hyperlink" xfId="5802" builtinId="9" hidden="1"/>
    <cellStyle name="Followed Hyperlink" xfId="5801" builtinId="9" hidden="1"/>
    <cellStyle name="Followed Hyperlink" xfId="136" builtinId="9" hidden="1"/>
    <cellStyle name="Followed Hyperlink" xfId="126" builtinId="9" hidden="1"/>
    <cellStyle name="Followed Hyperlink" xfId="135" builtinId="9" hidden="1"/>
    <cellStyle name="Followed Hyperlink" xfId="5800" builtinId="9" hidden="1"/>
    <cellStyle name="Followed Hyperlink" xfId="5798" builtinId="9" hidden="1"/>
    <cellStyle name="Followed Hyperlink" xfId="5797" builtinId="9" hidden="1"/>
    <cellStyle name="Followed Hyperlink" xfId="5796" builtinId="9" hidden="1"/>
    <cellStyle name="Followed Hyperlink" xfId="5794" builtinId="9" hidden="1"/>
    <cellStyle name="Followed Hyperlink" xfId="5793" builtinId="9" hidden="1"/>
    <cellStyle name="Followed Hyperlink" xfId="5792" builtinId="9" hidden="1"/>
    <cellStyle name="Followed Hyperlink" xfId="5790" builtinId="9" hidden="1"/>
    <cellStyle name="Followed Hyperlink" xfId="5789" builtinId="9" hidden="1"/>
    <cellStyle name="Followed Hyperlink" xfId="5788" builtinId="9" hidden="1"/>
    <cellStyle name="Followed Hyperlink" xfId="5786" builtinId="9" hidden="1"/>
    <cellStyle name="Followed Hyperlink" xfId="5785" builtinId="9" hidden="1"/>
    <cellStyle name="Followed Hyperlink" xfId="5784" builtinId="9" hidden="1"/>
    <cellStyle name="Followed Hyperlink" xfId="5782" builtinId="9" hidden="1"/>
    <cellStyle name="Followed Hyperlink" xfId="5781" builtinId="9" hidden="1"/>
    <cellStyle name="Followed Hyperlink" xfId="5780" builtinId="9" hidden="1"/>
    <cellStyle name="Followed Hyperlink" xfId="5778" builtinId="9" hidden="1"/>
    <cellStyle name="Followed Hyperlink" xfId="5777" builtinId="9" hidden="1"/>
    <cellStyle name="Followed Hyperlink" xfId="5776" builtinId="9" hidden="1"/>
    <cellStyle name="Followed Hyperlink" xfId="5774" builtinId="9" hidden="1"/>
    <cellStyle name="Followed Hyperlink" xfId="5773" builtinId="9" hidden="1"/>
    <cellStyle name="Followed Hyperlink" xfId="5772" builtinId="9" hidden="1"/>
    <cellStyle name="Followed Hyperlink" xfId="5770" builtinId="9" hidden="1"/>
    <cellStyle name="Followed Hyperlink" xfId="5769" builtinId="9" hidden="1"/>
    <cellStyle name="Followed Hyperlink" xfId="5768" builtinId="9" hidden="1"/>
    <cellStyle name="Followed Hyperlink" xfId="5766" builtinId="9" hidden="1"/>
    <cellStyle name="Followed Hyperlink" xfId="5765" builtinId="9" hidden="1"/>
    <cellStyle name="Followed Hyperlink" xfId="5764" builtinId="9" hidden="1"/>
    <cellStyle name="Followed Hyperlink" xfId="5762" builtinId="9" hidden="1"/>
    <cellStyle name="Followed Hyperlink" xfId="5761" builtinId="9" hidden="1"/>
    <cellStyle name="Followed Hyperlink" xfId="5760" builtinId="9" hidden="1"/>
    <cellStyle name="Followed Hyperlink" xfId="5758" builtinId="9" hidden="1"/>
    <cellStyle name="Followed Hyperlink" xfId="129" builtinId="9" hidden="1"/>
    <cellStyle name="Followed Hyperlink" xfId="117" builtinId="9" hidden="1"/>
    <cellStyle name="Followed Hyperlink" xfId="124" builtinId="9" hidden="1"/>
    <cellStyle name="Followed Hyperlink" xfId="5757" builtinId="9" hidden="1"/>
    <cellStyle name="Followed Hyperlink" xfId="5756" builtinId="9" hidden="1"/>
    <cellStyle name="Followed Hyperlink" xfId="5754" builtinId="9" hidden="1"/>
    <cellStyle name="Followed Hyperlink" xfId="5753" builtinId="9" hidden="1"/>
    <cellStyle name="Followed Hyperlink" xfId="5752" builtinId="9" hidden="1"/>
    <cellStyle name="Followed Hyperlink" xfId="5750" builtinId="9" hidden="1"/>
    <cellStyle name="Followed Hyperlink" xfId="5749" builtinId="9" hidden="1"/>
    <cellStyle name="Followed Hyperlink" xfId="5748" builtinId="9" hidden="1"/>
    <cellStyle name="Followed Hyperlink" xfId="116" builtinId="9" hidden="1"/>
    <cellStyle name="Followed Hyperlink" xfId="5747" builtinId="9" hidden="1"/>
    <cellStyle name="Followed Hyperlink" xfId="5746" builtinId="9" hidden="1"/>
    <cellStyle name="Followed Hyperlink" xfId="5744" builtinId="9" hidden="1"/>
    <cellStyle name="Followed Hyperlink" xfId="5743" builtinId="9" hidden="1"/>
    <cellStyle name="Followed Hyperlink" xfId="5742" builtinId="9" hidden="1"/>
    <cellStyle name="Followed Hyperlink" xfId="5740" builtinId="9" hidden="1"/>
    <cellStyle name="Followed Hyperlink" xfId="5739" builtinId="9" hidden="1"/>
    <cellStyle name="Followed Hyperlink" xfId="5738" builtinId="9" hidden="1"/>
    <cellStyle name="Followed Hyperlink" xfId="5736" builtinId="9" hidden="1"/>
    <cellStyle name="Followed Hyperlink" xfId="5735" builtinId="9" hidden="1"/>
    <cellStyle name="Followed Hyperlink" xfId="5734" builtinId="9" hidden="1"/>
    <cellStyle name="Followed Hyperlink" xfId="5732" builtinId="9" hidden="1"/>
    <cellStyle name="Followed Hyperlink" xfId="5731" builtinId="9" hidden="1"/>
    <cellStyle name="Followed Hyperlink" xfId="5730" builtinId="9" hidden="1"/>
    <cellStyle name="Followed Hyperlink" xfId="5728" builtinId="9" hidden="1"/>
    <cellStyle name="Followed Hyperlink" xfId="5727" builtinId="9" hidden="1"/>
    <cellStyle name="Followed Hyperlink" xfId="5726" builtinId="9" hidden="1"/>
    <cellStyle name="Followed Hyperlink" xfId="5729" builtinId="9" hidden="1"/>
    <cellStyle name="Followed Hyperlink" xfId="5733" builtinId="9" hidden="1"/>
    <cellStyle name="Followed Hyperlink" xfId="5737" builtinId="9" hidden="1"/>
    <cellStyle name="Followed Hyperlink" xfId="5741" builtinId="9" hidden="1"/>
    <cellStyle name="Followed Hyperlink" xfId="5745" builtinId="9" hidden="1"/>
    <cellStyle name="Followed Hyperlink" xfId="118" builtinId="9" hidden="1"/>
    <cellStyle name="Followed Hyperlink" xfId="5751" builtinId="9" hidden="1"/>
    <cellStyle name="Followed Hyperlink" xfId="5755" builtinId="9" hidden="1"/>
    <cellStyle name="Followed Hyperlink" xfId="125" builtinId="9" hidden="1"/>
    <cellStyle name="Followed Hyperlink" xfId="5759" builtinId="9" hidden="1"/>
    <cellStyle name="Followed Hyperlink" xfId="5763" builtinId="9" hidden="1"/>
    <cellStyle name="Followed Hyperlink" xfId="5767" builtinId="9" hidden="1"/>
    <cellStyle name="Followed Hyperlink" xfId="5771" builtinId="9" hidden="1"/>
    <cellStyle name="Followed Hyperlink" xfId="5775" builtinId="9" hidden="1"/>
    <cellStyle name="Followed Hyperlink" xfId="5779" builtinId="9" hidden="1"/>
    <cellStyle name="Followed Hyperlink" xfId="5783" builtinId="9" hidden="1"/>
    <cellStyle name="Followed Hyperlink" xfId="5787" builtinId="9" hidden="1"/>
    <cellStyle name="Followed Hyperlink" xfId="5791" builtinId="9" hidden="1"/>
    <cellStyle name="Followed Hyperlink" xfId="5795" builtinId="9" hidden="1"/>
    <cellStyle name="Followed Hyperlink" xfId="5799" builtinId="9" hidden="1"/>
    <cellStyle name="Followed Hyperlink" xfId="130" builtinId="9" hidden="1"/>
    <cellStyle name="Followed Hyperlink" xfId="5803" builtinId="9" hidden="1"/>
    <cellStyle name="Followed Hyperlink" xfId="5807" builtinId="9" hidden="1"/>
    <cellStyle name="Followed Hyperlink" xfId="5811" builtinId="9" hidden="1"/>
    <cellStyle name="Followed Hyperlink" xfId="5814" builtinId="9" hidden="1"/>
    <cellStyle name="Followed Hyperlink" xfId="5818" builtinId="9" hidden="1"/>
    <cellStyle name="Followed Hyperlink" xfId="5822" builtinId="9" hidden="1"/>
    <cellStyle name="Followed Hyperlink" xfId="5825" builtinId="9" hidden="1"/>
    <cellStyle name="Followed Hyperlink" xfId="5829" builtinId="9" hidden="1"/>
    <cellStyle name="Followed Hyperlink" xfId="5833" builtinId="9" hidden="1"/>
    <cellStyle name="Followed Hyperlink" xfId="5837" builtinId="9" hidden="1"/>
    <cellStyle name="Followed Hyperlink" xfId="110" builtinId="9" hidden="1"/>
    <cellStyle name="Followed Hyperlink" xfId="5844" builtinId="9" hidden="1"/>
    <cellStyle name="Followed Hyperlink" xfId="5848" builtinId="9" hidden="1"/>
    <cellStyle name="Followed Hyperlink" xfId="5852" builtinId="9" hidden="1"/>
    <cellStyle name="Followed Hyperlink" xfId="5855" builtinId="9" hidden="1"/>
    <cellStyle name="Followed Hyperlink" xfId="5859" builtinId="9" hidden="1"/>
    <cellStyle name="Followed Hyperlink" xfId="5863" builtinId="9" hidden="1"/>
    <cellStyle name="Followed Hyperlink" xfId="5867" builtinId="9" hidden="1"/>
    <cellStyle name="Followed Hyperlink" xfId="5871" builtinId="9" hidden="1"/>
    <cellStyle name="Followed Hyperlink" xfId="5875" builtinId="9" hidden="1"/>
    <cellStyle name="Followed Hyperlink" xfId="5879" builtinId="9" hidden="1"/>
    <cellStyle name="Followed Hyperlink" xfId="5883" builtinId="9" hidden="1"/>
    <cellStyle name="Followed Hyperlink" xfId="5887" builtinId="9" hidden="1"/>
    <cellStyle name="Followed Hyperlink" xfId="5891" builtinId="9" hidden="1"/>
    <cellStyle name="Followed Hyperlink" xfId="5895" builtinId="9" hidden="1"/>
    <cellStyle name="Followed Hyperlink" xfId="5899" builtinId="9" hidden="1"/>
    <cellStyle name="Followed Hyperlink" xfId="5903" builtinId="9" hidden="1"/>
    <cellStyle name="Followed Hyperlink" xfId="5907" builtinId="9" hidden="1"/>
    <cellStyle name="Followed Hyperlink" xfId="5911" builtinId="9" hidden="1"/>
    <cellStyle name="Followed Hyperlink" xfId="5915" builtinId="9" hidden="1"/>
    <cellStyle name="Followed Hyperlink" xfId="5919" builtinId="9" hidden="1"/>
    <cellStyle name="Followed Hyperlink" xfId="5921" builtinId="9" hidden="1"/>
    <cellStyle name="Followed Hyperlink" xfId="5925" builtinId="9" hidden="1"/>
    <cellStyle name="Followed Hyperlink" xfId="5929" builtinId="9" hidden="1"/>
    <cellStyle name="Followed Hyperlink" xfId="5933" builtinId="9" hidden="1"/>
    <cellStyle name="Followed Hyperlink" xfId="5937" builtinId="9" hidden="1"/>
    <cellStyle name="Followed Hyperlink" xfId="5941" builtinId="9" hidden="1"/>
    <cellStyle name="Followed Hyperlink" xfId="5945" builtinId="9" hidden="1"/>
    <cellStyle name="Followed Hyperlink" xfId="5949" builtinId="9" hidden="1"/>
    <cellStyle name="Followed Hyperlink" xfId="5953" builtinId="9" hidden="1"/>
    <cellStyle name="Followed Hyperlink" xfId="5957" builtinId="9" hidden="1"/>
    <cellStyle name="Followed Hyperlink" xfId="5961" builtinId="9" hidden="1"/>
    <cellStyle name="Followed Hyperlink" xfId="5965" builtinId="9" hidden="1"/>
    <cellStyle name="Followed Hyperlink" xfId="5969" builtinId="9" hidden="1"/>
    <cellStyle name="Followed Hyperlink" xfId="5973" builtinId="9" hidden="1"/>
    <cellStyle name="Followed Hyperlink" xfId="5977" builtinId="9" hidden="1"/>
    <cellStyle name="Followed Hyperlink" xfId="5981" builtinId="9" hidden="1"/>
    <cellStyle name="Followed Hyperlink" xfId="5985" builtinId="9" hidden="1"/>
    <cellStyle name="Followed Hyperlink" xfId="5989" builtinId="9" hidden="1"/>
    <cellStyle name="Followed Hyperlink" xfId="5993" builtinId="9" hidden="1"/>
    <cellStyle name="Followed Hyperlink" xfId="5997" builtinId="9" hidden="1"/>
    <cellStyle name="Followed Hyperlink" xfId="6001" builtinId="9" hidden="1"/>
    <cellStyle name="Followed Hyperlink" xfId="6005" builtinId="9" hidden="1"/>
    <cellStyle name="Followed Hyperlink" xfId="6009" builtinId="9" hidden="1"/>
    <cellStyle name="Followed Hyperlink" xfId="6013" builtinId="9" hidden="1"/>
    <cellStyle name="Followed Hyperlink" xfId="6017" builtinId="9" hidden="1"/>
    <cellStyle name="Followed Hyperlink" xfId="6021" builtinId="9" hidden="1"/>
    <cellStyle name="Followed Hyperlink" xfId="6025" builtinId="9" hidden="1"/>
    <cellStyle name="Followed Hyperlink" xfId="6029" builtinId="9" hidden="1"/>
    <cellStyle name="Followed Hyperlink" xfId="6033" builtinId="9" hidden="1"/>
    <cellStyle name="Followed Hyperlink" xfId="6037" builtinId="9" hidden="1"/>
    <cellStyle name="Followed Hyperlink" xfId="6041" builtinId="9" hidden="1"/>
    <cellStyle name="Followed Hyperlink" xfId="6045" builtinId="9" hidden="1"/>
    <cellStyle name="Followed Hyperlink" xfId="6049" builtinId="9" hidden="1"/>
    <cellStyle name="Followed Hyperlink" xfId="6053" builtinId="9" hidden="1"/>
    <cellStyle name="Followed Hyperlink" xfId="6057" builtinId="9" hidden="1"/>
    <cellStyle name="Followed Hyperlink" xfId="6061" builtinId="9" hidden="1"/>
    <cellStyle name="Followed Hyperlink" xfId="6065" builtinId="9" hidden="1"/>
    <cellStyle name="Followed Hyperlink" xfId="6069" builtinId="9" hidden="1"/>
    <cellStyle name="Followed Hyperlink" xfId="6073" builtinId="9" hidden="1"/>
    <cellStyle name="Followed Hyperlink" xfId="6077" builtinId="9" hidden="1"/>
    <cellStyle name="Followed Hyperlink" xfId="6081" builtinId="9" hidden="1"/>
    <cellStyle name="Followed Hyperlink" xfId="6085" builtinId="9" hidden="1"/>
    <cellStyle name="Followed Hyperlink" xfId="6089" builtinId="9" hidden="1"/>
    <cellStyle name="Followed Hyperlink" xfId="6093" builtinId="9" hidden="1"/>
    <cellStyle name="Followed Hyperlink" xfId="6097" builtinId="9" hidden="1"/>
    <cellStyle name="Followed Hyperlink" xfId="6101" builtinId="9" hidden="1"/>
    <cellStyle name="Followed Hyperlink" xfId="6105" builtinId="9" hidden="1"/>
    <cellStyle name="Followed Hyperlink" xfId="6109" builtinId="9" hidden="1"/>
    <cellStyle name="Followed Hyperlink" xfId="6113" builtinId="9" hidden="1"/>
    <cellStyle name="Followed Hyperlink" xfId="6117" builtinId="9" hidden="1"/>
    <cellStyle name="Followed Hyperlink" xfId="6121" builtinId="9" hidden="1"/>
    <cellStyle name="Followed Hyperlink" xfId="6125" builtinId="9" hidden="1"/>
    <cellStyle name="Followed Hyperlink" xfId="119" builtinId="9" hidden="1"/>
    <cellStyle name="Followed Hyperlink" xfId="6129" builtinId="9" hidden="1"/>
    <cellStyle name="Followed Hyperlink" xfId="6133" builtinId="9" hidden="1"/>
    <cellStyle name="Followed Hyperlink" xfId="6137" builtinId="9" hidden="1"/>
    <cellStyle name="Followed Hyperlink" xfId="6141" builtinId="9" hidden="1"/>
    <cellStyle name="Followed Hyperlink" xfId="6145" builtinId="9" hidden="1"/>
    <cellStyle name="Followed Hyperlink" xfId="6149" builtinId="9" hidden="1"/>
    <cellStyle name="Followed Hyperlink" xfId="6153" builtinId="9" hidden="1"/>
    <cellStyle name="Followed Hyperlink" xfId="6157" builtinId="9" hidden="1"/>
    <cellStyle name="Followed Hyperlink" xfId="6161" builtinId="9" hidden="1"/>
    <cellStyle name="Followed Hyperlink" xfId="6165" builtinId="9" hidden="1"/>
    <cellStyle name="Followed Hyperlink" xfId="6169" builtinId="9" hidden="1"/>
    <cellStyle name="Followed Hyperlink" xfId="6173" builtinId="9" hidden="1"/>
    <cellStyle name="Followed Hyperlink" xfId="6177" builtinId="9" hidden="1"/>
    <cellStyle name="Followed Hyperlink" xfId="6181" builtinId="9" hidden="1"/>
    <cellStyle name="Followed Hyperlink" xfId="6185" builtinId="9" hidden="1"/>
    <cellStyle name="Followed Hyperlink" xfId="6189" builtinId="9" hidden="1"/>
    <cellStyle name="Followed Hyperlink" xfId="6193" builtinId="9" hidden="1"/>
    <cellStyle name="Followed Hyperlink" xfId="6197" builtinId="9" hidden="1"/>
    <cellStyle name="Followed Hyperlink" xfId="6201" builtinId="9" hidden="1"/>
    <cellStyle name="Followed Hyperlink" xfId="6205" builtinId="9" hidden="1"/>
    <cellStyle name="Followed Hyperlink" xfId="6261" builtinId="9" hidden="1"/>
    <cellStyle name="Followed Hyperlink" xfId="6257" builtinId="9" hidden="1"/>
    <cellStyle name="Followed Hyperlink" xfId="6253" builtinId="9" hidden="1"/>
    <cellStyle name="Followed Hyperlink" xfId="6249" builtinId="9" hidden="1"/>
    <cellStyle name="Followed Hyperlink" xfId="6245" builtinId="9" hidden="1"/>
    <cellStyle name="Followed Hyperlink" xfId="6241" builtinId="9" hidden="1"/>
    <cellStyle name="Followed Hyperlink" xfId="6237" builtinId="9" hidden="1"/>
    <cellStyle name="Followed Hyperlink" xfId="6233" builtinId="9" hidden="1"/>
    <cellStyle name="Followed Hyperlink" xfId="6229" builtinId="9" hidden="1"/>
    <cellStyle name="Followed Hyperlink" xfId="6225" builtinId="9" hidden="1"/>
    <cellStyle name="Followed Hyperlink" xfId="6221" builtinId="9" hidden="1"/>
    <cellStyle name="Followed Hyperlink" xfId="6217" builtinId="9" hidden="1"/>
    <cellStyle name="Followed Hyperlink" xfId="5683" builtinId="9" hidden="1"/>
    <cellStyle name="Followed Hyperlink" xfId="5679" builtinId="9" hidden="1"/>
    <cellStyle name="Followed Hyperlink" xfId="5675" builtinId="9" hidden="1"/>
    <cellStyle name="Followed Hyperlink" xfId="5671" builtinId="9" hidden="1"/>
    <cellStyle name="Followed Hyperlink" xfId="5667" builtinId="9" hidden="1"/>
    <cellStyle name="Followed Hyperlink" xfId="5663" builtinId="9" hidden="1"/>
    <cellStyle name="Followed Hyperlink" xfId="5659" builtinId="9" hidden="1"/>
    <cellStyle name="Followed Hyperlink" xfId="5655" builtinId="9" hidden="1"/>
    <cellStyle name="Followed Hyperlink" xfId="5651" builtinId="9" hidden="1"/>
    <cellStyle name="Followed Hyperlink" xfId="5647" builtinId="9" hidden="1"/>
    <cellStyle name="Followed Hyperlink" xfId="5643" builtinId="9" hidden="1"/>
    <cellStyle name="Followed Hyperlink" xfId="5639" builtinId="9" hidden="1"/>
    <cellStyle name="Followed Hyperlink" xfId="5635" builtinId="9" hidden="1"/>
    <cellStyle name="Followed Hyperlink" xfId="5631" builtinId="9" hidden="1"/>
    <cellStyle name="Followed Hyperlink" xfId="5627" builtinId="9" hidden="1"/>
    <cellStyle name="Followed Hyperlink" xfId="5623" builtinId="9" hidden="1"/>
    <cellStyle name="Followed Hyperlink" xfId="5619" builtinId="9" hidden="1"/>
    <cellStyle name="Followed Hyperlink" xfId="5615" builtinId="9" hidden="1"/>
    <cellStyle name="Followed Hyperlink" xfId="5611" builtinId="9" hidden="1"/>
    <cellStyle name="Followed Hyperlink" xfId="5607" builtinId="9" hidden="1"/>
    <cellStyle name="Followed Hyperlink" xfId="5603" builtinId="9" hidden="1"/>
    <cellStyle name="Followed Hyperlink" xfId="5599" builtinId="9" hidden="1"/>
    <cellStyle name="Followed Hyperlink" xfId="5595" builtinId="9" hidden="1"/>
    <cellStyle name="Followed Hyperlink" xfId="5591" builtinId="9" hidden="1"/>
    <cellStyle name="Followed Hyperlink" xfId="5587" builtinId="9" hidden="1"/>
    <cellStyle name="Followed Hyperlink" xfId="5583" builtinId="9" hidden="1"/>
    <cellStyle name="Followed Hyperlink" xfId="5579" builtinId="9" hidden="1"/>
    <cellStyle name="Followed Hyperlink" xfId="5575" builtinId="9" hidden="1"/>
    <cellStyle name="Followed Hyperlink" xfId="5571" builtinId="9" hidden="1"/>
    <cellStyle name="Followed Hyperlink" xfId="5567" builtinId="9" hidden="1"/>
    <cellStyle name="Followed Hyperlink" xfId="5563" builtinId="9" hidden="1"/>
    <cellStyle name="Followed Hyperlink" xfId="5559" builtinId="9" hidden="1"/>
    <cellStyle name="Followed Hyperlink" xfId="5555" builtinId="9" hidden="1"/>
    <cellStyle name="Followed Hyperlink" xfId="5551" builtinId="9" hidden="1"/>
    <cellStyle name="Followed Hyperlink" xfId="5547" builtinId="9" hidden="1"/>
    <cellStyle name="Followed Hyperlink" xfId="5543" builtinId="9" hidden="1"/>
    <cellStyle name="Followed Hyperlink" xfId="5539" builtinId="9" hidden="1"/>
    <cellStyle name="Followed Hyperlink" xfId="5535" builtinId="9" hidden="1"/>
    <cellStyle name="Followed Hyperlink" xfId="5531" builtinId="9" hidden="1"/>
    <cellStyle name="Followed Hyperlink" xfId="5527" builtinId="9" hidden="1"/>
    <cellStyle name="Followed Hyperlink" xfId="5523" builtinId="9" hidden="1"/>
    <cellStyle name="Followed Hyperlink" xfId="5519" builtinId="9" hidden="1"/>
    <cellStyle name="Followed Hyperlink" xfId="5515" builtinId="9" hidden="1"/>
    <cellStyle name="Followed Hyperlink" xfId="5511" builtinId="9" hidden="1"/>
    <cellStyle name="Followed Hyperlink" xfId="5507" builtinId="9" hidden="1"/>
    <cellStyle name="Followed Hyperlink" xfId="5503" builtinId="9" hidden="1"/>
    <cellStyle name="Followed Hyperlink" xfId="5499" builtinId="9" hidden="1"/>
    <cellStyle name="Followed Hyperlink" xfId="5495" builtinId="9" hidden="1"/>
    <cellStyle name="Followed Hyperlink" xfId="5491" builtinId="9" hidden="1"/>
    <cellStyle name="Followed Hyperlink" xfId="5487" builtinId="9" hidden="1"/>
    <cellStyle name="Followed Hyperlink" xfId="5483" builtinId="9" hidden="1"/>
    <cellStyle name="Followed Hyperlink" xfId="5479" builtinId="9" hidden="1"/>
    <cellStyle name="Followed Hyperlink" xfId="5475" builtinId="9" hidden="1"/>
    <cellStyle name="Followed Hyperlink" xfId="5471" builtinId="9" hidden="1"/>
    <cellStyle name="Followed Hyperlink" xfId="5467" builtinId="9" hidden="1"/>
    <cellStyle name="Followed Hyperlink" xfId="5463" builtinId="9" hidden="1"/>
    <cellStyle name="Followed Hyperlink" xfId="5459" builtinId="9" hidden="1"/>
    <cellStyle name="Followed Hyperlink" xfId="5455" builtinId="9" hidden="1"/>
    <cellStyle name="Followed Hyperlink" xfId="5451" builtinId="9" hidden="1"/>
    <cellStyle name="Followed Hyperlink" xfId="5447" builtinId="9" hidden="1"/>
    <cellStyle name="Followed Hyperlink" xfId="5443" builtinId="9" hidden="1"/>
    <cellStyle name="Followed Hyperlink" xfId="5439" builtinId="9" hidden="1"/>
    <cellStyle name="Followed Hyperlink" xfId="5435" builtinId="9" hidden="1"/>
    <cellStyle name="Followed Hyperlink" xfId="5431" builtinId="9" hidden="1"/>
    <cellStyle name="Followed Hyperlink" xfId="5427" builtinId="9" hidden="1"/>
    <cellStyle name="Followed Hyperlink" xfId="5423" builtinId="9" hidden="1"/>
    <cellStyle name="Followed Hyperlink" xfId="5419" builtinId="9" hidden="1"/>
    <cellStyle name="Followed Hyperlink" xfId="5415" builtinId="9" hidden="1"/>
    <cellStyle name="Followed Hyperlink" xfId="5411" builtinId="9" hidden="1"/>
    <cellStyle name="Followed Hyperlink" xfId="5407" builtinId="9" hidden="1"/>
    <cellStyle name="Followed Hyperlink" xfId="5403" builtinId="9" hidden="1"/>
    <cellStyle name="Followed Hyperlink" xfId="5399" builtinId="9" hidden="1"/>
    <cellStyle name="Followed Hyperlink" xfId="5395" builtinId="9" hidden="1"/>
    <cellStyle name="Followed Hyperlink" xfId="5391" builtinId="9" hidden="1"/>
    <cellStyle name="Followed Hyperlink" xfId="5387" builtinId="9" hidden="1"/>
    <cellStyle name="Followed Hyperlink" xfId="5383" builtinId="9" hidden="1"/>
    <cellStyle name="Followed Hyperlink" xfId="5379" builtinId="9" hidden="1"/>
    <cellStyle name="Followed Hyperlink" xfId="5375" builtinId="9" hidden="1"/>
    <cellStyle name="Followed Hyperlink" xfId="5371" builtinId="9" hidden="1"/>
    <cellStyle name="Followed Hyperlink" xfId="5367" builtinId="9" hidden="1"/>
    <cellStyle name="Followed Hyperlink" xfId="5363" builtinId="9" hidden="1"/>
    <cellStyle name="Followed Hyperlink" xfId="5359" builtinId="9" hidden="1"/>
    <cellStyle name="Followed Hyperlink" xfId="5355" builtinId="9" hidden="1"/>
    <cellStyle name="Followed Hyperlink" xfId="5351" builtinId="9" hidden="1"/>
    <cellStyle name="Followed Hyperlink" xfId="5347" builtinId="9" hidden="1"/>
    <cellStyle name="Followed Hyperlink" xfId="5343" builtinId="9" hidden="1"/>
    <cellStyle name="Followed Hyperlink" xfId="5339" builtinId="9" hidden="1"/>
    <cellStyle name="Followed Hyperlink" xfId="5335" builtinId="9" hidden="1"/>
    <cellStyle name="Followed Hyperlink" xfId="5331" builtinId="9" hidden="1"/>
    <cellStyle name="Followed Hyperlink" xfId="5327" builtinId="9" hidden="1"/>
    <cellStyle name="Followed Hyperlink" xfId="5323" builtinId="9" hidden="1"/>
    <cellStyle name="Followed Hyperlink" xfId="5319" builtinId="9" hidden="1"/>
    <cellStyle name="Followed Hyperlink" xfId="5315" builtinId="9" hidden="1"/>
    <cellStyle name="Followed Hyperlink" xfId="5311" builtinId="9" hidden="1"/>
    <cellStyle name="Followed Hyperlink" xfId="5307" builtinId="9" hidden="1"/>
    <cellStyle name="Followed Hyperlink" xfId="5303" builtinId="9" hidden="1"/>
    <cellStyle name="Followed Hyperlink" xfId="5299" builtinId="9" hidden="1"/>
    <cellStyle name="Followed Hyperlink" xfId="5295" builtinId="9" hidden="1"/>
    <cellStyle name="Followed Hyperlink" xfId="5291" builtinId="9" hidden="1"/>
    <cellStyle name="Followed Hyperlink" xfId="5287" builtinId="9" hidden="1"/>
    <cellStyle name="Followed Hyperlink" xfId="5283" builtinId="9" hidden="1"/>
    <cellStyle name="Followed Hyperlink" xfId="5279" builtinId="9" hidden="1"/>
    <cellStyle name="Followed Hyperlink" xfId="5275" builtinId="9" hidden="1"/>
    <cellStyle name="Followed Hyperlink" xfId="5271" builtinId="9" hidden="1"/>
    <cellStyle name="Followed Hyperlink" xfId="5267" builtinId="9" hidden="1"/>
    <cellStyle name="Followed Hyperlink" xfId="5263" builtinId="9" hidden="1"/>
    <cellStyle name="Followed Hyperlink" xfId="5259" builtinId="9" hidden="1"/>
    <cellStyle name="Followed Hyperlink" xfId="5255" builtinId="9" hidden="1"/>
    <cellStyle name="Followed Hyperlink" xfId="5251" builtinId="9" hidden="1"/>
    <cellStyle name="Followed Hyperlink" xfId="5247" builtinId="9" hidden="1"/>
    <cellStyle name="Followed Hyperlink" xfId="5243" builtinId="9" hidden="1"/>
    <cellStyle name="Followed Hyperlink" xfId="5239" builtinId="9" hidden="1"/>
    <cellStyle name="Followed Hyperlink" xfId="5235" builtinId="9" hidden="1"/>
    <cellStyle name="Followed Hyperlink" xfId="5231" builtinId="9" hidden="1"/>
    <cellStyle name="Followed Hyperlink" xfId="5227" builtinId="9" hidden="1"/>
    <cellStyle name="Followed Hyperlink" xfId="5223" builtinId="9" hidden="1"/>
    <cellStyle name="Followed Hyperlink" xfId="5219" builtinId="9" hidden="1"/>
    <cellStyle name="Followed Hyperlink" xfId="5215" builtinId="9" hidden="1"/>
    <cellStyle name="Followed Hyperlink" xfId="5211" builtinId="9" hidden="1"/>
    <cellStyle name="Followed Hyperlink" xfId="5207" builtinId="9" hidden="1"/>
    <cellStyle name="Followed Hyperlink" xfId="5203" builtinId="9" hidden="1"/>
    <cellStyle name="Followed Hyperlink" xfId="5199" builtinId="9" hidden="1"/>
    <cellStyle name="Followed Hyperlink" xfId="5195" builtinId="9" hidden="1"/>
    <cellStyle name="Followed Hyperlink" xfId="5191" builtinId="9" hidden="1"/>
    <cellStyle name="Followed Hyperlink" xfId="5187" builtinId="9" hidden="1"/>
    <cellStyle name="Followed Hyperlink" xfId="5183" builtinId="9" hidden="1"/>
    <cellStyle name="Followed Hyperlink" xfId="5179" builtinId="9" hidden="1"/>
    <cellStyle name="Followed Hyperlink" xfId="5175" builtinId="9" hidden="1"/>
    <cellStyle name="Followed Hyperlink" xfId="5171" builtinId="9" hidden="1"/>
    <cellStyle name="Followed Hyperlink" xfId="5167" builtinId="9" hidden="1"/>
    <cellStyle name="Followed Hyperlink" xfId="5163" builtinId="9" hidden="1"/>
    <cellStyle name="Followed Hyperlink" xfId="5159" builtinId="9" hidden="1"/>
    <cellStyle name="Followed Hyperlink" xfId="5155" builtinId="9" hidden="1"/>
    <cellStyle name="Followed Hyperlink" xfId="5150" builtinId="9" hidden="1"/>
    <cellStyle name="Followed Hyperlink" xfId="5146" builtinId="9" hidden="1"/>
    <cellStyle name="Followed Hyperlink" xfId="5142" builtinId="9" hidden="1"/>
    <cellStyle name="Followed Hyperlink" xfId="5138" builtinId="9" hidden="1"/>
    <cellStyle name="Followed Hyperlink" xfId="5134"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26" builtinId="9" hidden="1"/>
    <cellStyle name="Followed Hyperlink" xfId="5118" builtinId="9" hidden="1"/>
    <cellStyle name="Followed Hyperlink" xfId="5110" builtinId="9" hidden="1"/>
    <cellStyle name="Followed Hyperlink" xfId="662" builtinId="9" hidden="1"/>
    <cellStyle name="Followed Hyperlink" xfId="654" builtinId="9" hidden="1"/>
    <cellStyle name="Followed Hyperlink" xfId="646" builtinId="9" hidden="1"/>
    <cellStyle name="Followed Hyperlink" xfId="638" builtinId="9" hidden="1"/>
    <cellStyle name="Followed Hyperlink" xfId="630" builtinId="9" hidden="1"/>
    <cellStyle name="Followed Hyperlink" xfId="620" builtinId="9" hidden="1"/>
    <cellStyle name="Followed Hyperlink" xfId="610" builtinId="9" hidden="1"/>
    <cellStyle name="Followed Hyperlink" xfId="602" builtinId="9" hidden="1"/>
    <cellStyle name="Followed Hyperlink" xfId="594" builtinId="9" hidden="1"/>
    <cellStyle name="Followed Hyperlink" xfId="586" builtinId="9" hidden="1"/>
    <cellStyle name="Followed Hyperlink" xfId="578" builtinId="9" hidden="1"/>
    <cellStyle name="Followed Hyperlink" xfId="570" builtinId="9" hidden="1"/>
    <cellStyle name="Followed Hyperlink" xfId="562" builtinId="9" hidden="1"/>
    <cellStyle name="Followed Hyperlink" xfId="554" builtinId="9" hidden="1"/>
    <cellStyle name="Followed Hyperlink" xfId="546" builtinId="9" hidden="1"/>
    <cellStyle name="Followed Hyperlink" xfId="538" builtinId="9" hidden="1"/>
    <cellStyle name="Followed Hyperlink" xfId="530" builtinId="9" hidden="1"/>
    <cellStyle name="Followed Hyperlink" xfId="522" builtinId="9" hidden="1"/>
    <cellStyle name="Followed Hyperlink" xfId="514" builtinId="9" hidden="1"/>
    <cellStyle name="Followed Hyperlink" xfId="506" builtinId="9" hidden="1"/>
    <cellStyle name="Followed Hyperlink" xfId="498" builtinId="9" hidden="1"/>
    <cellStyle name="Followed Hyperlink" xfId="490" builtinId="9" hidden="1"/>
    <cellStyle name="Followed Hyperlink" xfId="482" builtinId="9" hidden="1"/>
    <cellStyle name="Followed Hyperlink" xfId="474" builtinId="9" hidden="1"/>
    <cellStyle name="Followed Hyperlink" xfId="466" builtinId="9" hidden="1"/>
    <cellStyle name="Followed Hyperlink" xfId="458" builtinId="9" hidden="1"/>
    <cellStyle name="Followed Hyperlink" xfId="450" builtinId="9" hidden="1"/>
    <cellStyle name="Followed Hyperlink" xfId="442" builtinId="9" hidden="1"/>
    <cellStyle name="Followed Hyperlink" xfId="434" builtinId="9" hidden="1"/>
    <cellStyle name="Followed Hyperlink" xfId="426" builtinId="9" hidden="1"/>
    <cellStyle name="Followed Hyperlink" xfId="418" builtinId="9" hidden="1"/>
    <cellStyle name="Followed Hyperlink" xfId="410" builtinId="9" hidden="1"/>
    <cellStyle name="Followed Hyperlink" xfId="402" builtinId="9" hidden="1"/>
    <cellStyle name="Followed Hyperlink" xfId="394" builtinId="9" hidden="1"/>
    <cellStyle name="Followed Hyperlink" xfId="386" builtinId="9" hidden="1"/>
    <cellStyle name="Followed Hyperlink" xfId="378"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1" builtinId="9" hidden="1"/>
    <cellStyle name="Followed Hyperlink" xfId="372" builtinId="9" hidden="1"/>
    <cellStyle name="Followed Hyperlink" xfId="370" builtinId="9" hidden="1"/>
    <cellStyle name="Followed Hyperlink" xfId="354" builtinId="9" hidden="1"/>
    <cellStyle name="Followed Hyperlink" xfId="338" builtinId="9" hidden="1"/>
    <cellStyle name="Followed Hyperlink" xfId="322" builtinId="9" hidden="1"/>
    <cellStyle name="Followed Hyperlink" xfId="306" builtinId="9" hidden="1"/>
    <cellStyle name="Followed Hyperlink" xfId="290" builtinId="9" hidden="1"/>
    <cellStyle name="Followed Hyperlink" xfId="274" builtinId="9" hidden="1"/>
    <cellStyle name="Followed Hyperlink" xfId="258"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2" builtinId="9" hidden="1"/>
    <cellStyle name="Followed Hyperlink" xfId="210"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40" builtinId="9" hidden="1"/>
    <cellStyle name="Followed Hyperlink" xfId="141" builtinId="9" hidden="1"/>
    <cellStyle name="Followed Hyperlink" xfId="142" builtinId="9" hidden="1"/>
    <cellStyle name="Followed Hyperlink" xfId="138" builtinId="9" hidden="1"/>
    <cellStyle name="Followed Hyperlink" xfId="139" builtinId="9" hidden="1"/>
    <cellStyle name="Followed Hyperlink" xfId="137"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6334" y="134471"/>
          <a:ext cx="197167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3100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9655719" cy="1964972"/>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21</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9599275" cy="1894416"/>
        </a:xfrm>
        <a:prstGeom prst="rect">
          <a:avLst/>
        </a:prstGeom>
        <a:ln>
          <a:noFill/>
        </a:ln>
        <a:effectLst>
          <a:softEdge rad="112500"/>
        </a:effectLst>
      </xdr:spPr>
    </xdr:pic>
    <xdr:clientData/>
  </xdr:twoCellAnchor>
  <xdr:twoCellAnchor>
    <xdr:from>
      <xdr:col>0</xdr:col>
      <xdr:colOff>209550</xdr:colOff>
      <xdr:row>4</xdr:row>
      <xdr:rowOff>28575</xdr:rowOff>
    </xdr:from>
    <xdr:to>
      <xdr:col>20</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908050" y="790575"/>
          <a:ext cx="180090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Cogeneration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0</xdr:col>
      <xdr:colOff>85725</xdr:colOff>
      <xdr:row>2</xdr:row>
      <xdr:rowOff>133350</xdr:rowOff>
    </xdr:from>
    <xdr:to>
      <xdr:col>1</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8031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195692</xdr:colOff>
      <xdr:row>3</xdr:row>
      <xdr:rowOff>14379</xdr:rowOff>
    </xdr:from>
    <xdr:to>
      <xdr:col>7</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668892" y="585879"/>
          <a:ext cx="64847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17</xdr:col>
      <xdr:colOff>371475</xdr:colOff>
      <xdr:row>8</xdr:row>
      <xdr:rowOff>47625</xdr:rowOff>
    </xdr:from>
    <xdr:to>
      <xdr:col>21</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68814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2199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8251" cy="234326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xmlns:a14="http://schemas.microsoft.com/office/drawing/2010/main"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xmlns:a14="http://schemas.microsoft.com/office/drawing/2010/main"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xmlns:a14="http://schemas.microsoft.com/office/drawing/2010/main"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xmlns:a14="http://schemas.microsoft.com/office/drawing/2010/main"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78487" y="281441"/>
          <a:ext cx="15364766"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81658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5234375" defaultRowHeight="14.6"/>
  <cols>
    <col min="1" max="1" width="9.15234375" style="8"/>
    <col min="2" max="2" width="32.15234375" style="25" customWidth="1"/>
    <col min="3" max="3" width="114.3046875" style="8" customWidth="1"/>
    <col min="4" max="4" width="8.15234375" style="8" customWidth="1"/>
    <col min="5" max="16384" width="9.15234375" style="8"/>
  </cols>
  <sheetData>
    <row r="1" spans="1:3" ht="174" customHeight="1"/>
    <row r="3" spans="1:3" ht="19.75">
      <c r="B3" s="770" t="s">
        <v>0</v>
      </c>
      <c r="C3" s="770"/>
    </row>
    <row r="4" spans="1:3" ht="11.25" customHeight="1"/>
    <row r="5" spans="1:3" s="28" customFormat="1" ht="25.5" customHeight="1">
      <c r="B5" s="743" t="s">
        <v>1</v>
      </c>
      <c r="C5" s="743" t="s">
        <v>2</v>
      </c>
    </row>
    <row r="6" spans="1:3" s="158" customFormat="1" ht="48" customHeight="1">
      <c r="A6" s="220"/>
      <c r="B6" s="744" t="s">
        <v>3</v>
      </c>
      <c r="C6" s="745" t="s">
        <v>4</v>
      </c>
    </row>
    <row r="7" spans="1:3" s="158" customFormat="1" ht="21" customHeight="1">
      <c r="A7" s="220"/>
      <c r="B7" s="564" t="s">
        <v>5</v>
      </c>
      <c r="C7" s="619" t="s">
        <v>6</v>
      </c>
    </row>
    <row r="8" spans="1:3" s="158" customFormat="1" ht="32.25" customHeight="1">
      <c r="B8" s="564" t="s">
        <v>7</v>
      </c>
      <c r="C8" s="620" t="s">
        <v>8</v>
      </c>
    </row>
    <row r="9" spans="1:3" s="158" customFormat="1" ht="27.75" customHeight="1">
      <c r="B9" s="564" t="s">
        <v>9</v>
      </c>
      <c r="C9" s="620" t="s">
        <v>10</v>
      </c>
    </row>
    <row r="10" spans="1:3" s="158" customFormat="1" ht="33" customHeight="1">
      <c r="B10" s="564" t="s">
        <v>11</v>
      </c>
      <c r="C10" s="619" t="s">
        <v>12</v>
      </c>
    </row>
    <row r="11" spans="1:3" s="158" customFormat="1" ht="26.25" customHeight="1">
      <c r="B11" s="576" t="s">
        <v>13</v>
      </c>
      <c r="C11" s="619" t="s">
        <v>14</v>
      </c>
    </row>
    <row r="12" spans="1:3" s="158" customFormat="1" ht="39.75" customHeight="1">
      <c r="B12" s="564" t="s">
        <v>15</v>
      </c>
      <c r="C12" s="620" t="s">
        <v>16</v>
      </c>
    </row>
    <row r="13" spans="1:3" s="158" customFormat="1" ht="18" customHeight="1">
      <c r="B13" s="564" t="s">
        <v>17</v>
      </c>
      <c r="C13" s="620" t="s">
        <v>18</v>
      </c>
    </row>
    <row r="14" spans="1:3" s="158" customFormat="1" ht="13.5" customHeight="1">
      <c r="B14" s="564"/>
      <c r="C14" s="620"/>
    </row>
    <row r="15" spans="1:3" s="158" customFormat="1" ht="18" customHeight="1">
      <c r="B15" s="564" t="s">
        <v>19</v>
      </c>
      <c r="C15" s="619" t="s">
        <v>20</v>
      </c>
    </row>
    <row r="16" spans="1:3" s="158" customFormat="1" ht="8.25" customHeight="1">
      <c r="B16" s="564"/>
      <c r="C16" s="620"/>
    </row>
    <row r="17" spans="2:3" s="158" customFormat="1" ht="33" customHeight="1">
      <c r="B17" s="621" t="s">
        <v>21</v>
      </c>
      <c r="C17" s="622" t="s">
        <v>22</v>
      </c>
    </row>
    <row r="18" spans="2:3" s="94" customFormat="1" ht="15.9">
      <c r="B18" s="158"/>
    </row>
    <row r="19" spans="2:3" s="30" customFormat="1">
      <c r="B19" s="40"/>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7" zoomScale="90" zoomScaleNormal="90" zoomScaleSheetLayoutView="80" zoomScalePageLayoutView="85" workbookViewId="0">
      <selection activeCell="Y508" sqref="Y508"/>
    </sheetView>
  </sheetViews>
  <sheetFormatPr defaultColWidth="9.15234375" defaultRowHeight="14.15" outlineLevelRow="1" outlineLevelCol="1"/>
  <cols>
    <col min="1" max="1" width="4.69140625" style="467" customWidth="1"/>
    <col min="2" max="2" width="43.69140625" style="232" customWidth="1"/>
    <col min="3" max="3" width="14" style="232" customWidth="1"/>
    <col min="4" max="4" width="18.15234375" style="231" customWidth="1"/>
    <col min="5" max="8" width="10.3828125" style="231" customWidth="1" outlineLevel="1"/>
    <col min="9" max="13" width="10.15234375" style="231" bestFit="1" customWidth="1" outlineLevel="1"/>
    <col min="14" max="14" width="12.3828125" style="231" customWidth="1" outlineLevel="1"/>
    <col min="15" max="15" width="17.3828125" style="231" customWidth="1"/>
    <col min="16" max="24" width="9.3828125" style="231" customWidth="1" outlineLevel="1"/>
    <col min="25" max="25" width="14.15234375" style="233" customWidth="1"/>
    <col min="26" max="26" width="14.3828125" style="233" customWidth="1"/>
    <col min="27" max="27" width="16.84375" style="233" customWidth="1"/>
    <col min="28" max="28" width="17.3828125" style="233" customWidth="1"/>
    <col min="29" max="35" width="14.3828125" style="233" customWidth="1"/>
    <col min="36" max="38" width="15" style="233" customWidth="1"/>
    <col min="39" max="39" width="14.3046875" style="234" customWidth="1"/>
    <col min="40" max="40" width="14.3828125" style="231" customWidth="1"/>
    <col min="41" max="41" width="14.84375" style="231" customWidth="1"/>
    <col min="42" max="42" width="14" style="231" customWidth="1"/>
    <col min="43" max="43" width="9.69140625" style="231" customWidth="1"/>
    <col min="44" max="44" width="11.15234375" style="231" customWidth="1"/>
    <col min="45" max="45" width="12.15234375" style="231" customWidth="1"/>
    <col min="46" max="46" width="6.3828125" style="231" bestFit="1" customWidth="1"/>
    <col min="47" max="51" width="9.15234375" style="231"/>
    <col min="52" max="52" width="6.3828125" style="231" bestFit="1" customWidth="1"/>
    <col min="53" max="16384" width="9.15234375" style="231"/>
  </cols>
  <sheetData>
    <row r="1" spans="1:39" ht="164.25" customHeight="1"/>
    <row r="2" spans="1:39" ht="23.25" customHeight="1" thickBot="1"/>
    <row r="3" spans="1:39" ht="25.5" customHeight="1" thickBot="1">
      <c r="B3" s="833" t="s">
        <v>59</v>
      </c>
      <c r="C3" s="235" t="s">
        <v>168</v>
      </c>
      <c r="D3" s="465"/>
      <c r="E3" s="236"/>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8"/>
    </row>
    <row r="4" spans="1:39" ht="24" customHeight="1" thickBot="1">
      <c r="B4" s="833"/>
      <c r="C4" s="239" t="s">
        <v>169</v>
      </c>
      <c r="D4" s="240"/>
      <c r="E4" s="241"/>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8"/>
    </row>
    <row r="5" spans="1:39" ht="29.25" customHeight="1" thickBot="1">
      <c r="B5" s="741"/>
      <c r="C5" s="815" t="s">
        <v>170</v>
      </c>
      <c r="D5" s="816"/>
      <c r="E5" s="241"/>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8"/>
    </row>
    <row r="6" spans="1:39" ht="20.25" customHeight="1">
      <c r="B6" s="242"/>
      <c r="C6" s="243"/>
      <c r="D6" s="244"/>
      <c r="E6" s="244"/>
      <c r="F6" s="244"/>
      <c r="G6" s="244"/>
      <c r="H6" s="244"/>
      <c r="I6" s="244"/>
      <c r="J6" s="244"/>
      <c r="K6" s="244"/>
      <c r="L6" s="244"/>
      <c r="M6" s="244"/>
      <c r="N6" s="244"/>
      <c r="O6" s="244"/>
      <c r="P6" s="244"/>
      <c r="Q6" s="244"/>
      <c r="R6" s="244"/>
      <c r="S6" s="244"/>
      <c r="T6" s="244"/>
      <c r="U6" s="244"/>
      <c r="V6" s="244"/>
      <c r="W6" s="244"/>
      <c r="X6" s="244"/>
      <c r="Y6" s="245"/>
      <c r="Z6" s="245"/>
      <c r="AA6" s="245"/>
      <c r="AB6" s="245"/>
      <c r="AC6" s="245"/>
      <c r="AD6" s="245"/>
      <c r="AE6" s="245"/>
      <c r="AF6" s="246"/>
      <c r="AG6" s="246"/>
      <c r="AH6" s="246"/>
      <c r="AI6" s="246"/>
      <c r="AJ6" s="246"/>
      <c r="AK6" s="246"/>
      <c r="AL6" s="246"/>
      <c r="AM6" s="247"/>
    </row>
    <row r="7" spans="1:39" ht="70.5" customHeight="1">
      <c r="B7" s="833" t="s">
        <v>24</v>
      </c>
      <c r="C7" s="832" t="s">
        <v>315</v>
      </c>
      <c r="D7" s="832"/>
      <c r="E7" s="832"/>
      <c r="F7" s="832"/>
      <c r="G7" s="832"/>
      <c r="H7" s="832"/>
      <c r="I7" s="832"/>
      <c r="J7" s="832"/>
      <c r="K7" s="832"/>
      <c r="L7" s="832"/>
      <c r="M7" s="832"/>
      <c r="N7" s="832"/>
      <c r="O7" s="832"/>
      <c r="P7" s="832"/>
      <c r="Q7" s="832"/>
      <c r="R7" s="832"/>
      <c r="S7" s="832"/>
      <c r="T7" s="832"/>
      <c r="U7" s="832"/>
      <c r="V7" s="832"/>
      <c r="W7" s="832"/>
      <c r="X7" s="832"/>
      <c r="Y7" s="558"/>
      <c r="Z7" s="558"/>
      <c r="AA7" s="558"/>
      <c r="AB7" s="558"/>
      <c r="AC7" s="558"/>
      <c r="AD7" s="558"/>
      <c r="AE7" s="248"/>
      <c r="AF7" s="248"/>
      <c r="AG7" s="248"/>
      <c r="AH7" s="248"/>
      <c r="AI7" s="248"/>
      <c r="AJ7" s="248"/>
      <c r="AK7" s="248"/>
      <c r="AL7" s="248"/>
    </row>
    <row r="8" spans="1:39" s="249" customFormat="1" ht="58.5" customHeight="1">
      <c r="A8" s="467"/>
      <c r="B8" s="833"/>
      <c r="C8" s="832" t="s">
        <v>316</v>
      </c>
      <c r="D8" s="832"/>
      <c r="E8" s="832"/>
      <c r="F8" s="832"/>
      <c r="G8" s="832"/>
      <c r="H8" s="832"/>
      <c r="I8" s="832"/>
      <c r="J8" s="832"/>
      <c r="K8" s="832"/>
      <c r="L8" s="832"/>
      <c r="M8" s="832"/>
      <c r="N8" s="832"/>
      <c r="O8" s="832"/>
      <c r="P8" s="832"/>
      <c r="Q8" s="832"/>
      <c r="R8" s="832"/>
      <c r="S8" s="832"/>
      <c r="T8" s="832"/>
      <c r="U8" s="832"/>
      <c r="V8" s="832"/>
      <c r="W8" s="832"/>
      <c r="X8" s="832"/>
      <c r="Y8" s="558"/>
      <c r="Z8" s="558"/>
      <c r="AA8" s="558"/>
      <c r="AB8" s="558"/>
      <c r="AC8" s="558"/>
      <c r="AD8" s="558"/>
      <c r="AE8" s="250"/>
      <c r="AF8" s="233"/>
      <c r="AG8" s="233"/>
      <c r="AH8" s="233"/>
      <c r="AI8" s="233"/>
      <c r="AJ8" s="233"/>
      <c r="AK8" s="233"/>
      <c r="AL8" s="233"/>
      <c r="AM8" s="234"/>
    </row>
    <row r="9" spans="1:39" s="249" customFormat="1" ht="57.75" customHeight="1">
      <c r="A9" s="467"/>
      <c r="B9" s="741"/>
      <c r="C9" s="832" t="s">
        <v>317</v>
      </c>
      <c r="D9" s="832"/>
      <c r="E9" s="832"/>
      <c r="F9" s="832"/>
      <c r="G9" s="832"/>
      <c r="H9" s="832"/>
      <c r="I9" s="832"/>
      <c r="J9" s="832"/>
      <c r="K9" s="832"/>
      <c r="L9" s="832"/>
      <c r="M9" s="832"/>
      <c r="N9" s="832"/>
      <c r="O9" s="832"/>
      <c r="P9" s="832"/>
      <c r="Q9" s="832"/>
      <c r="R9" s="832"/>
      <c r="S9" s="832"/>
      <c r="T9" s="832"/>
      <c r="U9" s="832"/>
      <c r="V9" s="832"/>
      <c r="W9" s="832"/>
      <c r="X9" s="832"/>
      <c r="Y9" s="558"/>
      <c r="Z9" s="558"/>
      <c r="AA9" s="558"/>
      <c r="AB9" s="558"/>
      <c r="AC9" s="558"/>
      <c r="AD9" s="558"/>
      <c r="AE9" s="250"/>
      <c r="AF9" s="233"/>
      <c r="AG9" s="233"/>
      <c r="AH9" s="233"/>
      <c r="AI9" s="233"/>
      <c r="AJ9" s="233"/>
      <c r="AK9" s="233"/>
      <c r="AL9" s="233"/>
      <c r="AM9" s="234"/>
    </row>
    <row r="10" spans="1:39" ht="41.25" customHeight="1">
      <c r="B10" s="251"/>
      <c r="C10" s="832" t="s">
        <v>318</v>
      </c>
      <c r="D10" s="832"/>
      <c r="E10" s="832"/>
      <c r="F10" s="832"/>
      <c r="G10" s="832"/>
      <c r="H10" s="832"/>
      <c r="I10" s="832"/>
      <c r="J10" s="832"/>
      <c r="K10" s="832"/>
      <c r="L10" s="832"/>
      <c r="M10" s="832"/>
      <c r="N10" s="832"/>
      <c r="O10" s="832"/>
      <c r="P10" s="832"/>
      <c r="Q10" s="832"/>
      <c r="R10" s="832"/>
      <c r="S10" s="832"/>
      <c r="T10" s="832"/>
      <c r="U10" s="832"/>
      <c r="V10" s="832"/>
      <c r="W10" s="832"/>
      <c r="X10" s="832"/>
      <c r="Y10" s="558"/>
      <c r="Z10" s="558"/>
      <c r="AA10" s="558"/>
      <c r="AB10" s="558"/>
      <c r="AC10" s="558"/>
      <c r="AD10" s="558"/>
      <c r="AE10" s="250"/>
      <c r="AF10" s="252"/>
      <c r="AG10" s="252"/>
      <c r="AH10" s="252"/>
      <c r="AI10" s="252"/>
      <c r="AJ10" s="252"/>
      <c r="AK10" s="252"/>
      <c r="AL10" s="252"/>
    </row>
    <row r="11" spans="1:39" ht="53.25" customHeight="1">
      <c r="C11" s="832" t="s">
        <v>319</v>
      </c>
      <c r="D11" s="832"/>
      <c r="E11" s="832"/>
      <c r="F11" s="832"/>
      <c r="G11" s="832"/>
      <c r="H11" s="832"/>
      <c r="I11" s="832"/>
      <c r="J11" s="832"/>
      <c r="K11" s="832"/>
      <c r="L11" s="832"/>
      <c r="M11" s="832"/>
      <c r="N11" s="832"/>
      <c r="O11" s="832"/>
      <c r="P11" s="832"/>
      <c r="Q11" s="832"/>
      <c r="R11" s="832"/>
      <c r="S11" s="832"/>
      <c r="T11" s="832"/>
      <c r="U11" s="832"/>
      <c r="V11" s="832"/>
      <c r="W11" s="832"/>
      <c r="X11" s="832"/>
      <c r="Y11" s="558"/>
      <c r="Z11" s="558"/>
      <c r="AA11" s="558"/>
      <c r="AB11" s="558"/>
      <c r="AC11" s="558"/>
      <c r="AD11" s="558"/>
      <c r="AE11" s="250"/>
      <c r="AF11" s="252"/>
      <c r="AG11" s="252"/>
      <c r="AH11" s="252"/>
      <c r="AI11" s="252"/>
      <c r="AJ11" s="252"/>
      <c r="AK11" s="252"/>
      <c r="AL11" s="252"/>
      <c r="AM11" s="231"/>
    </row>
    <row r="12" spans="1:39" ht="20.25" customHeight="1">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250"/>
      <c r="AF12" s="252"/>
      <c r="AG12" s="252"/>
      <c r="AH12" s="252"/>
      <c r="AI12" s="252"/>
      <c r="AJ12" s="252"/>
      <c r="AK12" s="252"/>
      <c r="AL12" s="252"/>
      <c r="AM12" s="231"/>
    </row>
    <row r="13" spans="1:39" ht="20.25" customHeight="1">
      <c r="B13" s="833" t="s">
        <v>288</v>
      </c>
      <c r="C13" s="543" t="s">
        <v>320</v>
      </c>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250"/>
      <c r="AF13" s="252"/>
      <c r="AG13" s="252"/>
      <c r="AH13" s="252"/>
      <c r="AI13" s="252"/>
      <c r="AJ13" s="252"/>
      <c r="AK13" s="252"/>
      <c r="AL13" s="252"/>
      <c r="AM13" s="231"/>
    </row>
    <row r="14" spans="1:39" ht="20.25" customHeight="1">
      <c r="B14" s="833"/>
      <c r="C14" s="543" t="s">
        <v>321</v>
      </c>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250"/>
      <c r="AF14" s="252"/>
      <c r="AG14" s="252"/>
      <c r="AH14" s="252"/>
      <c r="AI14" s="252"/>
      <c r="AJ14" s="252"/>
      <c r="AK14" s="252"/>
      <c r="AL14" s="252"/>
      <c r="AM14" s="231"/>
    </row>
    <row r="15" spans="1:39" ht="20.25" customHeight="1">
      <c r="C15" s="543" t="s">
        <v>322</v>
      </c>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250"/>
      <c r="AF15" s="252"/>
      <c r="AG15" s="252"/>
      <c r="AH15" s="252"/>
      <c r="AI15" s="252"/>
      <c r="AJ15" s="252"/>
      <c r="AK15" s="252"/>
      <c r="AL15" s="252"/>
      <c r="AM15" s="231"/>
    </row>
    <row r="16" spans="1:39" ht="20.25" customHeight="1">
      <c r="C16" s="543" t="s">
        <v>323</v>
      </c>
      <c r="D16" s="497"/>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497"/>
      <c r="AC16" s="497"/>
      <c r="AD16" s="497"/>
      <c r="AE16" s="250"/>
      <c r="AF16" s="252"/>
      <c r="AG16" s="252"/>
      <c r="AH16" s="252"/>
      <c r="AI16" s="252"/>
      <c r="AJ16" s="252"/>
      <c r="AK16" s="252"/>
      <c r="AL16" s="252"/>
      <c r="AM16" s="231"/>
    </row>
    <row r="17" spans="1:39" ht="23.25" customHeight="1">
      <c r="B17" s="253"/>
      <c r="C17" s="254"/>
      <c r="D17" s="255"/>
      <c r="E17" s="255"/>
      <c r="F17" s="255"/>
      <c r="G17" s="255"/>
      <c r="H17" s="255"/>
      <c r="I17" s="255"/>
      <c r="J17" s="255"/>
      <c r="K17" s="255"/>
      <c r="L17" s="255"/>
      <c r="M17" s="255"/>
      <c r="N17" s="255"/>
      <c r="P17" s="255"/>
      <c r="Q17" s="255"/>
      <c r="R17" s="255"/>
      <c r="S17" s="255"/>
      <c r="T17" s="255"/>
      <c r="U17" s="255"/>
      <c r="V17" s="255"/>
      <c r="W17" s="255"/>
      <c r="X17" s="255"/>
      <c r="Y17" s="248"/>
    </row>
    <row r="18" spans="1:39" ht="15.45" hidden="1">
      <c r="B18" s="256" t="s">
        <v>324</v>
      </c>
      <c r="C18" s="257"/>
      <c r="E18" s="542"/>
      <c r="O18" s="257"/>
      <c r="Y18" s="248"/>
      <c r="Z18" s="245"/>
      <c r="AA18" s="245"/>
      <c r="AB18" s="245"/>
      <c r="AC18" s="245"/>
      <c r="AD18" s="245"/>
      <c r="AE18" s="245"/>
      <c r="AF18" s="245"/>
      <c r="AG18" s="245"/>
      <c r="AH18" s="245"/>
      <c r="AI18" s="245"/>
      <c r="AJ18" s="245"/>
      <c r="AK18" s="245"/>
      <c r="AL18" s="245"/>
      <c r="AM18" s="258"/>
    </row>
    <row r="19" spans="1:39" s="259" customFormat="1" ht="36" hidden="1" customHeight="1">
      <c r="A19" s="467"/>
      <c r="B19" s="823" t="s">
        <v>325</v>
      </c>
      <c r="C19" s="825" t="s">
        <v>326</v>
      </c>
      <c r="D19" s="260" t="s">
        <v>327</v>
      </c>
      <c r="E19" s="827" t="s">
        <v>328</v>
      </c>
      <c r="F19" s="828"/>
      <c r="G19" s="828"/>
      <c r="H19" s="828"/>
      <c r="I19" s="828"/>
      <c r="J19" s="828"/>
      <c r="K19" s="828"/>
      <c r="L19" s="828"/>
      <c r="M19" s="829"/>
      <c r="N19" s="830" t="s">
        <v>329</v>
      </c>
      <c r="O19" s="260" t="s">
        <v>330</v>
      </c>
      <c r="P19" s="827" t="s">
        <v>331</v>
      </c>
      <c r="Q19" s="828"/>
      <c r="R19" s="828"/>
      <c r="S19" s="828"/>
      <c r="T19" s="828"/>
      <c r="U19" s="828"/>
      <c r="V19" s="828"/>
      <c r="W19" s="828"/>
      <c r="X19" s="829"/>
      <c r="Y19" s="820" t="s">
        <v>332</v>
      </c>
      <c r="Z19" s="821"/>
      <c r="AA19" s="821"/>
      <c r="AB19" s="821"/>
      <c r="AC19" s="821"/>
      <c r="AD19" s="821"/>
      <c r="AE19" s="821"/>
      <c r="AF19" s="821"/>
      <c r="AG19" s="821"/>
      <c r="AH19" s="821"/>
      <c r="AI19" s="821"/>
      <c r="AJ19" s="821"/>
      <c r="AK19" s="821"/>
      <c r="AL19" s="821"/>
      <c r="AM19" s="822"/>
    </row>
    <row r="20" spans="1:39" s="259" customFormat="1" ht="59.25" hidden="1" customHeight="1">
      <c r="A20" s="467"/>
      <c r="B20" s="824"/>
      <c r="C20" s="826"/>
      <c r="D20" s="261">
        <v>2011</v>
      </c>
      <c r="E20" s="261">
        <v>2012</v>
      </c>
      <c r="F20" s="261">
        <v>2013</v>
      </c>
      <c r="G20" s="261">
        <v>2014</v>
      </c>
      <c r="H20" s="261">
        <v>2015</v>
      </c>
      <c r="I20" s="261">
        <v>2016</v>
      </c>
      <c r="J20" s="261">
        <v>2017</v>
      </c>
      <c r="K20" s="261">
        <v>2018</v>
      </c>
      <c r="L20" s="261">
        <v>2019</v>
      </c>
      <c r="M20" s="261">
        <v>2020</v>
      </c>
      <c r="N20" s="831"/>
      <c r="O20" s="261">
        <v>2011</v>
      </c>
      <c r="P20" s="261">
        <v>2012</v>
      </c>
      <c r="Q20" s="261">
        <v>2013</v>
      </c>
      <c r="R20" s="261">
        <v>2014</v>
      </c>
      <c r="S20" s="261">
        <v>2015</v>
      </c>
      <c r="T20" s="261">
        <v>2016</v>
      </c>
      <c r="U20" s="261">
        <v>2017</v>
      </c>
      <c r="V20" s="261">
        <v>2018</v>
      </c>
      <c r="W20" s="261">
        <v>2019</v>
      </c>
      <c r="X20" s="261">
        <v>2020</v>
      </c>
      <c r="Y20" s="261" t="str">
        <f>'1.  LRAMVA Summary'!D52</f>
        <v>Residential</v>
      </c>
      <c r="Z20" s="262" t="str">
        <f>'1.  LRAMVA Summary'!E52</f>
        <v>GS &lt; 50 kW</v>
      </c>
      <c r="AA20" s="262" t="str">
        <f>'1.  LRAMVA Summary'!F52</f>
        <v>GS 50 to 2,999 kW</v>
      </c>
      <c r="AB20" s="262" t="str">
        <f>'1.  LRAMVA Summary'!G52</f>
        <v>GS 3,000 to 4,999 kW</v>
      </c>
      <c r="AC20" s="262" t="str">
        <f>'1.  LRAMVA Summary'!H52</f>
        <v>Unmetered Scattered Load</v>
      </c>
      <c r="AD20" s="262" t="str">
        <f>'1.  LRAMVA Summary'!I52</f>
        <v>Sentinel Lighting</v>
      </c>
      <c r="AE20" s="262" t="str">
        <f>'1.  LRAMVA Summary'!J52</f>
        <v>Street Lighting</v>
      </c>
      <c r="AF20" s="262" t="str">
        <f>'1.  LRAMVA Summary'!K52</f>
        <v/>
      </c>
      <c r="AG20" s="262" t="str">
        <f>'1.  LRAMVA Summary'!L52</f>
        <v/>
      </c>
      <c r="AH20" s="262" t="str">
        <f>'1.  LRAMVA Summary'!M52</f>
        <v/>
      </c>
      <c r="AI20" s="262" t="str">
        <f>'1.  LRAMVA Summary'!N52</f>
        <v/>
      </c>
      <c r="AJ20" s="262" t="str">
        <f>'1.  LRAMVA Summary'!O52</f>
        <v/>
      </c>
      <c r="AK20" s="262" t="str">
        <f>'1.  LRAMVA Summary'!P52</f>
        <v/>
      </c>
      <c r="AL20" s="262" t="str">
        <f>'1.  LRAMVA Summary'!Q52</f>
        <v/>
      </c>
      <c r="AM20" s="263" t="str">
        <f>'1.  LRAMVA Summary'!R52</f>
        <v>Total</v>
      </c>
    </row>
    <row r="21" spans="1:39" s="269" customFormat="1" ht="15.75" hidden="1" customHeight="1">
      <c r="A21" s="468"/>
      <c r="B21" s="264" t="s">
        <v>333</v>
      </c>
      <c r="C21" s="265"/>
      <c r="D21" s="265"/>
      <c r="E21" s="265"/>
      <c r="F21" s="265"/>
      <c r="G21" s="265"/>
      <c r="H21" s="265"/>
      <c r="I21" s="265"/>
      <c r="J21" s="265"/>
      <c r="K21" s="265"/>
      <c r="L21" s="265"/>
      <c r="M21" s="265"/>
      <c r="N21" s="266"/>
      <c r="O21" s="265"/>
      <c r="P21" s="265"/>
      <c r="Q21" s="265"/>
      <c r="R21" s="265"/>
      <c r="S21" s="265"/>
      <c r="T21" s="265"/>
      <c r="U21" s="265"/>
      <c r="V21" s="265"/>
      <c r="W21" s="265"/>
      <c r="X21" s="265"/>
      <c r="Y21" s="267" t="str">
        <f>'1.  LRAMVA Summary'!D53</f>
        <v>kWh</v>
      </c>
      <c r="Z21" s="267" t="str">
        <f>'1.  LRAMVA Summary'!E53</f>
        <v>kWh</v>
      </c>
      <c r="AA21" s="267" t="str">
        <f>'1.  LRAMVA Summary'!F53</f>
        <v>kW</v>
      </c>
      <c r="AB21" s="267" t="str">
        <f>'1.  LRAMVA Summary'!G53</f>
        <v>kW</v>
      </c>
      <c r="AC21" s="267" t="str">
        <f>'1.  LRAMVA Summary'!H53</f>
        <v>kWh</v>
      </c>
      <c r="AD21" s="267" t="str">
        <f>'1.  LRAMVA Summary'!I53</f>
        <v>kW</v>
      </c>
      <c r="AE21" s="267" t="str">
        <f>'1.  LRAMVA Summary'!J53</f>
        <v>kW</v>
      </c>
      <c r="AF21" s="267">
        <f>'1.  LRAMVA Summary'!K53</f>
        <v>0</v>
      </c>
      <c r="AG21" s="267">
        <f>'1.  LRAMVA Summary'!L53</f>
        <v>0</v>
      </c>
      <c r="AH21" s="267">
        <f>'1.  LRAMVA Summary'!M53</f>
        <v>0</v>
      </c>
      <c r="AI21" s="267">
        <f>'1.  LRAMVA Summary'!N53</f>
        <v>0</v>
      </c>
      <c r="AJ21" s="267">
        <f>'1.  LRAMVA Summary'!O53</f>
        <v>0</v>
      </c>
      <c r="AK21" s="267">
        <f>'1.  LRAMVA Summary'!P53</f>
        <v>0</v>
      </c>
      <c r="AL21" s="267">
        <f>'1.  LRAMVA Summary'!Q53</f>
        <v>0</v>
      </c>
      <c r="AM21" s="268"/>
    </row>
    <row r="22" spans="1:39" s="259" customFormat="1" ht="15" hidden="1" customHeight="1" outlineLevel="1">
      <c r="A22" s="467">
        <v>1</v>
      </c>
      <c r="B22" s="270" t="s">
        <v>334</v>
      </c>
      <c r="C22" s="267" t="s">
        <v>335</v>
      </c>
      <c r="D22" s="271"/>
      <c r="E22" s="271"/>
      <c r="F22" s="271"/>
      <c r="G22" s="271"/>
      <c r="H22" s="271"/>
      <c r="I22" s="271"/>
      <c r="J22" s="271"/>
      <c r="K22" s="271"/>
      <c r="L22" s="271"/>
      <c r="M22" s="271"/>
      <c r="N22" s="267"/>
      <c r="O22" s="271"/>
      <c r="P22" s="271"/>
      <c r="Q22" s="271"/>
      <c r="R22" s="271"/>
      <c r="S22" s="271"/>
      <c r="T22" s="271"/>
      <c r="U22" s="271"/>
      <c r="V22" s="271"/>
      <c r="W22" s="271"/>
      <c r="X22" s="271"/>
      <c r="Y22" s="378"/>
      <c r="Z22" s="378"/>
      <c r="AA22" s="378"/>
      <c r="AB22" s="378"/>
      <c r="AC22" s="378"/>
      <c r="AD22" s="378"/>
      <c r="AE22" s="378"/>
      <c r="AF22" s="378"/>
      <c r="AG22" s="378"/>
      <c r="AH22" s="378"/>
      <c r="AI22" s="378"/>
      <c r="AJ22" s="378"/>
      <c r="AK22" s="378"/>
      <c r="AL22" s="378"/>
      <c r="AM22" s="272">
        <f>SUM(Y22:AL22)</f>
        <v>0</v>
      </c>
    </row>
    <row r="23" spans="1:39" s="259" customFormat="1" ht="15" hidden="1" outlineLevel="1">
      <c r="A23" s="467"/>
      <c r="B23" s="270" t="s">
        <v>336</v>
      </c>
      <c r="C23" s="267" t="s">
        <v>337</v>
      </c>
      <c r="D23" s="271"/>
      <c r="E23" s="271"/>
      <c r="F23" s="271"/>
      <c r="G23" s="271"/>
      <c r="H23" s="271"/>
      <c r="I23" s="271"/>
      <c r="J23" s="271"/>
      <c r="K23" s="271"/>
      <c r="L23" s="271"/>
      <c r="M23" s="271"/>
      <c r="N23" s="427"/>
      <c r="O23" s="271"/>
      <c r="P23" s="271"/>
      <c r="Q23" s="271"/>
      <c r="R23" s="271"/>
      <c r="S23" s="271"/>
      <c r="T23" s="271"/>
      <c r="U23" s="271"/>
      <c r="V23" s="271"/>
      <c r="W23" s="271"/>
      <c r="X23" s="271"/>
      <c r="Y23" s="379">
        <f>Y22</f>
        <v>0</v>
      </c>
      <c r="Z23" s="379">
        <f>Z22</f>
        <v>0</v>
      </c>
      <c r="AA23" s="379">
        <f t="shared" ref="AA23:AL23" si="0">AA22</f>
        <v>0</v>
      </c>
      <c r="AB23" s="379">
        <f t="shared" si="0"/>
        <v>0</v>
      </c>
      <c r="AC23" s="379">
        <f t="shared" si="0"/>
        <v>0</v>
      </c>
      <c r="AD23" s="379">
        <f t="shared" si="0"/>
        <v>0</v>
      </c>
      <c r="AE23" s="379">
        <f t="shared" si="0"/>
        <v>0</v>
      </c>
      <c r="AF23" s="379">
        <f t="shared" si="0"/>
        <v>0</v>
      </c>
      <c r="AG23" s="379">
        <f t="shared" si="0"/>
        <v>0</v>
      </c>
      <c r="AH23" s="379">
        <f t="shared" si="0"/>
        <v>0</v>
      </c>
      <c r="AI23" s="379">
        <f t="shared" si="0"/>
        <v>0</v>
      </c>
      <c r="AJ23" s="379">
        <f t="shared" si="0"/>
        <v>0</v>
      </c>
      <c r="AK23" s="379">
        <f t="shared" si="0"/>
        <v>0</v>
      </c>
      <c r="AL23" s="379">
        <f t="shared" si="0"/>
        <v>0</v>
      </c>
      <c r="AM23" s="273"/>
    </row>
    <row r="24" spans="1:39" s="279" customFormat="1" ht="15.45" hidden="1" outlineLevel="1">
      <c r="A24" s="469"/>
      <c r="B24" s="274"/>
      <c r="C24" s="275"/>
      <c r="D24" s="275"/>
      <c r="E24" s="275"/>
      <c r="F24" s="275"/>
      <c r="G24" s="275"/>
      <c r="H24" s="275"/>
      <c r="I24" s="275"/>
      <c r="J24" s="275"/>
      <c r="K24" s="275"/>
      <c r="L24" s="275"/>
      <c r="M24" s="275"/>
      <c r="O24" s="275"/>
      <c r="P24" s="275"/>
      <c r="Q24" s="275"/>
      <c r="R24" s="275"/>
      <c r="S24" s="275"/>
      <c r="T24" s="275"/>
      <c r="U24" s="275"/>
      <c r="V24" s="275"/>
      <c r="W24" s="275"/>
      <c r="X24" s="275"/>
      <c r="Y24" s="380"/>
      <c r="Z24" s="381"/>
      <c r="AA24" s="381"/>
      <c r="AB24" s="381"/>
      <c r="AC24" s="381"/>
      <c r="AD24" s="381"/>
      <c r="AE24" s="381"/>
      <c r="AF24" s="381"/>
      <c r="AG24" s="381"/>
      <c r="AH24" s="381"/>
      <c r="AI24" s="381"/>
      <c r="AJ24" s="381"/>
      <c r="AK24" s="381"/>
      <c r="AL24" s="381"/>
      <c r="AM24" s="278"/>
    </row>
    <row r="25" spans="1:39" s="259" customFormat="1" ht="15" hidden="1" outlineLevel="1">
      <c r="A25" s="467">
        <v>2</v>
      </c>
      <c r="B25" s="270" t="s">
        <v>338</v>
      </c>
      <c r="C25" s="267" t="s">
        <v>335</v>
      </c>
      <c r="D25" s="271"/>
      <c r="E25" s="271"/>
      <c r="F25" s="271"/>
      <c r="G25" s="271"/>
      <c r="H25" s="271"/>
      <c r="I25" s="271"/>
      <c r="J25" s="271"/>
      <c r="K25" s="271"/>
      <c r="L25" s="271"/>
      <c r="M25" s="271"/>
      <c r="N25" s="267"/>
      <c r="O25" s="271"/>
      <c r="P25" s="271"/>
      <c r="Q25" s="271"/>
      <c r="R25" s="271"/>
      <c r="S25" s="271"/>
      <c r="T25" s="271"/>
      <c r="U25" s="271"/>
      <c r="V25" s="271"/>
      <c r="W25" s="271"/>
      <c r="X25" s="271"/>
      <c r="Y25" s="378"/>
      <c r="Z25" s="378"/>
      <c r="AA25" s="378"/>
      <c r="AB25" s="378"/>
      <c r="AC25" s="378"/>
      <c r="AD25" s="378"/>
      <c r="AE25" s="378"/>
      <c r="AF25" s="378"/>
      <c r="AG25" s="378"/>
      <c r="AH25" s="378"/>
      <c r="AI25" s="378"/>
      <c r="AJ25" s="378"/>
      <c r="AK25" s="378"/>
      <c r="AL25" s="378"/>
      <c r="AM25" s="272">
        <f>SUM(Y25:AL25)</f>
        <v>0</v>
      </c>
    </row>
    <row r="26" spans="1:39" s="259" customFormat="1" ht="15" hidden="1" outlineLevel="1">
      <c r="A26" s="467"/>
      <c r="B26" s="270" t="s">
        <v>336</v>
      </c>
      <c r="C26" s="267" t="s">
        <v>337</v>
      </c>
      <c r="D26" s="271"/>
      <c r="E26" s="271"/>
      <c r="F26" s="271"/>
      <c r="G26" s="271"/>
      <c r="H26" s="271"/>
      <c r="I26" s="271"/>
      <c r="J26" s="271"/>
      <c r="K26" s="271"/>
      <c r="L26" s="271"/>
      <c r="M26" s="271"/>
      <c r="N26" s="427"/>
      <c r="O26" s="271"/>
      <c r="P26" s="271"/>
      <c r="Q26" s="271"/>
      <c r="R26" s="271"/>
      <c r="S26" s="271"/>
      <c r="T26" s="271"/>
      <c r="U26" s="271"/>
      <c r="V26" s="271"/>
      <c r="W26" s="271"/>
      <c r="X26" s="271"/>
      <c r="Y26" s="379">
        <f>Y25</f>
        <v>0</v>
      </c>
      <c r="Z26" s="379">
        <f>Z25</f>
        <v>0</v>
      </c>
      <c r="AA26" s="379">
        <f t="shared" ref="AA26:AL26" si="1">AA25</f>
        <v>0</v>
      </c>
      <c r="AB26" s="379">
        <f t="shared" si="1"/>
        <v>0</v>
      </c>
      <c r="AC26" s="379">
        <f t="shared" si="1"/>
        <v>0</v>
      </c>
      <c r="AD26" s="379">
        <f t="shared" si="1"/>
        <v>0</v>
      </c>
      <c r="AE26" s="379">
        <f t="shared" si="1"/>
        <v>0</v>
      </c>
      <c r="AF26" s="379">
        <f t="shared" si="1"/>
        <v>0</v>
      </c>
      <c r="AG26" s="379">
        <f t="shared" si="1"/>
        <v>0</v>
      </c>
      <c r="AH26" s="379">
        <f t="shared" si="1"/>
        <v>0</v>
      </c>
      <c r="AI26" s="379">
        <f t="shared" si="1"/>
        <v>0</v>
      </c>
      <c r="AJ26" s="379">
        <f t="shared" si="1"/>
        <v>0</v>
      </c>
      <c r="AK26" s="379">
        <f t="shared" si="1"/>
        <v>0</v>
      </c>
      <c r="AL26" s="379">
        <f t="shared" si="1"/>
        <v>0</v>
      </c>
      <c r="AM26" s="273"/>
    </row>
    <row r="27" spans="1:39" s="279" customFormat="1" ht="15.45" hidden="1" outlineLevel="1">
      <c r="A27" s="469"/>
      <c r="B27" s="274"/>
      <c r="C27" s="275"/>
      <c r="D27" s="280"/>
      <c r="E27" s="280"/>
      <c r="F27" s="280"/>
      <c r="G27" s="280"/>
      <c r="H27" s="280"/>
      <c r="I27" s="280"/>
      <c r="J27" s="280"/>
      <c r="K27" s="280"/>
      <c r="L27" s="280"/>
      <c r="M27" s="280"/>
      <c r="O27" s="280"/>
      <c r="P27" s="280"/>
      <c r="Q27" s="280"/>
      <c r="R27" s="280"/>
      <c r="S27" s="280"/>
      <c r="T27" s="280"/>
      <c r="U27" s="280"/>
      <c r="V27" s="280"/>
      <c r="W27" s="280"/>
      <c r="X27" s="280"/>
      <c r="Y27" s="380"/>
      <c r="Z27" s="381"/>
      <c r="AA27" s="381"/>
      <c r="AB27" s="381"/>
      <c r="AC27" s="381"/>
      <c r="AD27" s="381"/>
      <c r="AE27" s="381"/>
      <c r="AF27" s="381"/>
      <c r="AG27" s="381"/>
      <c r="AH27" s="381"/>
      <c r="AI27" s="381"/>
      <c r="AJ27" s="381"/>
      <c r="AK27" s="381"/>
      <c r="AL27" s="381"/>
      <c r="AM27" s="278"/>
    </row>
    <row r="28" spans="1:39" s="259" customFormat="1" ht="15" hidden="1" outlineLevel="1">
      <c r="A28" s="467">
        <v>3</v>
      </c>
      <c r="B28" s="270" t="s">
        <v>339</v>
      </c>
      <c r="C28" s="267" t="s">
        <v>335</v>
      </c>
      <c r="D28" s="271"/>
      <c r="E28" s="271"/>
      <c r="F28" s="271"/>
      <c r="G28" s="271"/>
      <c r="H28" s="271"/>
      <c r="I28" s="271"/>
      <c r="J28" s="271"/>
      <c r="K28" s="271"/>
      <c r="L28" s="271"/>
      <c r="M28" s="271"/>
      <c r="N28" s="267"/>
      <c r="O28" s="271"/>
      <c r="P28" s="271"/>
      <c r="Q28" s="271"/>
      <c r="R28" s="271"/>
      <c r="S28" s="271"/>
      <c r="T28" s="271"/>
      <c r="U28" s="271"/>
      <c r="V28" s="271"/>
      <c r="W28" s="271"/>
      <c r="X28" s="271"/>
      <c r="Y28" s="378"/>
      <c r="Z28" s="378"/>
      <c r="AA28" s="378"/>
      <c r="AB28" s="378"/>
      <c r="AC28" s="378"/>
      <c r="AD28" s="378"/>
      <c r="AE28" s="378"/>
      <c r="AF28" s="378"/>
      <c r="AG28" s="378"/>
      <c r="AH28" s="378"/>
      <c r="AI28" s="378"/>
      <c r="AJ28" s="378"/>
      <c r="AK28" s="378"/>
      <c r="AL28" s="378"/>
      <c r="AM28" s="272">
        <f>SUM(Y28:AL28)</f>
        <v>0</v>
      </c>
    </row>
    <row r="29" spans="1:39" s="259" customFormat="1" ht="15" hidden="1" outlineLevel="1">
      <c r="A29" s="467"/>
      <c r="B29" s="270" t="s">
        <v>336</v>
      </c>
      <c r="C29" s="267" t="s">
        <v>337</v>
      </c>
      <c r="D29" s="271"/>
      <c r="E29" s="271"/>
      <c r="F29" s="271"/>
      <c r="G29" s="271"/>
      <c r="H29" s="271"/>
      <c r="I29" s="271"/>
      <c r="J29" s="271"/>
      <c r="K29" s="271"/>
      <c r="L29" s="271"/>
      <c r="M29" s="271"/>
      <c r="N29" s="427"/>
      <c r="O29" s="271"/>
      <c r="P29" s="271"/>
      <c r="Q29" s="271"/>
      <c r="R29" s="271"/>
      <c r="S29" s="271"/>
      <c r="T29" s="271"/>
      <c r="U29" s="271"/>
      <c r="V29" s="271"/>
      <c r="W29" s="271"/>
      <c r="X29" s="271"/>
      <c r="Y29" s="379">
        <f>Y28</f>
        <v>0</v>
      </c>
      <c r="Z29" s="379">
        <f>Z28</f>
        <v>0</v>
      </c>
      <c r="AA29" s="379">
        <f t="shared" ref="AA29:AL29" si="2">AA28</f>
        <v>0</v>
      </c>
      <c r="AB29" s="379">
        <f t="shared" si="2"/>
        <v>0</v>
      </c>
      <c r="AC29" s="379">
        <f t="shared" si="2"/>
        <v>0</v>
      </c>
      <c r="AD29" s="379">
        <f t="shared" si="2"/>
        <v>0</v>
      </c>
      <c r="AE29" s="379">
        <f t="shared" si="2"/>
        <v>0</v>
      </c>
      <c r="AF29" s="379">
        <f t="shared" si="2"/>
        <v>0</v>
      </c>
      <c r="AG29" s="379">
        <f t="shared" si="2"/>
        <v>0</v>
      </c>
      <c r="AH29" s="379">
        <f t="shared" si="2"/>
        <v>0</v>
      </c>
      <c r="AI29" s="379">
        <f t="shared" si="2"/>
        <v>0</v>
      </c>
      <c r="AJ29" s="379">
        <f t="shared" si="2"/>
        <v>0</v>
      </c>
      <c r="AK29" s="379">
        <f t="shared" si="2"/>
        <v>0</v>
      </c>
      <c r="AL29" s="379">
        <f t="shared" si="2"/>
        <v>0</v>
      </c>
      <c r="AM29" s="273"/>
    </row>
    <row r="30" spans="1:39" s="259" customFormat="1" ht="15" hidden="1" outlineLevel="1">
      <c r="A30" s="467"/>
      <c r="B30" s="270"/>
      <c r="C30" s="281"/>
      <c r="D30" s="267"/>
      <c r="E30" s="267"/>
      <c r="F30" s="267"/>
      <c r="G30" s="267"/>
      <c r="H30" s="267"/>
      <c r="I30" s="267"/>
      <c r="J30" s="267"/>
      <c r="K30" s="267"/>
      <c r="L30" s="267"/>
      <c r="M30" s="267"/>
      <c r="O30" s="267"/>
      <c r="P30" s="267"/>
      <c r="Q30" s="267"/>
      <c r="R30" s="267"/>
      <c r="S30" s="267"/>
      <c r="T30" s="267"/>
      <c r="U30" s="267"/>
      <c r="V30" s="267"/>
      <c r="W30" s="267"/>
      <c r="X30" s="267"/>
      <c r="Y30" s="380"/>
      <c r="Z30" s="380"/>
      <c r="AA30" s="380"/>
      <c r="AB30" s="380"/>
      <c r="AC30" s="380"/>
      <c r="AD30" s="380"/>
      <c r="AE30" s="380"/>
      <c r="AF30" s="380"/>
      <c r="AG30" s="380"/>
      <c r="AH30" s="380"/>
      <c r="AI30" s="380"/>
      <c r="AJ30" s="380"/>
      <c r="AK30" s="380"/>
      <c r="AL30" s="380"/>
      <c r="AM30" s="282"/>
    </row>
    <row r="31" spans="1:39" s="259" customFormat="1" ht="15" hidden="1" outlineLevel="1">
      <c r="A31" s="467">
        <v>4</v>
      </c>
      <c r="B31" s="270" t="s">
        <v>340</v>
      </c>
      <c r="C31" s="267" t="s">
        <v>335</v>
      </c>
      <c r="D31" s="271"/>
      <c r="E31" s="271"/>
      <c r="F31" s="271"/>
      <c r="G31" s="271"/>
      <c r="H31" s="271"/>
      <c r="I31" s="271"/>
      <c r="J31" s="271"/>
      <c r="K31" s="271"/>
      <c r="L31" s="271"/>
      <c r="M31" s="271"/>
      <c r="N31" s="267"/>
      <c r="O31" s="271"/>
      <c r="P31" s="271"/>
      <c r="Q31" s="271"/>
      <c r="R31" s="271"/>
      <c r="S31" s="271"/>
      <c r="T31" s="271"/>
      <c r="U31" s="271"/>
      <c r="V31" s="271"/>
      <c r="W31" s="271"/>
      <c r="X31" s="271"/>
      <c r="Y31" s="378"/>
      <c r="Z31" s="378"/>
      <c r="AA31" s="378"/>
      <c r="AB31" s="378"/>
      <c r="AC31" s="378"/>
      <c r="AD31" s="378"/>
      <c r="AE31" s="378"/>
      <c r="AF31" s="378"/>
      <c r="AG31" s="378"/>
      <c r="AH31" s="378"/>
      <c r="AI31" s="378"/>
      <c r="AJ31" s="378"/>
      <c r="AK31" s="378"/>
      <c r="AL31" s="378"/>
      <c r="AM31" s="272">
        <f>SUM(Y31:AL31)</f>
        <v>0</v>
      </c>
    </row>
    <row r="32" spans="1:39" s="259" customFormat="1" ht="15" hidden="1" outlineLevel="1">
      <c r="A32" s="467"/>
      <c r="B32" s="270" t="s">
        <v>336</v>
      </c>
      <c r="C32" s="267" t="s">
        <v>337</v>
      </c>
      <c r="D32" s="271"/>
      <c r="E32" s="271"/>
      <c r="F32" s="271"/>
      <c r="G32" s="271"/>
      <c r="H32" s="271"/>
      <c r="I32" s="271"/>
      <c r="J32" s="271"/>
      <c r="K32" s="271"/>
      <c r="L32" s="271"/>
      <c r="M32" s="271"/>
      <c r="N32" s="427"/>
      <c r="O32" s="271"/>
      <c r="P32" s="271"/>
      <c r="Q32" s="271"/>
      <c r="R32" s="271"/>
      <c r="S32" s="271"/>
      <c r="T32" s="271"/>
      <c r="U32" s="271"/>
      <c r="V32" s="271"/>
      <c r="W32" s="271"/>
      <c r="X32" s="271"/>
      <c r="Y32" s="379">
        <f>Y31</f>
        <v>0</v>
      </c>
      <c r="Z32" s="379">
        <f>Z31</f>
        <v>0</v>
      </c>
      <c r="AA32" s="379">
        <f t="shared" ref="AA32:AL32" si="3">AA31</f>
        <v>0</v>
      </c>
      <c r="AB32" s="379">
        <f t="shared" si="3"/>
        <v>0</v>
      </c>
      <c r="AC32" s="379">
        <f t="shared" si="3"/>
        <v>0</v>
      </c>
      <c r="AD32" s="379">
        <f t="shared" si="3"/>
        <v>0</v>
      </c>
      <c r="AE32" s="379">
        <f t="shared" si="3"/>
        <v>0</v>
      </c>
      <c r="AF32" s="379">
        <f t="shared" si="3"/>
        <v>0</v>
      </c>
      <c r="AG32" s="379">
        <f t="shared" si="3"/>
        <v>0</v>
      </c>
      <c r="AH32" s="379">
        <f t="shared" si="3"/>
        <v>0</v>
      </c>
      <c r="AI32" s="379">
        <f t="shared" si="3"/>
        <v>0</v>
      </c>
      <c r="AJ32" s="379">
        <f t="shared" si="3"/>
        <v>0</v>
      </c>
      <c r="AK32" s="379">
        <f t="shared" si="3"/>
        <v>0</v>
      </c>
      <c r="AL32" s="379">
        <f t="shared" si="3"/>
        <v>0</v>
      </c>
      <c r="AM32" s="273"/>
    </row>
    <row r="33" spans="1:39" s="259" customFormat="1" ht="15" hidden="1" outlineLevel="1">
      <c r="A33" s="467"/>
      <c r="B33" s="270"/>
      <c r="C33" s="281"/>
      <c r="D33" s="280"/>
      <c r="E33" s="280"/>
      <c r="F33" s="280"/>
      <c r="G33" s="280"/>
      <c r="H33" s="280"/>
      <c r="I33" s="280"/>
      <c r="J33" s="280"/>
      <c r="K33" s="280"/>
      <c r="L33" s="280"/>
      <c r="M33" s="280"/>
      <c r="N33" s="267"/>
      <c r="O33" s="280"/>
      <c r="P33" s="280"/>
      <c r="Q33" s="280"/>
      <c r="R33" s="280"/>
      <c r="S33" s="280"/>
      <c r="T33" s="280"/>
      <c r="U33" s="280"/>
      <c r="V33" s="280"/>
      <c r="W33" s="280"/>
      <c r="X33" s="280"/>
      <c r="Y33" s="380"/>
      <c r="Z33" s="380"/>
      <c r="AA33" s="380"/>
      <c r="AB33" s="380"/>
      <c r="AC33" s="380"/>
      <c r="AD33" s="380"/>
      <c r="AE33" s="380"/>
      <c r="AF33" s="380"/>
      <c r="AG33" s="380"/>
      <c r="AH33" s="380"/>
      <c r="AI33" s="380"/>
      <c r="AJ33" s="380"/>
      <c r="AK33" s="380"/>
      <c r="AL33" s="380"/>
      <c r="AM33" s="282"/>
    </row>
    <row r="34" spans="1:39" s="259" customFormat="1" ht="15" hidden="1" outlineLevel="1">
      <c r="A34" s="467">
        <v>5</v>
      </c>
      <c r="B34" s="270" t="s">
        <v>341</v>
      </c>
      <c r="C34" s="267" t="s">
        <v>335</v>
      </c>
      <c r="D34" s="271"/>
      <c r="E34" s="271"/>
      <c r="F34" s="271"/>
      <c r="G34" s="271"/>
      <c r="H34" s="271"/>
      <c r="I34" s="271"/>
      <c r="J34" s="271"/>
      <c r="K34" s="271"/>
      <c r="L34" s="271"/>
      <c r="M34" s="271"/>
      <c r="N34" s="267"/>
      <c r="O34" s="271"/>
      <c r="P34" s="271"/>
      <c r="Q34" s="271"/>
      <c r="R34" s="271"/>
      <c r="S34" s="271"/>
      <c r="T34" s="271"/>
      <c r="U34" s="271"/>
      <c r="V34" s="271"/>
      <c r="W34" s="271"/>
      <c r="X34" s="271"/>
      <c r="Y34" s="378"/>
      <c r="Z34" s="378"/>
      <c r="AA34" s="378"/>
      <c r="AB34" s="378"/>
      <c r="AC34" s="378"/>
      <c r="AD34" s="378"/>
      <c r="AE34" s="378"/>
      <c r="AF34" s="378"/>
      <c r="AG34" s="378"/>
      <c r="AH34" s="378"/>
      <c r="AI34" s="378"/>
      <c r="AJ34" s="378"/>
      <c r="AK34" s="378"/>
      <c r="AL34" s="378"/>
      <c r="AM34" s="272">
        <f>SUM(Y34:AL34)</f>
        <v>0</v>
      </c>
    </row>
    <row r="35" spans="1:39" s="259" customFormat="1" ht="15" hidden="1" outlineLevel="1">
      <c r="A35" s="467"/>
      <c r="B35" s="270" t="s">
        <v>336</v>
      </c>
      <c r="C35" s="267" t="s">
        <v>337</v>
      </c>
      <c r="D35" s="271"/>
      <c r="E35" s="271"/>
      <c r="F35" s="271"/>
      <c r="G35" s="271"/>
      <c r="H35" s="271"/>
      <c r="I35" s="271"/>
      <c r="J35" s="271"/>
      <c r="K35" s="271"/>
      <c r="L35" s="271"/>
      <c r="M35" s="271"/>
      <c r="N35" s="427"/>
      <c r="O35" s="271"/>
      <c r="P35" s="271"/>
      <c r="Q35" s="271"/>
      <c r="R35" s="271"/>
      <c r="S35" s="271"/>
      <c r="T35" s="271"/>
      <c r="U35" s="271"/>
      <c r="V35" s="271"/>
      <c r="W35" s="271"/>
      <c r="X35" s="271"/>
      <c r="Y35" s="379">
        <f>Y34</f>
        <v>0</v>
      </c>
      <c r="Z35" s="379">
        <f>Z34</f>
        <v>0</v>
      </c>
      <c r="AA35" s="379">
        <f t="shared" ref="AA35:AL35" si="4">AA34</f>
        <v>0</v>
      </c>
      <c r="AB35" s="379">
        <f t="shared" si="4"/>
        <v>0</v>
      </c>
      <c r="AC35" s="379">
        <f t="shared" si="4"/>
        <v>0</v>
      </c>
      <c r="AD35" s="379">
        <f t="shared" si="4"/>
        <v>0</v>
      </c>
      <c r="AE35" s="379">
        <f t="shared" si="4"/>
        <v>0</v>
      </c>
      <c r="AF35" s="379">
        <f t="shared" si="4"/>
        <v>0</v>
      </c>
      <c r="AG35" s="379">
        <f t="shared" si="4"/>
        <v>0</v>
      </c>
      <c r="AH35" s="379">
        <f t="shared" si="4"/>
        <v>0</v>
      </c>
      <c r="AI35" s="379">
        <f t="shared" si="4"/>
        <v>0</v>
      </c>
      <c r="AJ35" s="379">
        <f t="shared" si="4"/>
        <v>0</v>
      </c>
      <c r="AK35" s="379">
        <f t="shared" si="4"/>
        <v>0</v>
      </c>
      <c r="AL35" s="379">
        <f t="shared" si="4"/>
        <v>0</v>
      </c>
      <c r="AM35" s="273"/>
    </row>
    <row r="36" spans="1:39" s="259" customFormat="1" ht="15" hidden="1" outlineLevel="1">
      <c r="A36" s="467"/>
      <c r="B36" s="270"/>
      <c r="C36" s="281"/>
      <c r="D36" s="280"/>
      <c r="E36" s="280"/>
      <c r="F36" s="280"/>
      <c r="G36" s="280"/>
      <c r="H36" s="280"/>
      <c r="I36" s="280"/>
      <c r="J36" s="280"/>
      <c r="K36" s="280"/>
      <c r="L36" s="280"/>
      <c r="M36" s="280"/>
      <c r="N36" s="267"/>
      <c r="O36" s="280"/>
      <c r="P36" s="280"/>
      <c r="Q36" s="280"/>
      <c r="R36" s="280"/>
      <c r="S36" s="280"/>
      <c r="T36" s="280"/>
      <c r="U36" s="280"/>
      <c r="V36" s="280"/>
      <c r="W36" s="280"/>
      <c r="X36" s="280"/>
      <c r="Y36" s="380"/>
      <c r="Z36" s="380"/>
      <c r="AA36" s="380"/>
      <c r="AB36" s="380"/>
      <c r="AC36" s="380"/>
      <c r="AD36" s="380"/>
      <c r="AE36" s="380"/>
      <c r="AF36" s="380"/>
      <c r="AG36" s="380"/>
      <c r="AH36" s="380"/>
      <c r="AI36" s="380"/>
      <c r="AJ36" s="380"/>
      <c r="AK36" s="380"/>
      <c r="AL36" s="380"/>
      <c r="AM36" s="282"/>
    </row>
    <row r="37" spans="1:39" s="259" customFormat="1" ht="15" hidden="1" outlineLevel="1">
      <c r="A37" s="467">
        <v>6</v>
      </c>
      <c r="B37" s="270" t="s">
        <v>342</v>
      </c>
      <c r="C37" s="267" t="s">
        <v>335</v>
      </c>
      <c r="D37" s="271"/>
      <c r="E37" s="271"/>
      <c r="F37" s="271"/>
      <c r="G37" s="271"/>
      <c r="H37" s="271"/>
      <c r="I37" s="271"/>
      <c r="J37" s="271"/>
      <c r="K37" s="271"/>
      <c r="L37" s="271"/>
      <c r="M37" s="271"/>
      <c r="N37" s="267"/>
      <c r="O37" s="271"/>
      <c r="P37" s="271"/>
      <c r="Q37" s="271"/>
      <c r="R37" s="271"/>
      <c r="S37" s="271"/>
      <c r="T37" s="271"/>
      <c r="U37" s="271"/>
      <c r="V37" s="271"/>
      <c r="W37" s="271"/>
      <c r="X37" s="271"/>
      <c r="Y37" s="378"/>
      <c r="Z37" s="378"/>
      <c r="AA37" s="378"/>
      <c r="AB37" s="378"/>
      <c r="AC37" s="378"/>
      <c r="AD37" s="378"/>
      <c r="AE37" s="378"/>
      <c r="AF37" s="378"/>
      <c r="AG37" s="378"/>
      <c r="AH37" s="378"/>
      <c r="AI37" s="378"/>
      <c r="AJ37" s="378"/>
      <c r="AK37" s="378"/>
      <c r="AL37" s="378"/>
      <c r="AM37" s="272">
        <f>SUM(Y37:AL37)</f>
        <v>0</v>
      </c>
    </row>
    <row r="38" spans="1:39" s="259" customFormat="1" ht="15" hidden="1" outlineLevel="1">
      <c r="A38" s="467"/>
      <c r="B38" s="270" t="s">
        <v>336</v>
      </c>
      <c r="C38" s="267" t="s">
        <v>337</v>
      </c>
      <c r="D38" s="271"/>
      <c r="E38" s="271"/>
      <c r="F38" s="271"/>
      <c r="G38" s="271"/>
      <c r="H38" s="271"/>
      <c r="I38" s="271"/>
      <c r="J38" s="271"/>
      <c r="K38" s="271"/>
      <c r="L38" s="271"/>
      <c r="M38" s="271"/>
      <c r="N38" s="427"/>
      <c r="O38" s="271"/>
      <c r="P38" s="271"/>
      <c r="Q38" s="271"/>
      <c r="R38" s="271"/>
      <c r="S38" s="271"/>
      <c r="T38" s="271"/>
      <c r="U38" s="271"/>
      <c r="V38" s="271"/>
      <c r="W38" s="271"/>
      <c r="X38" s="271"/>
      <c r="Y38" s="379">
        <f>Y37</f>
        <v>0</v>
      </c>
      <c r="Z38" s="379">
        <f>Z37</f>
        <v>0</v>
      </c>
      <c r="AA38" s="379">
        <f t="shared" ref="AA38:AL38" si="5">AA37</f>
        <v>0</v>
      </c>
      <c r="AB38" s="379">
        <f t="shared" si="5"/>
        <v>0</v>
      </c>
      <c r="AC38" s="379">
        <f t="shared" si="5"/>
        <v>0</v>
      </c>
      <c r="AD38" s="379">
        <f t="shared" si="5"/>
        <v>0</v>
      </c>
      <c r="AE38" s="379">
        <f t="shared" si="5"/>
        <v>0</v>
      </c>
      <c r="AF38" s="379">
        <f t="shared" si="5"/>
        <v>0</v>
      </c>
      <c r="AG38" s="379">
        <f t="shared" si="5"/>
        <v>0</v>
      </c>
      <c r="AH38" s="379">
        <f t="shared" si="5"/>
        <v>0</v>
      </c>
      <c r="AI38" s="379">
        <f t="shared" si="5"/>
        <v>0</v>
      </c>
      <c r="AJ38" s="379">
        <f t="shared" si="5"/>
        <v>0</v>
      </c>
      <c r="AK38" s="379">
        <f t="shared" si="5"/>
        <v>0</v>
      </c>
      <c r="AL38" s="379">
        <f t="shared" si="5"/>
        <v>0</v>
      </c>
      <c r="AM38" s="273"/>
    </row>
    <row r="39" spans="1:39" s="259" customFormat="1" ht="15" hidden="1" outlineLevel="1">
      <c r="A39" s="467"/>
      <c r="B39" s="270"/>
      <c r="C39" s="281"/>
      <c r="D39" s="280"/>
      <c r="E39" s="280"/>
      <c r="F39" s="280"/>
      <c r="G39" s="280"/>
      <c r="H39" s="280"/>
      <c r="I39" s="280"/>
      <c r="J39" s="280"/>
      <c r="K39" s="280"/>
      <c r="L39" s="280"/>
      <c r="M39" s="280"/>
      <c r="N39" s="267"/>
      <c r="O39" s="280"/>
      <c r="P39" s="280"/>
      <c r="Q39" s="280"/>
      <c r="R39" s="280"/>
      <c r="S39" s="280"/>
      <c r="T39" s="280"/>
      <c r="U39" s="280"/>
      <c r="V39" s="280"/>
      <c r="W39" s="280"/>
      <c r="X39" s="280"/>
      <c r="Y39" s="380"/>
      <c r="Z39" s="380"/>
      <c r="AA39" s="380"/>
      <c r="AB39" s="380"/>
      <c r="AC39" s="380"/>
      <c r="AD39" s="380"/>
      <c r="AE39" s="380"/>
      <c r="AF39" s="380"/>
      <c r="AG39" s="380"/>
      <c r="AH39" s="380"/>
      <c r="AI39" s="380"/>
      <c r="AJ39" s="380"/>
      <c r="AK39" s="380"/>
      <c r="AL39" s="380"/>
      <c r="AM39" s="282"/>
    </row>
    <row r="40" spans="1:39" s="259" customFormat="1" ht="15" hidden="1" outlineLevel="1">
      <c r="A40" s="467">
        <v>7</v>
      </c>
      <c r="B40" s="270" t="s">
        <v>343</v>
      </c>
      <c r="C40" s="267" t="s">
        <v>335</v>
      </c>
      <c r="D40" s="271"/>
      <c r="E40" s="271"/>
      <c r="F40" s="271"/>
      <c r="G40" s="271"/>
      <c r="H40" s="271"/>
      <c r="I40" s="271"/>
      <c r="J40" s="271"/>
      <c r="K40" s="271"/>
      <c r="L40" s="271"/>
      <c r="M40" s="271"/>
      <c r="N40" s="267"/>
      <c r="O40" s="271"/>
      <c r="P40" s="271"/>
      <c r="Q40" s="271"/>
      <c r="R40" s="271"/>
      <c r="S40" s="271"/>
      <c r="T40" s="271"/>
      <c r="U40" s="271"/>
      <c r="V40" s="271"/>
      <c r="W40" s="271"/>
      <c r="X40" s="271"/>
      <c r="Y40" s="378"/>
      <c r="Z40" s="378"/>
      <c r="AA40" s="378"/>
      <c r="AB40" s="378"/>
      <c r="AC40" s="378"/>
      <c r="AD40" s="378"/>
      <c r="AE40" s="378"/>
      <c r="AF40" s="378"/>
      <c r="AG40" s="378"/>
      <c r="AH40" s="378"/>
      <c r="AI40" s="378"/>
      <c r="AJ40" s="378"/>
      <c r="AK40" s="378"/>
      <c r="AL40" s="378"/>
      <c r="AM40" s="272">
        <f>SUM(Y40:AL40)</f>
        <v>0</v>
      </c>
    </row>
    <row r="41" spans="1:39" s="259" customFormat="1" ht="15" hidden="1" outlineLevel="1">
      <c r="A41" s="467"/>
      <c r="B41" s="270" t="s">
        <v>336</v>
      </c>
      <c r="C41" s="267" t="s">
        <v>337</v>
      </c>
      <c r="D41" s="271"/>
      <c r="E41" s="271"/>
      <c r="F41" s="271"/>
      <c r="G41" s="271"/>
      <c r="H41" s="271"/>
      <c r="I41" s="271"/>
      <c r="J41" s="271"/>
      <c r="K41" s="271"/>
      <c r="L41" s="271"/>
      <c r="M41" s="271"/>
      <c r="N41" s="267"/>
      <c r="O41" s="271"/>
      <c r="P41" s="271"/>
      <c r="Q41" s="271"/>
      <c r="R41" s="271"/>
      <c r="S41" s="271"/>
      <c r="T41" s="271"/>
      <c r="U41" s="271"/>
      <c r="V41" s="271"/>
      <c r="W41" s="271"/>
      <c r="X41" s="271"/>
      <c r="Y41" s="379">
        <f>Y40</f>
        <v>0</v>
      </c>
      <c r="Z41" s="379">
        <f>Z40</f>
        <v>0</v>
      </c>
      <c r="AA41" s="379">
        <f t="shared" ref="AA41:AL41" si="6">AA40</f>
        <v>0</v>
      </c>
      <c r="AB41" s="379">
        <f t="shared" si="6"/>
        <v>0</v>
      </c>
      <c r="AC41" s="379">
        <f t="shared" si="6"/>
        <v>0</v>
      </c>
      <c r="AD41" s="379">
        <f t="shared" si="6"/>
        <v>0</v>
      </c>
      <c r="AE41" s="379">
        <f t="shared" si="6"/>
        <v>0</v>
      </c>
      <c r="AF41" s="379">
        <f t="shared" si="6"/>
        <v>0</v>
      </c>
      <c r="AG41" s="379">
        <f t="shared" si="6"/>
        <v>0</v>
      </c>
      <c r="AH41" s="379">
        <f t="shared" si="6"/>
        <v>0</v>
      </c>
      <c r="AI41" s="379">
        <f t="shared" si="6"/>
        <v>0</v>
      </c>
      <c r="AJ41" s="379">
        <f t="shared" si="6"/>
        <v>0</v>
      </c>
      <c r="AK41" s="379">
        <f t="shared" si="6"/>
        <v>0</v>
      </c>
      <c r="AL41" s="379">
        <f t="shared" si="6"/>
        <v>0</v>
      </c>
      <c r="AM41" s="273"/>
    </row>
    <row r="42" spans="1:39" s="259" customFormat="1" ht="15" hidden="1" outlineLevel="1">
      <c r="A42" s="467"/>
      <c r="B42" s="270"/>
      <c r="C42" s="281"/>
      <c r="D42" s="280"/>
      <c r="E42" s="280"/>
      <c r="F42" s="280"/>
      <c r="G42" s="280"/>
      <c r="H42" s="280"/>
      <c r="I42" s="280"/>
      <c r="J42" s="280"/>
      <c r="K42" s="280"/>
      <c r="L42" s="280"/>
      <c r="M42" s="280"/>
      <c r="N42" s="267"/>
      <c r="O42" s="280"/>
      <c r="P42" s="280"/>
      <c r="Q42" s="280"/>
      <c r="R42" s="280"/>
      <c r="S42" s="280"/>
      <c r="T42" s="280"/>
      <c r="U42" s="280"/>
      <c r="V42" s="280"/>
      <c r="W42" s="280"/>
      <c r="X42" s="280"/>
      <c r="Y42" s="380"/>
      <c r="Z42" s="380"/>
      <c r="AA42" s="380"/>
      <c r="AB42" s="380"/>
      <c r="AC42" s="380"/>
      <c r="AD42" s="380"/>
      <c r="AE42" s="380"/>
      <c r="AF42" s="380"/>
      <c r="AG42" s="380"/>
      <c r="AH42" s="380"/>
      <c r="AI42" s="380"/>
      <c r="AJ42" s="380"/>
      <c r="AK42" s="380"/>
      <c r="AL42" s="380"/>
      <c r="AM42" s="282"/>
    </row>
    <row r="43" spans="1:39" s="259" customFormat="1" ht="15" hidden="1" outlineLevel="1">
      <c r="A43" s="467">
        <v>8</v>
      </c>
      <c r="B43" s="270" t="s">
        <v>344</v>
      </c>
      <c r="C43" s="267" t="s">
        <v>335</v>
      </c>
      <c r="D43" s="271"/>
      <c r="E43" s="271"/>
      <c r="F43" s="271"/>
      <c r="G43" s="271"/>
      <c r="H43" s="271"/>
      <c r="I43" s="271"/>
      <c r="J43" s="271"/>
      <c r="K43" s="271"/>
      <c r="L43" s="271"/>
      <c r="M43" s="271"/>
      <c r="N43" s="267"/>
      <c r="O43" s="271"/>
      <c r="P43" s="271"/>
      <c r="Q43" s="271"/>
      <c r="R43" s="271"/>
      <c r="S43" s="271"/>
      <c r="T43" s="271"/>
      <c r="U43" s="271"/>
      <c r="V43" s="271"/>
      <c r="W43" s="271"/>
      <c r="X43" s="271"/>
      <c r="Y43" s="378"/>
      <c r="Z43" s="378"/>
      <c r="AA43" s="378"/>
      <c r="AB43" s="378"/>
      <c r="AC43" s="378"/>
      <c r="AD43" s="378"/>
      <c r="AE43" s="378"/>
      <c r="AF43" s="378"/>
      <c r="AG43" s="378"/>
      <c r="AH43" s="378"/>
      <c r="AI43" s="378"/>
      <c r="AJ43" s="378"/>
      <c r="AK43" s="378"/>
      <c r="AL43" s="378"/>
      <c r="AM43" s="272">
        <f>SUM(Y43:AL43)</f>
        <v>0</v>
      </c>
    </row>
    <row r="44" spans="1:39" s="259" customFormat="1" ht="15" hidden="1" outlineLevel="1">
      <c r="A44" s="467"/>
      <c r="B44" s="270" t="s">
        <v>336</v>
      </c>
      <c r="C44" s="267" t="s">
        <v>337</v>
      </c>
      <c r="D44" s="271"/>
      <c r="E44" s="271"/>
      <c r="F44" s="271"/>
      <c r="G44" s="271"/>
      <c r="H44" s="271"/>
      <c r="I44" s="271"/>
      <c r="J44" s="271"/>
      <c r="K44" s="271"/>
      <c r="L44" s="271"/>
      <c r="M44" s="271"/>
      <c r="N44" s="267"/>
      <c r="O44" s="271"/>
      <c r="P44" s="271"/>
      <c r="Q44" s="271"/>
      <c r="R44" s="271"/>
      <c r="S44" s="271"/>
      <c r="T44" s="271"/>
      <c r="U44" s="271"/>
      <c r="V44" s="271"/>
      <c r="W44" s="271"/>
      <c r="X44" s="271"/>
      <c r="Y44" s="379">
        <f>Y43</f>
        <v>0</v>
      </c>
      <c r="Z44" s="379">
        <f>Z43</f>
        <v>0</v>
      </c>
      <c r="AA44" s="379">
        <f t="shared" ref="AA44:AL44" si="7">AA43</f>
        <v>0</v>
      </c>
      <c r="AB44" s="379">
        <f t="shared" si="7"/>
        <v>0</v>
      </c>
      <c r="AC44" s="379">
        <f t="shared" si="7"/>
        <v>0</v>
      </c>
      <c r="AD44" s="379">
        <f t="shared" si="7"/>
        <v>0</v>
      </c>
      <c r="AE44" s="379">
        <f t="shared" si="7"/>
        <v>0</v>
      </c>
      <c r="AF44" s="379">
        <f t="shared" si="7"/>
        <v>0</v>
      </c>
      <c r="AG44" s="379">
        <f t="shared" si="7"/>
        <v>0</v>
      </c>
      <c r="AH44" s="379">
        <f t="shared" si="7"/>
        <v>0</v>
      </c>
      <c r="AI44" s="379">
        <f t="shared" si="7"/>
        <v>0</v>
      </c>
      <c r="AJ44" s="379">
        <f t="shared" si="7"/>
        <v>0</v>
      </c>
      <c r="AK44" s="379">
        <f t="shared" si="7"/>
        <v>0</v>
      </c>
      <c r="AL44" s="379">
        <f t="shared" si="7"/>
        <v>0</v>
      </c>
      <c r="AM44" s="273"/>
    </row>
    <row r="45" spans="1:39" s="259" customFormat="1" ht="15" hidden="1" outlineLevel="1">
      <c r="A45" s="467"/>
      <c r="B45" s="270"/>
      <c r="C45" s="281"/>
      <c r="D45" s="280"/>
      <c r="E45" s="280"/>
      <c r="F45" s="280"/>
      <c r="G45" s="280"/>
      <c r="H45" s="280"/>
      <c r="I45" s="280"/>
      <c r="J45" s="280"/>
      <c r="K45" s="280"/>
      <c r="L45" s="280"/>
      <c r="M45" s="280"/>
      <c r="N45" s="267"/>
      <c r="O45" s="280"/>
      <c r="P45" s="280"/>
      <c r="Q45" s="280"/>
      <c r="R45" s="280"/>
      <c r="S45" s="280"/>
      <c r="T45" s="280"/>
      <c r="U45" s="280"/>
      <c r="V45" s="280"/>
      <c r="W45" s="280"/>
      <c r="X45" s="280"/>
      <c r="Y45" s="380"/>
      <c r="Z45" s="380"/>
      <c r="AA45" s="380"/>
      <c r="AB45" s="380"/>
      <c r="AC45" s="380"/>
      <c r="AD45" s="380"/>
      <c r="AE45" s="380"/>
      <c r="AF45" s="380"/>
      <c r="AG45" s="380"/>
      <c r="AH45" s="380"/>
      <c r="AI45" s="380"/>
      <c r="AJ45" s="380"/>
      <c r="AK45" s="380"/>
      <c r="AL45" s="380"/>
      <c r="AM45" s="282"/>
    </row>
    <row r="46" spans="1:39" s="259" customFormat="1" ht="15" hidden="1" outlineLevel="1">
      <c r="A46" s="467">
        <v>9</v>
      </c>
      <c r="B46" s="270" t="s">
        <v>345</v>
      </c>
      <c r="C46" s="267" t="s">
        <v>335</v>
      </c>
      <c r="D46" s="271"/>
      <c r="E46" s="271"/>
      <c r="F46" s="271"/>
      <c r="G46" s="271"/>
      <c r="H46" s="271"/>
      <c r="I46" s="271"/>
      <c r="J46" s="271"/>
      <c r="K46" s="271"/>
      <c r="L46" s="271"/>
      <c r="M46" s="271"/>
      <c r="N46" s="267"/>
      <c r="O46" s="271"/>
      <c r="P46" s="271"/>
      <c r="Q46" s="271"/>
      <c r="R46" s="271"/>
      <c r="S46" s="271"/>
      <c r="T46" s="271"/>
      <c r="U46" s="271"/>
      <c r="V46" s="271"/>
      <c r="W46" s="271"/>
      <c r="X46" s="271"/>
      <c r="Y46" s="378"/>
      <c r="Z46" s="378"/>
      <c r="AA46" s="378"/>
      <c r="AB46" s="378"/>
      <c r="AC46" s="378"/>
      <c r="AD46" s="378"/>
      <c r="AE46" s="378"/>
      <c r="AF46" s="378"/>
      <c r="AG46" s="378"/>
      <c r="AH46" s="378"/>
      <c r="AI46" s="378"/>
      <c r="AJ46" s="378"/>
      <c r="AK46" s="378"/>
      <c r="AL46" s="378"/>
      <c r="AM46" s="272">
        <f>SUM(Y46:AL46)</f>
        <v>0</v>
      </c>
    </row>
    <row r="47" spans="1:39" s="259" customFormat="1" ht="15" hidden="1" outlineLevel="1">
      <c r="A47" s="467"/>
      <c r="B47" s="270" t="s">
        <v>336</v>
      </c>
      <c r="C47" s="267" t="s">
        <v>337</v>
      </c>
      <c r="D47" s="271"/>
      <c r="E47" s="271"/>
      <c r="F47" s="271"/>
      <c r="G47" s="271"/>
      <c r="H47" s="271"/>
      <c r="I47" s="271"/>
      <c r="J47" s="271"/>
      <c r="K47" s="271"/>
      <c r="L47" s="271"/>
      <c r="M47" s="271"/>
      <c r="N47" s="267"/>
      <c r="O47" s="271"/>
      <c r="P47" s="271"/>
      <c r="Q47" s="271"/>
      <c r="R47" s="271"/>
      <c r="S47" s="271"/>
      <c r="T47" s="271"/>
      <c r="U47" s="271"/>
      <c r="V47" s="271"/>
      <c r="W47" s="271"/>
      <c r="X47" s="271"/>
      <c r="Y47" s="379">
        <f>Y46</f>
        <v>0</v>
      </c>
      <c r="Z47" s="379">
        <f>Z46</f>
        <v>0</v>
      </c>
      <c r="AA47" s="379">
        <f t="shared" ref="AA47:AL47" si="8">AA46</f>
        <v>0</v>
      </c>
      <c r="AB47" s="379">
        <f t="shared" si="8"/>
        <v>0</v>
      </c>
      <c r="AC47" s="379">
        <f t="shared" si="8"/>
        <v>0</v>
      </c>
      <c r="AD47" s="379">
        <f t="shared" si="8"/>
        <v>0</v>
      </c>
      <c r="AE47" s="379">
        <f t="shared" si="8"/>
        <v>0</v>
      </c>
      <c r="AF47" s="379">
        <f t="shared" si="8"/>
        <v>0</v>
      </c>
      <c r="AG47" s="379">
        <f t="shared" si="8"/>
        <v>0</v>
      </c>
      <c r="AH47" s="379">
        <f t="shared" si="8"/>
        <v>0</v>
      </c>
      <c r="AI47" s="379">
        <f t="shared" si="8"/>
        <v>0</v>
      </c>
      <c r="AJ47" s="379">
        <f t="shared" si="8"/>
        <v>0</v>
      </c>
      <c r="AK47" s="379">
        <f t="shared" si="8"/>
        <v>0</v>
      </c>
      <c r="AL47" s="379">
        <f t="shared" si="8"/>
        <v>0</v>
      </c>
      <c r="AM47" s="273"/>
    </row>
    <row r="48" spans="1:39" s="259" customFormat="1" ht="15" hidden="1" outlineLevel="1">
      <c r="A48" s="467"/>
      <c r="B48" s="283"/>
      <c r="C48" s="284"/>
      <c r="D48" s="267"/>
      <c r="E48" s="267"/>
      <c r="F48" s="267"/>
      <c r="G48" s="267"/>
      <c r="H48" s="267"/>
      <c r="I48" s="267"/>
      <c r="J48" s="267"/>
      <c r="K48" s="267"/>
      <c r="L48" s="267"/>
      <c r="M48" s="267"/>
      <c r="N48" s="267"/>
      <c r="O48" s="267"/>
      <c r="P48" s="267"/>
      <c r="Q48" s="267"/>
      <c r="R48" s="267"/>
      <c r="S48" s="267"/>
      <c r="T48" s="267"/>
      <c r="U48" s="267"/>
      <c r="V48" s="267"/>
      <c r="W48" s="267"/>
      <c r="X48" s="267"/>
      <c r="Y48" s="380"/>
      <c r="Z48" s="380"/>
      <c r="AA48" s="380"/>
      <c r="AB48" s="380"/>
      <c r="AC48" s="380"/>
      <c r="AD48" s="380"/>
      <c r="AE48" s="380"/>
      <c r="AF48" s="380"/>
      <c r="AG48" s="380"/>
      <c r="AH48" s="380"/>
      <c r="AI48" s="380"/>
      <c r="AJ48" s="380"/>
      <c r="AK48" s="380"/>
      <c r="AL48" s="380"/>
      <c r="AM48" s="282"/>
    </row>
    <row r="49" spans="1:42" s="269" customFormat="1" ht="15.45" hidden="1" outlineLevel="1">
      <c r="A49" s="468"/>
      <c r="B49" s="264" t="s">
        <v>346</v>
      </c>
      <c r="C49" s="265"/>
      <c r="D49" s="265"/>
      <c r="E49" s="265"/>
      <c r="F49" s="265"/>
      <c r="G49" s="265"/>
      <c r="H49" s="265"/>
      <c r="I49" s="265"/>
      <c r="J49" s="265"/>
      <c r="K49" s="265"/>
      <c r="L49" s="265"/>
      <c r="M49" s="265"/>
      <c r="N49" s="267"/>
      <c r="O49" s="265"/>
      <c r="P49" s="265"/>
      <c r="Q49" s="265"/>
      <c r="R49" s="265"/>
      <c r="S49" s="265"/>
      <c r="T49" s="265"/>
      <c r="U49" s="265"/>
      <c r="V49" s="265"/>
      <c r="W49" s="265"/>
      <c r="X49" s="265"/>
      <c r="Y49" s="382"/>
      <c r="Z49" s="382"/>
      <c r="AA49" s="382"/>
      <c r="AB49" s="382"/>
      <c r="AC49" s="382"/>
      <c r="AD49" s="382"/>
      <c r="AE49" s="382"/>
      <c r="AF49" s="382"/>
      <c r="AG49" s="382"/>
      <c r="AH49" s="382"/>
      <c r="AI49" s="382"/>
      <c r="AJ49" s="382"/>
      <c r="AK49" s="382"/>
      <c r="AL49" s="382"/>
      <c r="AM49" s="268"/>
      <c r="AO49" s="285"/>
      <c r="AP49" s="285"/>
    </row>
    <row r="50" spans="1:42" s="259" customFormat="1" ht="15" hidden="1" outlineLevel="1">
      <c r="A50" s="467">
        <v>10</v>
      </c>
      <c r="B50" s="286" t="s">
        <v>347</v>
      </c>
      <c r="C50" s="267" t="s">
        <v>335</v>
      </c>
      <c r="D50" s="271"/>
      <c r="E50" s="271"/>
      <c r="F50" s="271"/>
      <c r="G50" s="271"/>
      <c r="H50" s="271"/>
      <c r="I50" s="271"/>
      <c r="J50" s="271"/>
      <c r="K50" s="271"/>
      <c r="L50" s="271"/>
      <c r="M50" s="271"/>
      <c r="N50" s="271">
        <v>12</v>
      </c>
      <c r="O50" s="271"/>
      <c r="P50" s="271"/>
      <c r="Q50" s="271"/>
      <c r="R50" s="271"/>
      <c r="S50" s="271"/>
      <c r="T50" s="271"/>
      <c r="U50" s="271"/>
      <c r="V50" s="271"/>
      <c r="W50" s="271"/>
      <c r="X50" s="271"/>
      <c r="Y50" s="383"/>
      <c r="Z50" s="383"/>
      <c r="AA50" s="383"/>
      <c r="AB50" s="383"/>
      <c r="AC50" s="383"/>
      <c r="AD50" s="383"/>
      <c r="AE50" s="383"/>
      <c r="AF50" s="383"/>
      <c r="AG50" s="383"/>
      <c r="AH50" s="383"/>
      <c r="AI50" s="383"/>
      <c r="AJ50" s="383"/>
      <c r="AK50" s="383"/>
      <c r="AL50" s="383"/>
      <c r="AM50" s="272">
        <f>SUM(Y50:AL50)</f>
        <v>0</v>
      </c>
    </row>
    <row r="51" spans="1:42" s="259" customFormat="1" ht="15" hidden="1" outlineLevel="1">
      <c r="A51" s="467"/>
      <c r="B51" s="270" t="s">
        <v>336</v>
      </c>
      <c r="C51" s="267" t="s">
        <v>337</v>
      </c>
      <c r="D51" s="271"/>
      <c r="E51" s="271"/>
      <c r="F51" s="271"/>
      <c r="G51" s="271"/>
      <c r="H51" s="271"/>
      <c r="I51" s="271"/>
      <c r="J51" s="271"/>
      <c r="K51" s="271"/>
      <c r="L51" s="271"/>
      <c r="M51" s="271"/>
      <c r="N51" s="271">
        <f>N50</f>
        <v>12</v>
      </c>
      <c r="O51" s="271"/>
      <c r="P51" s="271"/>
      <c r="Q51" s="271"/>
      <c r="R51" s="271"/>
      <c r="S51" s="271"/>
      <c r="T51" s="271"/>
      <c r="U51" s="271"/>
      <c r="V51" s="271"/>
      <c r="W51" s="271"/>
      <c r="X51" s="271"/>
      <c r="Y51" s="379">
        <f>Y50</f>
        <v>0</v>
      </c>
      <c r="Z51" s="379">
        <f>Z50</f>
        <v>0</v>
      </c>
      <c r="AA51" s="379">
        <f t="shared" ref="AA51:AL51" si="9">AA50</f>
        <v>0</v>
      </c>
      <c r="AB51" s="379">
        <f t="shared" si="9"/>
        <v>0</v>
      </c>
      <c r="AC51" s="379">
        <f t="shared" si="9"/>
        <v>0</v>
      </c>
      <c r="AD51" s="379">
        <f t="shared" si="9"/>
        <v>0</v>
      </c>
      <c r="AE51" s="379">
        <f t="shared" si="9"/>
        <v>0</v>
      </c>
      <c r="AF51" s="379">
        <f t="shared" si="9"/>
        <v>0</v>
      </c>
      <c r="AG51" s="379">
        <f t="shared" si="9"/>
        <v>0</v>
      </c>
      <c r="AH51" s="379">
        <f t="shared" si="9"/>
        <v>0</v>
      </c>
      <c r="AI51" s="379">
        <f t="shared" si="9"/>
        <v>0</v>
      </c>
      <c r="AJ51" s="379">
        <f t="shared" si="9"/>
        <v>0</v>
      </c>
      <c r="AK51" s="379">
        <f t="shared" si="9"/>
        <v>0</v>
      </c>
      <c r="AL51" s="379">
        <f t="shared" si="9"/>
        <v>0</v>
      </c>
      <c r="AM51" s="287"/>
    </row>
    <row r="52" spans="1:42" s="259" customFormat="1" ht="15" hidden="1" outlineLevel="1">
      <c r="A52" s="467"/>
      <c r="B52" s="286"/>
      <c r="C52" s="288"/>
      <c r="D52" s="267"/>
      <c r="E52" s="267"/>
      <c r="F52" s="267"/>
      <c r="G52" s="267"/>
      <c r="H52" s="267"/>
      <c r="I52" s="267"/>
      <c r="J52" s="267"/>
      <c r="K52" s="267"/>
      <c r="L52" s="267"/>
      <c r="M52" s="267"/>
      <c r="N52" s="267"/>
      <c r="O52" s="267"/>
      <c r="P52" s="267"/>
      <c r="Q52" s="267"/>
      <c r="R52" s="267"/>
      <c r="S52" s="267"/>
      <c r="T52" s="267"/>
      <c r="U52" s="267"/>
      <c r="V52" s="267"/>
      <c r="W52" s="267"/>
      <c r="X52" s="267"/>
      <c r="Y52" s="384"/>
      <c r="Z52" s="384"/>
      <c r="AA52" s="384"/>
      <c r="AB52" s="384"/>
      <c r="AC52" s="384"/>
      <c r="AD52" s="384"/>
      <c r="AE52" s="384"/>
      <c r="AF52" s="384"/>
      <c r="AG52" s="384"/>
      <c r="AH52" s="384"/>
      <c r="AI52" s="384"/>
      <c r="AJ52" s="384"/>
      <c r="AK52" s="384"/>
      <c r="AL52" s="384"/>
      <c r="AM52" s="289"/>
    </row>
    <row r="53" spans="1:42" s="259" customFormat="1" ht="15" hidden="1" outlineLevel="1">
      <c r="A53" s="467">
        <v>11</v>
      </c>
      <c r="B53" s="290" t="s">
        <v>348</v>
      </c>
      <c r="C53" s="267" t="s">
        <v>335</v>
      </c>
      <c r="D53" s="271"/>
      <c r="E53" s="271"/>
      <c r="F53" s="271"/>
      <c r="G53" s="271"/>
      <c r="H53" s="271"/>
      <c r="I53" s="271"/>
      <c r="J53" s="271"/>
      <c r="K53" s="271"/>
      <c r="L53" s="271"/>
      <c r="M53" s="271"/>
      <c r="N53" s="271">
        <v>12</v>
      </c>
      <c r="O53" s="271"/>
      <c r="P53" s="271"/>
      <c r="Q53" s="271"/>
      <c r="R53" s="271"/>
      <c r="S53" s="271"/>
      <c r="T53" s="271"/>
      <c r="U53" s="271"/>
      <c r="V53" s="271"/>
      <c r="W53" s="271"/>
      <c r="X53" s="271"/>
      <c r="Y53" s="383"/>
      <c r="Z53" s="383"/>
      <c r="AA53" s="383"/>
      <c r="AB53" s="383"/>
      <c r="AC53" s="383"/>
      <c r="AD53" s="383"/>
      <c r="AE53" s="383"/>
      <c r="AF53" s="383"/>
      <c r="AG53" s="383"/>
      <c r="AH53" s="383"/>
      <c r="AI53" s="383"/>
      <c r="AJ53" s="383"/>
      <c r="AK53" s="383"/>
      <c r="AL53" s="383"/>
      <c r="AM53" s="272">
        <f>SUM(Y53:AL53)</f>
        <v>0</v>
      </c>
    </row>
    <row r="54" spans="1:42" s="259" customFormat="1" ht="15" hidden="1" outlineLevel="1">
      <c r="A54" s="467"/>
      <c r="B54" s="291" t="s">
        <v>336</v>
      </c>
      <c r="C54" s="267" t="s">
        <v>337</v>
      </c>
      <c r="D54" s="271"/>
      <c r="E54" s="271"/>
      <c r="F54" s="271"/>
      <c r="G54" s="271"/>
      <c r="H54" s="271"/>
      <c r="I54" s="271"/>
      <c r="J54" s="271"/>
      <c r="K54" s="271"/>
      <c r="L54" s="271"/>
      <c r="M54" s="271"/>
      <c r="N54" s="271">
        <f>N53</f>
        <v>12</v>
      </c>
      <c r="O54" s="271"/>
      <c r="P54" s="271"/>
      <c r="Q54" s="271"/>
      <c r="R54" s="271"/>
      <c r="S54" s="271"/>
      <c r="T54" s="271"/>
      <c r="U54" s="271"/>
      <c r="V54" s="271"/>
      <c r="W54" s="271"/>
      <c r="X54" s="271"/>
      <c r="Y54" s="379">
        <f>Y53</f>
        <v>0</v>
      </c>
      <c r="Z54" s="379">
        <f>Z53</f>
        <v>0</v>
      </c>
      <c r="AA54" s="379">
        <f t="shared" ref="AA54:AL54" si="10">AA53</f>
        <v>0</v>
      </c>
      <c r="AB54" s="379">
        <f t="shared" si="10"/>
        <v>0</v>
      </c>
      <c r="AC54" s="379">
        <f t="shared" si="10"/>
        <v>0</v>
      </c>
      <c r="AD54" s="379">
        <f t="shared" si="10"/>
        <v>0</v>
      </c>
      <c r="AE54" s="379">
        <f t="shared" si="10"/>
        <v>0</v>
      </c>
      <c r="AF54" s="379">
        <f t="shared" si="10"/>
        <v>0</v>
      </c>
      <c r="AG54" s="379">
        <f t="shared" si="10"/>
        <v>0</v>
      </c>
      <c r="AH54" s="379">
        <f t="shared" si="10"/>
        <v>0</v>
      </c>
      <c r="AI54" s="379">
        <f t="shared" si="10"/>
        <v>0</v>
      </c>
      <c r="AJ54" s="379">
        <f t="shared" si="10"/>
        <v>0</v>
      </c>
      <c r="AK54" s="379">
        <f t="shared" si="10"/>
        <v>0</v>
      </c>
      <c r="AL54" s="379">
        <f t="shared" si="10"/>
        <v>0</v>
      </c>
      <c r="AM54" s="287"/>
    </row>
    <row r="55" spans="1:42" s="259" customFormat="1" ht="15" hidden="1" outlineLevel="1">
      <c r="A55" s="467"/>
      <c r="B55" s="290"/>
      <c r="C55" s="288"/>
      <c r="D55" s="267"/>
      <c r="E55" s="267"/>
      <c r="F55" s="267"/>
      <c r="G55" s="267"/>
      <c r="H55" s="267"/>
      <c r="I55" s="267"/>
      <c r="J55" s="267"/>
      <c r="K55" s="267"/>
      <c r="L55" s="267"/>
      <c r="M55" s="267"/>
      <c r="N55" s="267"/>
      <c r="O55" s="267"/>
      <c r="P55" s="267"/>
      <c r="Q55" s="267"/>
      <c r="R55" s="267"/>
      <c r="S55" s="267"/>
      <c r="T55" s="267"/>
      <c r="U55" s="267"/>
      <c r="V55" s="267"/>
      <c r="W55" s="267"/>
      <c r="X55" s="267"/>
      <c r="Y55" s="384"/>
      <c r="Z55" s="385"/>
      <c r="AA55" s="384"/>
      <c r="AB55" s="384"/>
      <c r="AC55" s="384"/>
      <c r="AD55" s="384"/>
      <c r="AE55" s="384"/>
      <c r="AF55" s="384"/>
      <c r="AG55" s="384"/>
      <c r="AH55" s="384"/>
      <c r="AI55" s="384"/>
      <c r="AJ55" s="384"/>
      <c r="AK55" s="384"/>
      <c r="AL55" s="384"/>
      <c r="AM55" s="289"/>
    </row>
    <row r="56" spans="1:42" s="259" customFormat="1" ht="15" hidden="1" outlineLevel="1">
      <c r="A56" s="467">
        <v>12</v>
      </c>
      <c r="B56" s="290" t="s">
        <v>349</v>
      </c>
      <c r="C56" s="267" t="s">
        <v>335</v>
      </c>
      <c r="D56" s="271"/>
      <c r="E56" s="271"/>
      <c r="F56" s="271"/>
      <c r="G56" s="271"/>
      <c r="H56" s="271"/>
      <c r="I56" s="271"/>
      <c r="J56" s="271"/>
      <c r="K56" s="271"/>
      <c r="L56" s="271"/>
      <c r="M56" s="271"/>
      <c r="N56" s="271">
        <v>3</v>
      </c>
      <c r="O56" s="271"/>
      <c r="P56" s="271"/>
      <c r="Q56" s="271"/>
      <c r="R56" s="271"/>
      <c r="S56" s="271"/>
      <c r="T56" s="271"/>
      <c r="U56" s="271"/>
      <c r="V56" s="271"/>
      <c r="W56" s="271"/>
      <c r="X56" s="271"/>
      <c r="Y56" s="383"/>
      <c r="Z56" s="383"/>
      <c r="AA56" s="383"/>
      <c r="AB56" s="383"/>
      <c r="AC56" s="383"/>
      <c r="AD56" s="383"/>
      <c r="AE56" s="383"/>
      <c r="AF56" s="383"/>
      <c r="AG56" s="383"/>
      <c r="AH56" s="383"/>
      <c r="AI56" s="383"/>
      <c r="AJ56" s="383"/>
      <c r="AK56" s="383"/>
      <c r="AL56" s="383"/>
      <c r="AM56" s="272">
        <f>SUM(Y56:AL56)</f>
        <v>0</v>
      </c>
    </row>
    <row r="57" spans="1:42" s="259" customFormat="1" ht="15" hidden="1" outlineLevel="1">
      <c r="A57" s="467"/>
      <c r="B57" s="291" t="s">
        <v>336</v>
      </c>
      <c r="C57" s="267" t="s">
        <v>337</v>
      </c>
      <c r="D57" s="271"/>
      <c r="E57" s="271"/>
      <c r="F57" s="271"/>
      <c r="G57" s="271"/>
      <c r="H57" s="271"/>
      <c r="I57" s="271"/>
      <c r="J57" s="271"/>
      <c r="K57" s="271"/>
      <c r="L57" s="271"/>
      <c r="M57" s="271"/>
      <c r="N57" s="271">
        <f>N56</f>
        <v>3</v>
      </c>
      <c r="O57" s="271"/>
      <c r="P57" s="271"/>
      <c r="Q57" s="271"/>
      <c r="R57" s="271"/>
      <c r="S57" s="271"/>
      <c r="T57" s="271"/>
      <c r="U57" s="271"/>
      <c r="V57" s="271"/>
      <c r="W57" s="271"/>
      <c r="X57" s="271"/>
      <c r="Y57" s="379">
        <f>Y56</f>
        <v>0</v>
      </c>
      <c r="Z57" s="379">
        <f>Z56</f>
        <v>0</v>
      </c>
      <c r="AA57" s="379">
        <f t="shared" ref="AA57:AL57" si="11">AA56</f>
        <v>0</v>
      </c>
      <c r="AB57" s="379">
        <f t="shared" si="11"/>
        <v>0</v>
      </c>
      <c r="AC57" s="379">
        <f t="shared" si="11"/>
        <v>0</v>
      </c>
      <c r="AD57" s="379">
        <f t="shared" si="11"/>
        <v>0</v>
      </c>
      <c r="AE57" s="379">
        <f t="shared" si="11"/>
        <v>0</v>
      </c>
      <c r="AF57" s="379">
        <f t="shared" si="11"/>
        <v>0</v>
      </c>
      <c r="AG57" s="379">
        <f t="shared" si="11"/>
        <v>0</v>
      </c>
      <c r="AH57" s="379">
        <f t="shared" si="11"/>
        <v>0</v>
      </c>
      <c r="AI57" s="379">
        <f t="shared" si="11"/>
        <v>0</v>
      </c>
      <c r="AJ57" s="379">
        <f t="shared" si="11"/>
        <v>0</v>
      </c>
      <c r="AK57" s="379">
        <f t="shared" si="11"/>
        <v>0</v>
      </c>
      <c r="AL57" s="379">
        <f t="shared" si="11"/>
        <v>0</v>
      </c>
      <c r="AM57" s="287"/>
    </row>
    <row r="58" spans="1:42" s="259" customFormat="1" ht="15" hidden="1" outlineLevel="1">
      <c r="A58" s="467"/>
      <c r="B58" s="290"/>
      <c r="C58" s="288"/>
      <c r="D58" s="292"/>
      <c r="E58" s="292"/>
      <c r="F58" s="292"/>
      <c r="G58" s="292"/>
      <c r="H58" s="292"/>
      <c r="I58" s="292"/>
      <c r="J58" s="292"/>
      <c r="K58" s="292"/>
      <c r="L58" s="292"/>
      <c r="M58" s="292"/>
      <c r="N58" s="267"/>
      <c r="O58" s="292"/>
      <c r="P58" s="292"/>
      <c r="Q58" s="292"/>
      <c r="R58" s="292"/>
      <c r="S58" s="292"/>
      <c r="T58" s="292"/>
      <c r="U58" s="292"/>
      <c r="V58" s="292"/>
      <c r="W58" s="292"/>
      <c r="X58" s="292"/>
      <c r="Y58" s="384"/>
      <c r="Z58" s="385"/>
      <c r="AA58" s="384"/>
      <c r="AB58" s="384"/>
      <c r="AC58" s="384"/>
      <c r="AD58" s="384"/>
      <c r="AE58" s="384"/>
      <c r="AF58" s="384"/>
      <c r="AG58" s="384"/>
      <c r="AH58" s="384"/>
      <c r="AI58" s="384"/>
      <c r="AJ58" s="384"/>
      <c r="AK58" s="384"/>
      <c r="AL58" s="384"/>
      <c r="AM58" s="289"/>
    </row>
    <row r="59" spans="1:42" s="259" customFormat="1" ht="15" hidden="1" outlineLevel="1">
      <c r="A59" s="467">
        <v>13</v>
      </c>
      <c r="B59" s="290" t="s">
        <v>350</v>
      </c>
      <c r="C59" s="267" t="s">
        <v>335</v>
      </c>
      <c r="D59" s="271"/>
      <c r="E59" s="271"/>
      <c r="F59" s="271"/>
      <c r="G59" s="271"/>
      <c r="H59" s="271"/>
      <c r="I59" s="271"/>
      <c r="J59" s="271"/>
      <c r="K59" s="271"/>
      <c r="L59" s="271"/>
      <c r="M59" s="271"/>
      <c r="N59" s="271">
        <v>12</v>
      </c>
      <c r="O59" s="271"/>
      <c r="P59" s="271"/>
      <c r="Q59" s="271"/>
      <c r="R59" s="271"/>
      <c r="S59" s="271"/>
      <c r="T59" s="271"/>
      <c r="U59" s="271"/>
      <c r="V59" s="271"/>
      <c r="W59" s="271"/>
      <c r="X59" s="271"/>
      <c r="Y59" s="383"/>
      <c r="Z59" s="383"/>
      <c r="AA59" s="383"/>
      <c r="AB59" s="383"/>
      <c r="AC59" s="383"/>
      <c r="AD59" s="383"/>
      <c r="AE59" s="383"/>
      <c r="AF59" s="383"/>
      <c r="AG59" s="383"/>
      <c r="AH59" s="383"/>
      <c r="AI59" s="383"/>
      <c r="AJ59" s="383"/>
      <c r="AK59" s="383"/>
      <c r="AL59" s="383"/>
      <c r="AM59" s="272">
        <f>SUM(Y59:AL59)</f>
        <v>0</v>
      </c>
    </row>
    <row r="60" spans="1:42" s="259" customFormat="1" ht="15" hidden="1" outlineLevel="1">
      <c r="A60" s="467"/>
      <c r="B60" s="291" t="s">
        <v>336</v>
      </c>
      <c r="C60" s="267" t="s">
        <v>337</v>
      </c>
      <c r="D60" s="271"/>
      <c r="E60" s="271"/>
      <c r="F60" s="271"/>
      <c r="G60" s="271"/>
      <c r="H60" s="271"/>
      <c r="I60" s="271"/>
      <c r="J60" s="271"/>
      <c r="K60" s="271"/>
      <c r="L60" s="271"/>
      <c r="M60" s="271"/>
      <c r="N60" s="271">
        <f>N59</f>
        <v>12</v>
      </c>
      <c r="O60" s="271"/>
      <c r="P60" s="271"/>
      <c r="Q60" s="271"/>
      <c r="R60" s="271"/>
      <c r="S60" s="271"/>
      <c r="T60" s="271"/>
      <c r="U60" s="271"/>
      <c r="V60" s="271"/>
      <c r="W60" s="271"/>
      <c r="X60" s="271"/>
      <c r="Y60" s="379">
        <f>Y59</f>
        <v>0</v>
      </c>
      <c r="Z60" s="379">
        <f>Z59</f>
        <v>0</v>
      </c>
      <c r="AA60" s="379">
        <f t="shared" ref="AA60:AL60" si="12">AA59</f>
        <v>0</v>
      </c>
      <c r="AB60" s="379">
        <f t="shared" si="12"/>
        <v>0</v>
      </c>
      <c r="AC60" s="379">
        <f t="shared" si="12"/>
        <v>0</v>
      </c>
      <c r="AD60" s="379">
        <f t="shared" si="12"/>
        <v>0</v>
      </c>
      <c r="AE60" s="379">
        <f t="shared" si="12"/>
        <v>0</v>
      </c>
      <c r="AF60" s="379">
        <f t="shared" si="12"/>
        <v>0</v>
      </c>
      <c r="AG60" s="379">
        <f t="shared" si="12"/>
        <v>0</v>
      </c>
      <c r="AH60" s="379">
        <f t="shared" si="12"/>
        <v>0</v>
      </c>
      <c r="AI60" s="379">
        <f t="shared" si="12"/>
        <v>0</v>
      </c>
      <c r="AJ60" s="379">
        <f t="shared" si="12"/>
        <v>0</v>
      </c>
      <c r="AK60" s="379">
        <f t="shared" si="12"/>
        <v>0</v>
      </c>
      <c r="AL60" s="379">
        <f t="shared" si="12"/>
        <v>0</v>
      </c>
      <c r="AM60" s="287"/>
    </row>
    <row r="61" spans="1:42" s="259" customFormat="1" ht="15" hidden="1" outlineLevel="1">
      <c r="A61" s="467"/>
      <c r="B61" s="290"/>
      <c r="C61" s="288"/>
      <c r="D61" s="292"/>
      <c r="E61" s="292"/>
      <c r="F61" s="292"/>
      <c r="G61" s="292"/>
      <c r="H61" s="292"/>
      <c r="I61" s="292"/>
      <c r="J61" s="292"/>
      <c r="K61" s="292"/>
      <c r="L61" s="292"/>
      <c r="M61" s="292"/>
      <c r="N61" s="267"/>
      <c r="O61" s="292"/>
      <c r="P61" s="292"/>
      <c r="Q61" s="292"/>
      <c r="R61" s="292"/>
      <c r="S61" s="292"/>
      <c r="T61" s="292"/>
      <c r="U61" s="292"/>
      <c r="V61" s="292"/>
      <c r="W61" s="292"/>
      <c r="X61" s="292"/>
      <c r="Y61" s="384"/>
      <c r="Z61" s="384"/>
      <c r="AA61" s="384"/>
      <c r="AB61" s="384"/>
      <c r="AC61" s="384"/>
      <c r="AD61" s="384"/>
      <c r="AE61" s="384"/>
      <c r="AF61" s="384"/>
      <c r="AG61" s="384"/>
      <c r="AH61" s="384"/>
      <c r="AI61" s="384"/>
      <c r="AJ61" s="384"/>
      <c r="AK61" s="384"/>
      <c r="AL61" s="384"/>
      <c r="AM61" s="289"/>
    </row>
    <row r="62" spans="1:42" s="259" customFormat="1" ht="15" hidden="1" outlineLevel="1">
      <c r="A62" s="467">
        <v>14</v>
      </c>
      <c r="B62" s="290" t="s">
        <v>351</v>
      </c>
      <c r="C62" s="267" t="s">
        <v>335</v>
      </c>
      <c r="D62" s="271"/>
      <c r="E62" s="271"/>
      <c r="F62" s="271"/>
      <c r="G62" s="271"/>
      <c r="H62" s="271"/>
      <c r="I62" s="271"/>
      <c r="J62" s="271"/>
      <c r="K62" s="271"/>
      <c r="L62" s="271"/>
      <c r="M62" s="271"/>
      <c r="N62" s="271">
        <v>12</v>
      </c>
      <c r="O62" s="271"/>
      <c r="P62" s="271"/>
      <c r="Q62" s="271"/>
      <c r="R62" s="271"/>
      <c r="S62" s="271"/>
      <c r="T62" s="271"/>
      <c r="U62" s="271"/>
      <c r="V62" s="271"/>
      <c r="W62" s="271"/>
      <c r="X62" s="271"/>
      <c r="Y62" s="383"/>
      <c r="Z62" s="383"/>
      <c r="AA62" s="383"/>
      <c r="AB62" s="383"/>
      <c r="AC62" s="383"/>
      <c r="AD62" s="383"/>
      <c r="AE62" s="383"/>
      <c r="AF62" s="383"/>
      <c r="AG62" s="383"/>
      <c r="AH62" s="383"/>
      <c r="AI62" s="383"/>
      <c r="AJ62" s="383"/>
      <c r="AK62" s="383"/>
      <c r="AL62" s="383"/>
      <c r="AM62" s="272">
        <f>SUM(Y62:AL62)</f>
        <v>0</v>
      </c>
    </row>
    <row r="63" spans="1:42" s="259" customFormat="1" ht="15" hidden="1" outlineLevel="1">
      <c r="A63" s="467"/>
      <c r="B63" s="291" t="s">
        <v>336</v>
      </c>
      <c r="C63" s="267" t="s">
        <v>337</v>
      </c>
      <c r="D63" s="271"/>
      <c r="E63" s="271"/>
      <c r="F63" s="271"/>
      <c r="G63" s="271"/>
      <c r="H63" s="271"/>
      <c r="I63" s="271"/>
      <c r="J63" s="271"/>
      <c r="K63" s="271"/>
      <c r="L63" s="271"/>
      <c r="M63" s="271"/>
      <c r="N63" s="271">
        <f>N62</f>
        <v>12</v>
      </c>
      <c r="O63" s="271"/>
      <c r="P63" s="271"/>
      <c r="Q63" s="271"/>
      <c r="R63" s="271"/>
      <c r="S63" s="271"/>
      <c r="T63" s="271"/>
      <c r="U63" s="271"/>
      <c r="V63" s="271"/>
      <c r="W63" s="271"/>
      <c r="X63" s="271"/>
      <c r="Y63" s="379">
        <f>Y62</f>
        <v>0</v>
      </c>
      <c r="Z63" s="379">
        <f>Z62</f>
        <v>0</v>
      </c>
      <c r="AA63" s="379">
        <f t="shared" ref="AA63:AL63" si="13">AA62</f>
        <v>0</v>
      </c>
      <c r="AB63" s="379">
        <f t="shared" si="13"/>
        <v>0</v>
      </c>
      <c r="AC63" s="379">
        <f t="shared" si="13"/>
        <v>0</v>
      </c>
      <c r="AD63" s="379">
        <f t="shared" si="13"/>
        <v>0</v>
      </c>
      <c r="AE63" s="379">
        <f t="shared" si="13"/>
        <v>0</v>
      </c>
      <c r="AF63" s="379">
        <f t="shared" si="13"/>
        <v>0</v>
      </c>
      <c r="AG63" s="379">
        <f t="shared" si="13"/>
        <v>0</v>
      </c>
      <c r="AH63" s="379">
        <f t="shared" si="13"/>
        <v>0</v>
      </c>
      <c r="AI63" s="379">
        <f t="shared" si="13"/>
        <v>0</v>
      </c>
      <c r="AJ63" s="379">
        <f t="shared" si="13"/>
        <v>0</v>
      </c>
      <c r="AK63" s="379">
        <f t="shared" si="13"/>
        <v>0</v>
      </c>
      <c r="AL63" s="379">
        <f t="shared" si="13"/>
        <v>0</v>
      </c>
      <c r="AM63" s="287"/>
    </row>
    <row r="64" spans="1:42" s="259" customFormat="1" ht="15" hidden="1" outlineLevel="1">
      <c r="A64" s="467"/>
      <c r="B64" s="290"/>
      <c r="C64" s="288"/>
      <c r="D64" s="292"/>
      <c r="E64" s="292"/>
      <c r="F64" s="292"/>
      <c r="G64" s="292"/>
      <c r="H64" s="292"/>
      <c r="I64" s="292"/>
      <c r="J64" s="292"/>
      <c r="K64" s="292"/>
      <c r="L64" s="292"/>
      <c r="M64" s="292"/>
      <c r="N64" s="267"/>
      <c r="O64" s="292"/>
      <c r="P64" s="292"/>
      <c r="Q64" s="292"/>
      <c r="R64" s="292"/>
      <c r="S64" s="292"/>
      <c r="T64" s="292"/>
      <c r="U64" s="292"/>
      <c r="V64" s="292"/>
      <c r="W64" s="292"/>
      <c r="X64" s="292"/>
      <c r="Y64" s="384"/>
      <c r="Z64" s="385"/>
      <c r="AA64" s="384"/>
      <c r="AB64" s="384"/>
      <c r="AC64" s="384"/>
      <c r="AD64" s="384"/>
      <c r="AE64" s="384"/>
      <c r="AF64" s="384"/>
      <c r="AG64" s="384"/>
      <c r="AH64" s="384"/>
      <c r="AI64" s="384"/>
      <c r="AJ64" s="384"/>
      <c r="AK64" s="384"/>
      <c r="AL64" s="384"/>
      <c r="AM64" s="289"/>
    </row>
    <row r="65" spans="1:39" s="259" customFormat="1" ht="15" hidden="1" outlineLevel="1">
      <c r="A65" s="467">
        <v>15</v>
      </c>
      <c r="B65" s="290" t="s">
        <v>352</v>
      </c>
      <c r="C65" s="267" t="s">
        <v>335</v>
      </c>
      <c r="D65" s="271"/>
      <c r="E65" s="271"/>
      <c r="F65" s="271"/>
      <c r="G65" s="271"/>
      <c r="H65" s="271"/>
      <c r="I65" s="271"/>
      <c r="J65" s="271"/>
      <c r="K65" s="271"/>
      <c r="L65" s="271"/>
      <c r="M65" s="271"/>
      <c r="N65" s="267"/>
      <c r="O65" s="271"/>
      <c r="P65" s="271"/>
      <c r="Q65" s="271"/>
      <c r="R65" s="271"/>
      <c r="S65" s="271"/>
      <c r="T65" s="271"/>
      <c r="U65" s="271"/>
      <c r="V65" s="271"/>
      <c r="W65" s="271"/>
      <c r="X65" s="271"/>
      <c r="Y65" s="383"/>
      <c r="Z65" s="383"/>
      <c r="AA65" s="383"/>
      <c r="AB65" s="383"/>
      <c r="AC65" s="383"/>
      <c r="AD65" s="383"/>
      <c r="AE65" s="383"/>
      <c r="AF65" s="383"/>
      <c r="AG65" s="383"/>
      <c r="AH65" s="383"/>
      <c r="AI65" s="383"/>
      <c r="AJ65" s="383"/>
      <c r="AK65" s="383"/>
      <c r="AL65" s="383"/>
      <c r="AM65" s="272">
        <f>SUM(Y65:AL65)</f>
        <v>0</v>
      </c>
    </row>
    <row r="66" spans="1:39" s="259" customFormat="1" ht="15" hidden="1" outlineLevel="1">
      <c r="A66" s="467"/>
      <c r="B66" s="291" t="s">
        <v>336</v>
      </c>
      <c r="C66" s="267" t="s">
        <v>337</v>
      </c>
      <c r="D66" s="271"/>
      <c r="E66" s="271"/>
      <c r="F66" s="271"/>
      <c r="G66" s="271"/>
      <c r="H66" s="271"/>
      <c r="I66" s="271"/>
      <c r="J66" s="271"/>
      <c r="K66" s="271"/>
      <c r="L66" s="271"/>
      <c r="M66" s="271"/>
      <c r="N66" s="267"/>
      <c r="O66" s="271"/>
      <c r="P66" s="271"/>
      <c r="Q66" s="271"/>
      <c r="R66" s="271"/>
      <c r="S66" s="271"/>
      <c r="T66" s="271"/>
      <c r="U66" s="271"/>
      <c r="V66" s="271"/>
      <c r="W66" s="271"/>
      <c r="X66" s="271"/>
      <c r="Y66" s="379">
        <f>Y65</f>
        <v>0</v>
      </c>
      <c r="Z66" s="379">
        <f>Z65</f>
        <v>0</v>
      </c>
      <c r="AA66" s="379">
        <f t="shared" ref="AA66:AL66" si="14">AA65</f>
        <v>0</v>
      </c>
      <c r="AB66" s="379">
        <f t="shared" si="14"/>
        <v>0</v>
      </c>
      <c r="AC66" s="379">
        <f t="shared" si="14"/>
        <v>0</v>
      </c>
      <c r="AD66" s="379">
        <f t="shared" si="14"/>
        <v>0</v>
      </c>
      <c r="AE66" s="379">
        <f t="shared" si="14"/>
        <v>0</v>
      </c>
      <c r="AF66" s="379">
        <f t="shared" si="14"/>
        <v>0</v>
      </c>
      <c r="AG66" s="379">
        <f t="shared" si="14"/>
        <v>0</v>
      </c>
      <c r="AH66" s="379">
        <f t="shared" si="14"/>
        <v>0</v>
      </c>
      <c r="AI66" s="379">
        <f t="shared" si="14"/>
        <v>0</v>
      </c>
      <c r="AJ66" s="379">
        <f t="shared" si="14"/>
        <v>0</v>
      </c>
      <c r="AK66" s="379">
        <f t="shared" si="14"/>
        <v>0</v>
      </c>
      <c r="AL66" s="379">
        <f t="shared" si="14"/>
        <v>0</v>
      </c>
      <c r="AM66" s="287"/>
    </row>
    <row r="67" spans="1:39" s="259" customFormat="1" ht="15" hidden="1" outlineLevel="1">
      <c r="A67" s="467"/>
      <c r="B67" s="290"/>
      <c r="C67" s="288"/>
      <c r="D67" s="292"/>
      <c r="E67" s="292"/>
      <c r="F67" s="292"/>
      <c r="G67" s="292"/>
      <c r="H67" s="292"/>
      <c r="I67" s="292"/>
      <c r="J67" s="292"/>
      <c r="K67" s="292"/>
      <c r="L67" s="292"/>
      <c r="M67" s="292"/>
      <c r="N67" s="267"/>
      <c r="O67" s="292"/>
      <c r="P67" s="292"/>
      <c r="Q67" s="292"/>
      <c r="R67" s="292"/>
      <c r="S67" s="292"/>
      <c r="T67" s="292"/>
      <c r="U67" s="292"/>
      <c r="V67" s="292"/>
      <c r="W67" s="292"/>
      <c r="X67" s="292"/>
      <c r="Y67" s="386"/>
      <c r="Z67" s="384"/>
      <c r="AA67" s="384"/>
      <c r="AB67" s="384"/>
      <c r="AC67" s="384"/>
      <c r="AD67" s="384"/>
      <c r="AE67" s="384"/>
      <c r="AF67" s="384"/>
      <c r="AG67" s="384"/>
      <c r="AH67" s="384"/>
      <c r="AI67" s="384"/>
      <c r="AJ67" s="384"/>
      <c r="AK67" s="384"/>
      <c r="AL67" s="384"/>
      <c r="AM67" s="289"/>
    </row>
    <row r="68" spans="1:39" s="259" customFormat="1" ht="15" hidden="1" outlineLevel="1">
      <c r="A68" s="467">
        <v>16</v>
      </c>
      <c r="B68" s="290" t="s">
        <v>353</v>
      </c>
      <c r="C68" s="267" t="s">
        <v>335</v>
      </c>
      <c r="D68" s="271"/>
      <c r="E68" s="271"/>
      <c r="F68" s="271"/>
      <c r="G68" s="271"/>
      <c r="H68" s="271"/>
      <c r="I68" s="271"/>
      <c r="J68" s="271"/>
      <c r="K68" s="271"/>
      <c r="L68" s="271"/>
      <c r="M68" s="271"/>
      <c r="N68" s="267"/>
      <c r="O68" s="271"/>
      <c r="P68" s="271"/>
      <c r="Q68" s="271"/>
      <c r="R68" s="271"/>
      <c r="S68" s="271"/>
      <c r="T68" s="271"/>
      <c r="U68" s="271"/>
      <c r="V68" s="271"/>
      <c r="W68" s="271"/>
      <c r="X68" s="271"/>
      <c r="Y68" s="383"/>
      <c r="Z68" s="383"/>
      <c r="AA68" s="383"/>
      <c r="AB68" s="383"/>
      <c r="AC68" s="383"/>
      <c r="AD68" s="383"/>
      <c r="AE68" s="383"/>
      <c r="AF68" s="383"/>
      <c r="AG68" s="383"/>
      <c r="AH68" s="383"/>
      <c r="AI68" s="383"/>
      <c r="AJ68" s="383"/>
      <c r="AK68" s="383"/>
      <c r="AL68" s="383"/>
      <c r="AM68" s="272">
        <f>SUM(Y68:AL68)</f>
        <v>0</v>
      </c>
    </row>
    <row r="69" spans="1:39" s="259" customFormat="1" ht="15" hidden="1" outlineLevel="1">
      <c r="A69" s="467"/>
      <c r="B69" s="291" t="s">
        <v>336</v>
      </c>
      <c r="C69" s="267" t="s">
        <v>337</v>
      </c>
      <c r="D69" s="271"/>
      <c r="E69" s="271"/>
      <c r="F69" s="271"/>
      <c r="G69" s="271"/>
      <c r="H69" s="271"/>
      <c r="I69" s="271"/>
      <c r="J69" s="271"/>
      <c r="K69" s="271"/>
      <c r="L69" s="271"/>
      <c r="M69" s="271"/>
      <c r="N69" s="267"/>
      <c r="O69" s="271"/>
      <c r="P69" s="271"/>
      <c r="Q69" s="271"/>
      <c r="R69" s="271"/>
      <c r="S69" s="271"/>
      <c r="T69" s="271"/>
      <c r="U69" s="271"/>
      <c r="V69" s="271"/>
      <c r="W69" s="271"/>
      <c r="X69" s="271"/>
      <c r="Y69" s="379">
        <f>Y68</f>
        <v>0</v>
      </c>
      <c r="Z69" s="379">
        <f>Z68</f>
        <v>0</v>
      </c>
      <c r="AA69" s="379">
        <f t="shared" ref="AA69:AL69" si="15">AA68</f>
        <v>0</v>
      </c>
      <c r="AB69" s="379">
        <f t="shared" si="15"/>
        <v>0</v>
      </c>
      <c r="AC69" s="379">
        <f t="shared" si="15"/>
        <v>0</v>
      </c>
      <c r="AD69" s="379">
        <f t="shared" si="15"/>
        <v>0</v>
      </c>
      <c r="AE69" s="379">
        <f t="shared" si="15"/>
        <v>0</v>
      </c>
      <c r="AF69" s="379">
        <f t="shared" si="15"/>
        <v>0</v>
      </c>
      <c r="AG69" s="379">
        <f t="shared" si="15"/>
        <v>0</v>
      </c>
      <c r="AH69" s="379">
        <f t="shared" si="15"/>
        <v>0</v>
      </c>
      <c r="AI69" s="379">
        <f t="shared" si="15"/>
        <v>0</v>
      </c>
      <c r="AJ69" s="379">
        <f t="shared" si="15"/>
        <v>0</v>
      </c>
      <c r="AK69" s="379">
        <f t="shared" si="15"/>
        <v>0</v>
      </c>
      <c r="AL69" s="379">
        <f t="shared" si="15"/>
        <v>0</v>
      </c>
      <c r="AM69" s="287"/>
    </row>
    <row r="70" spans="1:39" s="259" customFormat="1" ht="15" hidden="1" outlineLevel="1">
      <c r="A70" s="467"/>
      <c r="B70" s="290"/>
      <c r="C70" s="288"/>
      <c r="D70" s="292"/>
      <c r="E70" s="292"/>
      <c r="F70" s="292"/>
      <c r="G70" s="292"/>
      <c r="H70" s="292"/>
      <c r="I70" s="292"/>
      <c r="J70" s="292"/>
      <c r="K70" s="292"/>
      <c r="L70" s="292"/>
      <c r="M70" s="292"/>
      <c r="N70" s="267"/>
      <c r="O70" s="292"/>
      <c r="P70" s="292"/>
      <c r="Q70" s="292"/>
      <c r="R70" s="292"/>
      <c r="S70" s="292"/>
      <c r="T70" s="292"/>
      <c r="U70" s="292"/>
      <c r="V70" s="292"/>
      <c r="W70" s="292"/>
      <c r="X70" s="292"/>
      <c r="Y70" s="386"/>
      <c r="Z70" s="384"/>
      <c r="AA70" s="384"/>
      <c r="AB70" s="384"/>
      <c r="AC70" s="384"/>
      <c r="AD70" s="384"/>
      <c r="AE70" s="384"/>
      <c r="AF70" s="384"/>
      <c r="AG70" s="384"/>
      <c r="AH70" s="384"/>
      <c r="AI70" s="384"/>
      <c r="AJ70" s="384"/>
      <c r="AK70" s="384"/>
      <c r="AL70" s="384"/>
      <c r="AM70" s="289"/>
    </row>
    <row r="71" spans="1:39" s="259" customFormat="1" ht="15" hidden="1" outlineLevel="1">
      <c r="A71" s="467">
        <v>17</v>
      </c>
      <c r="B71" s="290" t="s">
        <v>354</v>
      </c>
      <c r="C71" s="267" t="s">
        <v>335</v>
      </c>
      <c r="D71" s="271"/>
      <c r="E71" s="271"/>
      <c r="F71" s="271"/>
      <c r="G71" s="271"/>
      <c r="H71" s="271"/>
      <c r="I71" s="271"/>
      <c r="J71" s="271"/>
      <c r="K71" s="271"/>
      <c r="L71" s="271"/>
      <c r="M71" s="271"/>
      <c r="N71" s="267"/>
      <c r="O71" s="271"/>
      <c r="P71" s="271"/>
      <c r="Q71" s="271"/>
      <c r="R71" s="271"/>
      <c r="S71" s="271"/>
      <c r="T71" s="271"/>
      <c r="U71" s="271"/>
      <c r="V71" s="271"/>
      <c r="W71" s="271"/>
      <c r="X71" s="271"/>
      <c r="Y71" s="383"/>
      <c r="Z71" s="383"/>
      <c r="AA71" s="383"/>
      <c r="AB71" s="383"/>
      <c r="AC71" s="383"/>
      <c r="AD71" s="383"/>
      <c r="AE71" s="383"/>
      <c r="AF71" s="383"/>
      <c r="AG71" s="383"/>
      <c r="AH71" s="383"/>
      <c r="AI71" s="383"/>
      <c r="AJ71" s="383"/>
      <c r="AK71" s="383"/>
      <c r="AL71" s="383"/>
      <c r="AM71" s="272">
        <f>SUM(Y71:AL71)</f>
        <v>0</v>
      </c>
    </row>
    <row r="72" spans="1:39" s="259" customFormat="1" ht="15" hidden="1" outlineLevel="1">
      <c r="A72" s="467"/>
      <c r="B72" s="291" t="s">
        <v>336</v>
      </c>
      <c r="C72" s="267" t="s">
        <v>337</v>
      </c>
      <c r="D72" s="271"/>
      <c r="E72" s="271"/>
      <c r="F72" s="271"/>
      <c r="G72" s="271"/>
      <c r="H72" s="271"/>
      <c r="I72" s="271"/>
      <c r="J72" s="271"/>
      <c r="K72" s="271"/>
      <c r="L72" s="271"/>
      <c r="M72" s="271"/>
      <c r="N72" s="267"/>
      <c r="O72" s="271"/>
      <c r="P72" s="271"/>
      <c r="Q72" s="271"/>
      <c r="R72" s="271"/>
      <c r="S72" s="271"/>
      <c r="T72" s="271"/>
      <c r="U72" s="271"/>
      <c r="V72" s="271"/>
      <c r="W72" s="271"/>
      <c r="X72" s="271"/>
      <c r="Y72" s="379">
        <f>Y71</f>
        <v>0</v>
      </c>
      <c r="Z72" s="379">
        <f>Z71</f>
        <v>0</v>
      </c>
      <c r="AA72" s="379">
        <f t="shared" ref="AA72:AL72" si="16">AA71</f>
        <v>0</v>
      </c>
      <c r="AB72" s="379">
        <f t="shared" si="16"/>
        <v>0</v>
      </c>
      <c r="AC72" s="379">
        <f t="shared" si="16"/>
        <v>0</v>
      </c>
      <c r="AD72" s="379">
        <f t="shared" si="16"/>
        <v>0</v>
      </c>
      <c r="AE72" s="379">
        <f t="shared" si="16"/>
        <v>0</v>
      </c>
      <c r="AF72" s="379">
        <f t="shared" si="16"/>
        <v>0</v>
      </c>
      <c r="AG72" s="379">
        <f t="shared" si="16"/>
        <v>0</v>
      </c>
      <c r="AH72" s="379">
        <f t="shared" si="16"/>
        <v>0</v>
      </c>
      <c r="AI72" s="379">
        <f t="shared" si="16"/>
        <v>0</v>
      </c>
      <c r="AJ72" s="379">
        <f t="shared" si="16"/>
        <v>0</v>
      </c>
      <c r="AK72" s="379">
        <f t="shared" si="16"/>
        <v>0</v>
      </c>
      <c r="AL72" s="379">
        <f t="shared" si="16"/>
        <v>0</v>
      </c>
      <c r="AM72" s="287"/>
    </row>
    <row r="73" spans="1:39" s="259" customFormat="1" ht="15" hidden="1" outlineLevel="1">
      <c r="A73" s="467"/>
      <c r="B73" s="291"/>
      <c r="C73" s="281"/>
      <c r="D73" s="267"/>
      <c r="E73" s="267"/>
      <c r="F73" s="267"/>
      <c r="G73" s="267"/>
      <c r="H73" s="267"/>
      <c r="I73" s="267"/>
      <c r="J73" s="267"/>
      <c r="K73" s="267"/>
      <c r="L73" s="267"/>
      <c r="M73" s="267"/>
      <c r="N73" s="267"/>
      <c r="O73" s="267"/>
      <c r="P73" s="267"/>
      <c r="Q73" s="267"/>
      <c r="R73" s="267"/>
      <c r="S73" s="267"/>
      <c r="T73" s="267"/>
      <c r="U73" s="267"/>
      <c r="V73" s="267"/>
      <c r="W73" s="267"/>
      <c r="X73" s="267"/>
      <c r="Y73" s="387"/>
      <c r="Z73" s="388"/>
      <c r="AA73" s="388"/>
      <c r="AB73" s="388"/>
      <c r="AC73" s="388"/>
      <c r="AD73" s="388"/>
      <c r="AE73" s="388"/>
      <c r="AF73" s="388"/>
      <c r="AG73" s="388"/>
      <c r="AH73" s="388"/>
      <c r="AI73" s="388"/>
      <c r="AJ73" s="388"/>
      <c r="AK73" s="388"/>
      <c r="AL73" s="388"/>
      <c r="AM73" s="293"/>
    </row>
    <row r="74" spans="1:39" s="269" customFormat="1" ht="15.45" hidden="1" outlineLevel="1">
      <c r="A74" s="468"/>
      <c r="B74" s="264" t="s">
        <v>355</v>
      </c>
      <c r="C74" s="265"/>
      <c r="D74" s="265"/>
      <c r="E74" s="265"/>
      <c r="F74" s="265"/>
      <c r="G74" s="265"/>
      <c r="H74" s="265"/>
      <c r="I74" s="265"/>
      <c r="J74" s="265"/>
      <c r="K74" s="265"/>
      <c r="L74" s="265"/>
      <c r="M74" s="265"/>
      <c r="N74" s="266"/>
      <c r="O74" s="265"/>
      <c r="P74" s="265"/>
      <c r="Q74" s="265"/>
      <c r="R74" s="265"/>
      <c r="S74" s="265"/>
      <c r="T74" s="265"/>
      <c r="U74" s="265"/>
      <c r="V74" s="265"/>
      <c r="W74" s="265"/>
      <c r="X74" s="265"/>
      <c r="Y74" s="382"/>
      <c r="Z74" s="382"/>
      <c r="AA74" s="382"/>
      <c r="AB74" s="382"/>
      <c r="AC74" s="382"/>
      <c r="AD74" s="382"/>
      <c r="AE74" s="382"/>
      <c r="AF74" s="382"/>
      <c r="AG74" s="382"/>
      <c r="AH74" s="382"/>
      <c r="AI74" s="382"/>
      <c r="AJ74" s="382"/>
      <c r="AK74" s="382"/>
      <c r="AL74" s="382"/>
      <c r="AM74" s="268"/>
    </row>
    <row r="75" spans="1:39" s="259" customFormat="1" ht="15" hidden="1" outlineLevel="1">
      <c r="A75" s="467">
        <v>18</v>
      </c>
      <c r="B75" s="291" t="s">
        <v>356</v>
      </c>
      <c r="C75" s="267" t="s">
        <v>335</v>
      </c>
      <c r="D75" s="271"/>
      <c r="E75" s="271"/>
      <c r="F75" s="271"/>
      <c r="G75" s="271"/>
      <c r="H75" s="271"/>
      <c r="I75" s="271"/>
      <c r="J75" s="271"/>
      <c r="K75" s="271"/>
      <c r="L75" s="271"/>
      <c r="M75" s="271"/>
      <c r="N75" s="271">
        <v>12</v>
      </c>
      <c r="O75" s="271"/>
      <c r="P75" s="271"/>
      <c r="Q75" s="271"/>
      <c r="R75" s="271"/>
      <c r="S75" s="271"/>
      <c r="T75" s="271"/>
      <c r="U75" s="271"/>
      <c r="V75" s="271"/>
      <c r="W75" s="271"/>
      <c r="X75" s="271"/>
      <c r="Y75" s="383"/>
      <c r="Z75" s="383"/>
      <c r="AA75" s="383"/>
      <c r="AB75" s="383"/>
      <c r="AC75" s="383"/>
      <c r="AD75" s="383"/>
      <c r="AE75" s="383"/>
      <c r="AF75" s="383"/>
      <c r="AG75" s="383"/>
      <c r="AH75" s="383"/>
      <c r="AI75" s="383"/>
      <c r="AJ75" s="383"/>
      <c r="AK75" s="383"/>
      <c r="AL75" s="383"/>
      <c r="AM75" s="272">
        <f>SUM(Y75:AL75)</f>
        <v>0</v>
      </c>
    </row>
    <row r="76" spans="1:39" s="259" customFormat="1" ht="15" hidden="1" outlineLevel="1">
      <c r="A76" s="467"/>
      <c r="B76" s="291" t="s">
        <v>336</v>
      </c>
      <c r="C76" s="267" t="s">
        <v>337</v>
      </c>
      <c r="D76" s="271"/>
      <c r="E76" s="271"/>
      <c r="F76" s="271"/>
      <c r="G76" s="271"/>
      <c r="H76" s="271"/>
      <c r="I76" s="271"/>
      <c r="J76" s="271"/>
      <c r="K76" s="271"/>
      <c r="L76" s="271"/>
      <c r="M76" s="271"/>
      <c r="N76" s="271">
        <f>N75</f>
        <v>12</v>
      </c>
      <c r="O76" s="271"/>
      <c r="P76" s="271"/>
      <c r="Q76" s="271"/>
      <c r="R76" s="271"/>
      <c r="S76" s="271"/>
      <c r="T76" s="271"/>
      <c r="U76" s="271"/>
      <c r="V76" s="271"/>
      <c r="W76" s="271"/>
      <c r="X76" s="271"/>
      <c r="Y76" s="379">
        <f>Y75</f>
        <v>0</v>
      </c>
      <c r="Z76" s="379">
        <f>Z75</f>
        <v>0</v>
      </c>
      <c r="AA76" s="379">
        <f t="shared" ref="AA76:AL76" si="17">AA75</f>
        <v>0</v>
      </c>
      <c r="AB76" s="379">
        <f t="shared" si="17"/>
        <v>0</v>
      </c>
      <c r="AC76" s="379">
        <f t="shared" si="17"/>
        <v>0</v>
      </c>
      <c r="AD76" s="379">
        <f t="shared" si="17"/>
        <v>0</v>
      </c>
      <c r="AE76" s="379">
        <f t="shared" si="17"/>
        <v>0</v>
      </c>
      <c r="AF76" s="379">
        <f t="shared" si="17"/>
        <v>0</v>
      </c>
      <c r="AG76" s="379">
        <f t="shared" si="17"/>
        <v>0</v>
      </c>
      <c r="AH76" s="379">
        <f t="shared" si="17"/>
        <v>0</v>
      </c>
      <c r="AI76" s="379">
        <f t="shared" si="17"/>
        <v>0</v>
      </c>
      <c r="AJ76" s="379">
        <f t="shared" si="17"/>
        <v>0</v>
      </c>
      <c r="AK76" s="379">
        <f t="shared" si="17"/>
        <v>0</v>
      </c>
      <c r="AL76" s="379">
        <f t="shared" si="17"/>
        <v>0</v>
      </c>
      <c r="AM76" s="273"/>
    </row>
    <row r="77" spans="1:39" s="285" customFormat="1" ht="15" hidden="1" outlineLevel="1">
      <c r="A77" s="470"/>
      <c r="B77" s="291"/>
      <c r="C77" s="281"/>
      <c r="D77" s="267"/>
      <c r="E77" s="267"/>
      <c r="F77" s="267"/>
      <c r="G77" s="267"/>
      <c r="H77" s="267"/>
      <c r="I77" s="267"/>
      <c r="J77" s="267"/>
      <c r="K77" s="267"/>
      <c r="L77" s="267"/>
      <c r="M77" s="267"/>
      <c r="N77" s="267"/>
      <c r="O77" s="267"/>
      <c r="P77" s="267"/>
      <c r="Q77" s="267"/>
      <c r="R77" s="267"/>
      <c r="S77" s="267"/>
      <c r="T77" s="267"/>
      <c r="U77" s="267"/>
      <c r="V77" s="267"/>
      <c r="W77" s="267"/>
      <c r="X77" s="267"/>
      <c r="Y77" s="380"/>
      <c r="Z77" s="389"/>
      <c r="AA77" s="389"/>
      <c r="AB77" s="389"/>
      <c r="AC77" s="389"/>
      <c r="AD77" s="389"/>
      <c r="AE77" s="389"/>
      <c r="AF77" s="389"/>
      <c r="AG77" s="389"/>
      <c r="AH77" s="389"/>
      <c r="AI77" s="389"/>
      <c r="AJ77" s="389"/>
      <c r="AK77" s="389"/>
      <c r="AL77" s="389"/>
      <c r="AM77" s="282"/>
    </row>
    <row r="78" spans="1:39" s="259" customFormat="1" ht="15" hidden="1" outlineLevel="1">
      <c r="A78" s="467">
        <v>19</v>
      </c>
      <c r="B78" s="291" t="s">
        <v>357</v>
      </c>
      <c r="C78" s="267" t="s">
        <v>335</v>
      </c>
      <c r="D78" s="271"/>
      <c r="E78" s="271"/>
      <c r="F78" s="271"/>
      <c r="G78" s="271"/>
      <c r="H78" s="271"/>
      <c r="I78" s="271"/>
      <c r="J78" s="271"/>
      <c r="K78" s="271"/>
      <c r="L78" s="271"/>
      <c r="M78" s="271"/>
      <c r="N78" s="271">
        <v>12</v>
      </c>
      <c r="O78" s="271"/>
      <c r="P78" s="271"/>
      <c r="Q78" s="271"/>
      <c r="R78" s="271"/>
      <c r="S78" s="271"/>
      <c r="T78" s="271"/>
      <c r="U78" s="271"/>
      <c r="V78" s="271"/>
      <c r="W78" s="271"/>
      <c r="X78" s="271"/>
      <c r="Y78" s="378"/>
      <c r="Z78" s="383"/>
      <c r="AA78" s="383"/>
      <c r="AB78" s="383"/>
      <c r="AC78" s="383"/>
      <c r="AD78" s="383"/>
      <c r="AE78" s="383"/>
      <c r="AF78" s="383"/>
      <c r="AG78" s="383"/>
      <c r="AH78" s="383"/>
      <c r="AI78" s="383"/>
      <c r="AJ78" s="383"/>
      <c r="AK78" s="383"/>
      <c r="AL78" s="383"/>
      <c r="AM78" s="272">
        <f>SUM(Y78:AL78)</f>
        <v>0</v>
      </c>
    </row>
    <row r="79" spans="1:39" s="259" customFormat="1" ht="15" hidden="1" outlineLevel="1">
      <c r="A79" s="467"/>
      <c r="B79" s="291" t="s">
        <v>336</v>
      </c>
      <c r="C79" s="267" t="s">
        <v>337</v>
      </c>
      <c r="D79" s="271"/>
      <c r="E79" s="271"/>
      <c r="F79" s="271"/>
      <c r="G79" s="271"/>
      <c r="H79" s="271"/>
      <c r="I79" s="271"/>
      <c r="J79" s="271"/>
      <c r="K79" s="271"/>
      <c r="L79" s="271"/>
      <c r="M79" s="271"/>
      <c r="N79" s="271">
        <f>N78</f>
        <v>12</v>
      </c>
      <c r="O79" s="271"/>
      <c r="P79" s="271"/>
      <c r="Q79" s="271"/>
      <c r="R79" s="271"/>
      <c r="S79" s="271"/>
      <c r="T79" s="271"/>
      <c r="U79" s="271"/>
      <c r="V79" s="271"/>
      <c r="W79" s="271"/>
      <c r="X79" s="271"/>
      <c r="Y79" s="379">
        <f>Y78</f>
        <v>0</v>
      </c>
      <c r="Z79" s="379">
        <f>Z78</f>
        <v>0</v>
      </c>
      <c r="AA79" s="379">
        <f t="shared" ref="AA79:AL79" si="18">AA78</f>
        <v>0</v>
      </c>
      <c r="AB79" s="379">
        <f t="shared" si="18"/>
        <v>0</v>
      </c>
      <c r="AC79" s="379">
        <f t="shared" si="18"/>
        <v>0</v>
      </c>
      <c r="AD79" s="379">
        <f t="shared" si="18"/>
        <v>0</v>
      </c>
      <c r="AE79" s="379">
        <f t="shared" si="18"/>
        <v>0</v>
      </c>
      <c r="AF79" s="379">
        <f t="shared" si="18"/>
        <v>0</v>
      </c>
      <c r="AG79" s="379">
        <f t="shared" si="18"/>
        <v>0</v>
      </c>
      <c r="AH79" s="379">
        <f t="shared" si="18"/>
        <v>0</v>
      </c>
      <c r="AI79" s="379">
        <f t="shared" si="18"/>
        <v>0</v>
      </c>
      <c r="AJ79" s="379">
        <f t="shared" si="18"/>
        <v>0</v>
      </c>
      <c r="AK79" s="379">
        <f t="shared" si="18"/>
        <v>0</v>
      </c>
      <c r="AL79" s="379">
        <f t="shared" si="18"/>
        <v>0</v>
      </c>
      <c r="AM79" s="273"/>
    </row>
    <row r="80" spans="1:39" s="259" customFormat="1" ht="15" hidden="1" outlineLevel="1">
      <c r="A80" s="467"/>
      <c r="B80" s="291"/>
      <c r="C80" s="281"/>
      <c r="D80" s="267"/>
      <c r="E80" s="267"/>
      <c r="F80" s="267"/>
      <c r="G80" s="267"/>
      <c r="H80" s="267"/>
      <c r="I80" s="267"/>
      <c r="J80" s="267"/>
      <c r="K80" s="267"/>
      <c r="L80" s="267"/>
      <c r="M80" s="267"/>
      <c r="N80" s="267"/>
      <c r="O80" s="267"/>
      <c r="P80" s="267"/>
      <c r="Q80" s="267"/>
      <c r="R80" s="267"/>
      <c r="S80" s="267"/>
      <c r="T80" s="267"/>
      <c r="U80" s="267"/>
      <c r="V80" s="267"/>
      <c r="W80" s="267"/>
      <c r="X80" s="267"/>
      <c r="Y80" s="390"/>
      <c r="Z80" s="390"/>
      <c r="AA80" s="380"/>
      <c r="AB80" s="380"/>
      <c r="AC80" s="380"/>
      <c r="AD80" s="380"/>
      <c r="AE80" s="380"/>
      <c r="AF80" s="380"/>
      <c r="AG80" s="380"/>
      <c r="AH80" s="380"/>
      <c r="AI80" s="380"/>
      <c r="AJ80" s="380"/>
      <c r="AK80" s="380"/>
      <c r="AL80" s="380"/>
      <c r="AM80" s="282"/>
    </row>
    <row r="81" spans="1:39" s="259" customFormat="1" ht="15" hidden="1" outlineLevel="1">
      <c r="A81" s="467">
        <v>20</v>
      </c>
      <c r="B81" s="291" t="s">
        <v>358</v>
      </c>
      <c r="C81" s="267" t="s">
        <v>335</v>
      </c>
      <c r="D81" s="271"/>
      <c r="E81" s="271"/>
      <c r="F81" s="271"/>
      <c r="G81" s="271"/>
      <c r="H81" s="271"/>
      <c r="I81" s="271"/>
      <c r="J81" s="271"/>
      <c r="K81" s="271"/>
      <c r="L81" s="271"/>
      <c r="M81" s="271"/>
      <c r="N81" s="271">
        <v>12</v>
      </c>
      <c r="O81" s="271"/>
      <c r="P81" s="271"/>
      <c r="Q81" s="271"/>
      <c r="R81" s="271"/>
      <c r="S81" s="271"/>
      <c r="T81" s="271"/>
      <c r="U81" s="271"/>
      <c r="V81" s="271"/>
      <c r="W81" s="271"/>
      <c r="X81" s="271"/>
      <c r="Y81" s="378"/>
      <c r="Z81" s="383"/>
      <c r="AA81" s="383"/>
      <c r="AB81" s="383"/>
      <c r="AC81" s="383"/>
      <c r="AD81" s="383"/>
      <c r="AE81" s="383"/>
      <c r="AF81" s="383"/>
      <c r="AG81" s="383"/>
      <c r="AH81" s="383"/>
      <c r="AI81" s="383"/>
      <c r="AJ81" s="383"/>
      <c r="AK81" s="383"/>
      <c r="AL81" s="383"/>
      <c r="AM81" s="272">
        <f>SUM(Y81:AL81)</f>
        <v>0</v>
      </c>
    </row>
    <row r="82" spans="1:39" s="259" customFormat="1" ht="15" hidden="1" outlineLevel="1">
      <c r="A82" s="467"/>
      <c r="B82" s="291" t="s">
        <v>336</v>
      </c>
      <c r="C82" s="267" t="s">
        <v>337</v>
      </c>
      <c r="D82" s="271"/>
      <c r="E82" s="271"/>
      <c r="F82" s="271"/>
      <c r="G82" s="271"/>
      <c r="H82" s="271"/>
      <c r="I82" s="271"/>
      <c r="J82" s="271"/>
      <c r="K82" s="271"/>
      <c r="L82" s="271"/>
      <c r="M82" s="271"/>
      <c r="N82" s="271">
        <f>N81</f>
        <v>12</v>
      </c>
      <c r="O82" s="271"/>
      <c r="P82" s="271"/>
      <c r="Q82" s="271"/>
      <c r="R82" s="271"/>
      <c r="S82" s="271"/>
      <c r="T82" s="271"/>
      <c r="U82" s="271"/>
      <c r="V82" s="271"/>
      <c r="W82" s="271"/>
      <c r="X82" s="271"/>
      <c r="Y82" s="379">
        <f>Y81</f>
        <v>0</v>
      </c>
      <c r="Z82" s="379">
        <f>Z81</f>
        <v>0</v>
      </c>
      <c r="AA82" s="379">
        <f t="shared" ref="AA82:AL82" si="19">AA81</f>
        <v>0</v>
      </c>
      <c r="AB82" s="379">
        <f t="shared" si="19"/>
        <v>0</v>
      </c>
      <c r="AC82" s="379">
        <f t="shared" si="19"/>
        <v>0</v>
      </c>
      <c r="AD82" s="379">
        <f t="shared" si="19"/>
        <v>0</v>
      </c>
      <c r="AE82" s="379">
        <f t="shared" si="19"/>
        <v>0</v>
      </c>
      <c r="AF82" s="379">
        <f t="shared" si="19"/>
        <v>0</v>
      </c>
      <c r="AG82" s="379">
        <f t="shared" si="19"/>
        <v>0</v>
      </c>
      <c r="AH82" s="379">
        <f t="shared" si="19"/>
        <v>0</v>
      </c>
      <c r="AI82" s="379">
        <f t="shared" si="19"/>
        <v>0</v>
      </c>
      <c r="AJ82" s="379">
        <f t="shared" si="19"/>
        <v>0</v>
      </c>
      <c r="AK82" s="379">
        <f t="shared" si="19"/>
        <v>0</v>
      </c>
      <c r="AL82" s="379">
        <f t="shared" si="19"/>
        <v>0</v>
      </c>
      <c r="AM82" s="282"/>
    </row>
    <row r="83" spans="1:39" s="259" customFormat="1" ht="15" hidden="1" outlineLevel="1">
      <c r="A83" s="467"/>
      <c r="B83" s="291"/>
      <c r="C83" s="281"/>
      <c r="D83" s="267"/>
      <c r="E83" s="267"/>
      <c r="F83" s="267"/>
      <c r="G83" s="267"/>
      <c r="H83" s="267"/>
      <c r="I83" s="267"/>
      <c r="J83" s="267"/>
      <c r="K83" s="267"/>
      <c r="L83" s="267"/>
      <c r="M83" s="267"/>
      <c r="N83" s="294"/>
      <c r="O83" s="267"/>
      <c r="P83" s="267"/>
      <c r="Q83" s="267"/>
      <c r="R83" s="267"/>
      <c r="S83" s="267"/>
      <c r="T83" s="267"/>
      <c r="U83" s="267"/>
      <c r="V83" s="267"/>
      <c r="W83" s="267"/>
      <c r="X83" s="267"/>
      <c r="Y83" s="380"/>
      <c r="Z83" s="380"/>
      <c r="AA83" s="380"/>
      <c r="AB83" s="380"/>
      <c r="AC83" s="380"/>
      <c r="AD83" s="380"/>
      <c r="AE83" s="380"/>
      <c r="AF83" s="380"/>
      <c r="AG83" s="380"/>
      <c r="AH83" s="380"/>
      <c r="AI83" s="380"/>
      <c r="AJ83" s="380"/>
      <c r="AK83" s="380"/>
      <c r="AL83" s="380"/>
      <c r="AM83" s="282"/>
    </row>
    <row r="84" spans="1:39" s="259" customFormat="1" ht="15" hidden="1" outlineLevel="1">
      <c r="A84" s="467">
        <v>21</v>
      </c>
      <c r="B84" s="291" t="s">
        <v>347</v>
      </c>
      <c r="C84" s="267" t="s">
        <v>335</v>
      </c>
      <c r="D84" s="271"/>
      <c r="E84" s="271"/>
      <c r="F84" s="271"/>
      <c r="G84" s="271"/>
      <c r="H84" s="271"/>
      <c r="I84" s="271"/>
      <c r="J84" s="271"/>
      <c r="K84" s="271"/>
      <c r="L84" s="271"/>
      <c r="M84" s="271"/>
      <c r="N84" s="271">
        <v>12</v>
      </c>
      <c r="O84" s="271"/>
      <c r="P84" s="271"/>
      <c r="Q84" s="271"/>
      <c r="R84" s="271"/>
      <c r="S84" s="271"/>
      <c r="T84" s="271"/>
      <c r="U84" s="271"/>
      <c r="V84" s="271"/>
      <c r="W84" s="271"/>
      <c r="X84" s="271"/>
      <c r="Y84" s="378"/>
      <c r="Z84" s="383"/>
      <c r="AA84" s="383"/>
      <c r="AB84" s="383"/>
      <c r="AC84" s="383"/>
      <c r="AD84" s="383"/>
      <c r="AE84" s="383"/>
      <c r="AF84" s="383"/>
      <c r="AG84" s="383"/>
      <c r="AH84" s="383"/>
      <c r="AI84" s="383"/>
      <c r="AJ84" s="383"/>
      <c r="AK84" s="383"/>
      <c r="AL84" s="383"/>
      <c r="AM84" s="272">
        <f>SUM(Y84:AL84)</f>
        <v>0</v>
      </c>
    </row>
    <row r="85" spans="1:39" s="259" customFormat="1" ht="15" hidden="1" outlineLevel="1">
      <c r="A85" s="467"/>
      <c r="B85" s="291" t="s">
        <v>336</v>
      </c>
      <c r="C85" s="267" t="s">
        <v>337</v>
      </c>
      <c r="D85" s="271"/>
      <c r="E85" s="271"/>
      <c r="F85" s="271"/>
      <c r="G85" s="271"/>
      <c r="H85" s="271"/>
      <c r="I85" s="271"/>
      <c r="J85" s="271"/>
      <c r="K85" s="271"/>
      <c r="L85" s="271"/>
      <c r="M85" s="271"/>
      <c r="N85" s="271">
        <f>N84</f>
        <v>12</v>
      </c>
      <c r="O85" s="271"/>
      <c r="P85" s="271"/>
      <c r="Q85" s="271"/>
      <c r="R85" s="271"/>
      <c r="S85" s="271"/>
      <c r="T85" s="271"/>
      <c r="U85" s="271"/>
      <c r="V85" s="271"/>
      <c r="W85" s="271"/>
      <c r="X85" s="271"/>
      <c r="Y85" s="379">
        <f>Y84</f>
        <v>0</v>
      </c>
      <c r="Z85" s="379">
        <f>Z84</f>
        <v>0</v>
      </c>
      <c r="AA85" s="379">
        <f t="shared" ref="AA85:AL85" si="20">AA84</f>
        <v>0</v>
      </c>
      <c r="AB85" s="379">
        <f t="shared" si="20"/>
        <v>0</v>
      </c>
      <c r="AC85" s="379">
        <f t="shared" si="20"/>
        <v>0</v>
      </c>
      <c r="AD85" s="379">
        <f t="shared" si="20"/>
        <v>0</v>
      </c>
      <c r="AE85" s="379">
        <f t="shared" si="20"/>
        <v>0</v>
      </c>
      <c r="AF85" s="379">
        <f t="shared" si="20"/>
        <v>0</v>
      </c>
      <c r="AG85" s="379">
        <f t="shared" si="20"/>
        <v>0</v>
      </c>
      <c r="AH85" s="379">
        <f t="shared" si="20"/>
        <v>0</v>
      </c>
      <c r="AI85" s="379">
        <f t="shared" si="20"/>
        <v>0</v>
      </c>
      <c r="AJ85" s="379">
        <f t="shared" si="20"/>
        <v>0</v>
      </c>
      <c r="AK85" s="379">
        <f t="shared" si="20"/>
        <v>0</v>
      </c>
      <c r="AL85" s="379">
        <f t="shared" si="20"/>
        <v>0</v>
      </c>
      <c r="AM85" s="273"/>
    </row>
    <row r="86" spans="1:39" s="259" customFormat="1" ht="15" hidden="1" outlineLevel="1">
      <c r="A86" s="467"/>
      <c r="B86" s="291"/>
      <c r="C86" s="281"/>
      <c r="D86" s="267"/>
      <c r="E86" s="267"/>
      <c r="F86" s="267"/>
      <c r="G86" s="267"/>
      <c r="H86" s="267"/>
      <c r="I86" s="267"/>
      <c r="J86" s="267"/>
      <c r="K86" s="267"/>
      <c r="L86" s="267"/>
      <c r="M86" s="267"/>
      <c r="N86" s="267"/>
      <c r="O86" s="267"/>
      <c r="P86" s="267"/>
      <c r="Q86" s="267"/>
      <c r="R86" s="267"/>
      <c r="S86" s="267"/>
      <c r="T86" s="267"/>
      <c r="U86" s="267"/>
      <c r="V86" s="267"/>
      <c r="W86" s="267"/>
      <c r="X86" s="267"/>
      <c r="Y86" s="390"/>
      <c r="Z86" s="380"/>
      <c r="AA86" s="380"/>
      <c r="AB86" s="380"/>
      <c r="AC86" s="380"/>
      <c r="AD86" s="380"/>
      <c r="AE86" s="380"/>
      <c r="AF86" s="380"/>
      <c r="AG86" s="380"/>
      <c r="AH86" s="380"/>
      <c r="AI86" s="380"/>
      <c r="AJ86" s="380"/>
      <c r="AK86" s="380"/>
      <c r="AL86" s="380"/>
      <c r="AM86" s="282"/>
    </row>
    <row r="87" spans="1:39" s="259" customFormat="1" ht="15" hidden="1" outlineLevel="1">
      <c r="A87" s="467">
        <v>22</v>
      </c>
      <c r="B87" s="291" t="s">
        <v>354</v>
      </c>
      <c r="C87" s="267" t="s">
        <v>335</v>
      </c>
      <c r="D87" s="271"/>
      <c r="E87" s="271"/>
      <c r="F87" s="271"/>
      <c r="G87" s="271"/>
      <c r="H87" s="271"/>
      <c r="I87" s="271"/>
      <c r="J87" s="271"/>
      <c r="K87" s="271"/>
      <c r="L87" s="271"/>
      <c r="M87" s="271"/>
      <c r="N87" s="267"/>
      <c r="O87" s="271"/>
      <c r="P87" s="271"/>
      <c r="Q87" s="271"/>
      <c r="R87" s="271"/>
      <c r="S87" s="271"/>
      <c r="T87" s="271"/>
      <c r="U87" s="271"/>
      <c r="V87" s="271"/>
      <c r="W87" s="271"/>
      <c r="X87" s="271"/>
      <c r="Y87" s="378"/>
      <c r="Z87" s="383"/>
      <c r="AA87" s="383"/>
      <c r="AB87" s="383"/>
      <c r="AC87" s="383"/>
      <c r="AD87" s="383"/>
      <c r="AE87" s="383"/>
      <c r="AF87" s="383"/>
      <c r="AG87" s="383"/>
      <c r="AH87" s="383"/>
      <c r="AI87" s="383"/>
      <c r="AJ87" s="383"/>
      <c r="AK87" s="383"/>
      <c r="AL87" s="383"/>
      <c r="AM87" s="272">
        <f>SUM(Y87:AL87)</f>
        <v>0</v>
      </c>
    </row>
    <row r="88" spans="1:39" s="259" customFormat="1" ht="15" hidden="1" outlineLevel="1">
      <c r="A88" s="467"/>
      <c r="B88" s="291" t="s">
        <v>336</v>
      </c>
      <c r="C88" s="267" t="s">
        <v>337</v>
      </c>
      <c r="D88" s="271"/>
      <c r="E88" s="271"/>
      <c r="F88" s="271"/>
      <c r="G88" s="271"/>
      <c r="H88" s="271"/>
      <c r="I88" s="271"/>
      <c r="J88" s="271"/>
      <c r="K88" s="271"/>
      <c r="L88" s="271"/>
      <c r="M88" s="271"/>
      <c r="N88" s="267"/>
      <c r="O88" s="271"/>
      <c r="P88" s="271"/>
      <c r="Q88" s="271"/>
      <c r="R88" s="271"/>
      <c r="S88" s="271"/>
      <c r="T88" s="271"/>
      <c r="U88" s="271"/>
      <c r="V88" s="271"/>
      <c r="W88" s="271"/>
      <c r="X88" s="271"/>
      <c r="Y88" s="379">
        <f>Y87</f>
        <v>0</v>
      </c>
      <c r="Z88" s="379">
        <f>Z87</f>
        <v>0</v>
      </c>
      <c r="AA88" s="379">
        <f t="shared" ref="AA88:AL88" si="21">AA87</f>
        <v>0</v>
      </c>
      <c r="AB88" s="379">
        <f t="shared" si="21"/>
        <v>0</v>
      </c>
      <c r="AC88" s="379">
        <f t="shared" si="21"/>
        <v>0</v>
      </c>
      <c r="AD88" s="379">
        <f t="shared" si="21"/>
        <v>0</v>
      </c>
      <c r="AE88" s="379">
        <f t="shared" si="21"/>
        <v>0</v>
      </c>
      <c r="AF88" s="379">
        <f t="shared" si="21"/>
        <v>0</v>
      </c>
      <c r="AG88" s="379">
        <f t="shared" si="21"/>
        <v>0</v>
      </c>
      <c r="AH88" s="379">
        <f t="shared" si="21"/>
        <v>0</v>
      </c>
      <c r="AI88" s="379">
        <f t="shared" si="21"/>
        <v>0</v>
      </c>
      <c r="AJ88" s="379">
        <f t="shared" si="21"/>
        <v>0</v>
      </c>
      <c r="AK88" s="379">
        <f t="shared" si="21"/>
        <v>0</v>
      </c>
      <c r="AL88" s="379">
        <f t="shared" si="21"/>
        <v>0</v>
      </c>
      <c r="AM88" s="282"/>
    </row>
    <row r="89" spans="1:39" s="259" customFormat="1" ht="15" hidden="1" outlineLevel="1">
      <c r="A89" s="467"/>
      <c r="B89" s="291"/>
      <c r="C89" s="281"/>
      <c r="D89" s="267"/>
      <c r="E89" s="267"/>
      <c r="F89" s="267"/>
      <c r="G89" s="267"/>
      <c r="H89" s="267"/>
      <c r="I89" s="267"/>
      <c r="J89" s="267"/>
      <c r="K89" s="267"/>
      <c r="L89" s="267"/>
      <c r="M89" s="267"/>
      <c r="N89" s="267"/>
      <c r="O89" s="267"/>
      <c r="P89" s="267"/>
      <c r="Q89" s="267"/>
      <c r="R89" s="267"/>
      <c r="S89" s="267"/>
      <c r="T89" s="267"/>
      <c r="U89" s="267"/>
      <c r="V89" s="267"/>
      <c r="W89" s="267"/>
      <c r="X89" s="267"/>
      <c r="Y89" s="380"/>
      <c r="Z89" s="380"/>
      <c r="AA89" s="380"/>
      <c r="AB89" s="380"/>
      <c r="AC89" s="380"/>
      <c r="AD89" s="380"/>
      <c r="AE89" s="380"/>
      <c r="AF89" s="380"/>
      <c r="AG89" s="380"/>
      <c r="AH89" s="380"/>
      <c r="AI89" s="380"/>
      <c r="AJ89" s="380"/>
      <c r="AK89" s="380"/>
      <c r="AL89" s="380"/>
      <c r="AM89" s="282"/>
    </row>
    <row r="90" spans="1:39" s="269" customFormat="1" ht="15.45" hidden="1" outlineLevel="1">
      <c r="A90" s="468"/>
      <c r="B90" s="264" t="s">
        <v>359</v>
      </c>
      <c r="C90" s="265"/>
      <c r="D90" s="266"/>
      <c r="E90" s="266"/>
      <c r="F90" s="266"/>
      <c r="G90" s="266"/>
      <c r="H90" s="266"/>
      <c r="I90" s="266"/>
      <c r="J90" s="266"/>
      <c r="K90" s="266"/>
      <c r="L90" s="266"/>
      <c r="M90" s="266"/>
      <c r="N90" s="266"/>
      <c r="O90" s="266"/>
      <c r="P90" s="265"/>
      <c r="Q90" s="265"/>
      <c r="R90" s="265"/>
      <c r="S90" s="265"/>
      <c r="T90" s="265"/>
      <c r="U90" s="265"/>
      <c r="V90" s="265"/>
      <c r="W90" s="265"/>
      <c r="X90" s="265"/>
      <c r="Y90" s="382"/>
      <c r="Z90" s="382"/>
      <c r="AA90" s="382"/>
      <c r="AB90" s="382"/>
      <c r="AC90" s="382"/>
      <c r="AD90" s="382"/>
      <c r="AE90" s="382"/>
      <c r="AF90" s="382"/>
      <c r="AG90" s="382"/>
      <c r="AH90" s="382"/>
      <c r="AI90" s="382"/>
      <c r="AJ90" s="382"/>
      <c r="AK90" s="382"/>
      <c r="AL90" s="382"/>
      <c r="AM90" s="268"/>
    </row>
    <row r="91" spans="1:39" s="259" customFormat="1" ht="15" hidden="1" outlineLevel="1">
      <c r="A91" s="467">
        <v>23</v>
      </c>
      <c r="B91" s="291" t="s">
        <v>359</v>
      </c>
      <c r="C91" s="267" t="s">
        <v>335</v>
      </c>
      <c r="D91" s="271"/>
      <c r="E91" s="271"/>
      <c r="F91" s="271"/>
      <c r="G91" s="271"/>
      <c r="H91" s="271"/>
      <c r="I91" s="271"/>
      <c r="J91" s="271"/>
      <c r="K91" s="271"/>
      <c r="L91" s="271"/>
      <c r="M91" s="271"/>
      <c r="N91" s="267"/>
      <c r="O91" s="271"/>
      <c r="P91" s="271"/>
      <c r="Q91" s="271"/>
      <c r="R91" s="271"/>
      <c r="S91" s="271"/>
      <c r="T91" s="271"/>
      <c r="U91" s="271"/>
      <c r="V91" s="271"/>
      <c r="W91" s="271"/>
      <c r="X91" s="271"/>
      <c r="Y91" s="378"/>
      <c r="Z91" s="378"/>
      <c r="AA91" s="378"/>
      <c r="AB91" s="378"/>
      <c r="AC91" s="378"/>
      <c r="AD91" s="378"/>
      <c r="AE91" s="378"/>
      <c r="AF91" s="378"/>
      <c r="AG91" s="378"/>
      <c r="AH91" s="378"/>
      <c r="AI91" s="378"/>
      <c r="AJ91" s="378"/>
      <c r="AK91" s="378"/>
      <c r="AL91" s="378"/>
      <c r="AM91" s="272">
        <f>SUM(Y91:AL91)</f>
        <v>0</v>
      </c>
    </row>
    <row r="92" spans="1:39" s="259" customFormat="1" ht="15" hidden="1" outlineLevel="1">
      <c r="A92" s="467"/>
      <c r="B92" s="291" t="s">
        <v>336</v>
      </c>
      <c r="C92" s="267" t="s">
        <v>337</v>
      </c>
      <c r="D92" s="271"/>
      <c r="E92" s="271"/>
      <c r="F92" s="271"/>
      <c r="G92" s="271"/>
      <c r="H92" s="271"/>
      <c r="I92" s="271"/>
      <c r="J92" s="271"/>
      <c r="K92" s="271"/>
      <c r="L92" s="271"/>
      <c r="M92" s="271"/>
      <c r="N92" s="427"/>
      <c r="O92" s="271"/>
      <c r="P92" s="271"/>
      <c r="Q92" s="271"/>
      <c r="R92" s="271"/>
      <c r="S92" s="271"/>
      <c r="T92" s="271"/>
      <c r="U92" s="271"/>
      <c r="V92" s="271"/>
      <c r="W92" s="271"/>
      <c r="X92" s="271"/>
      <c r="Y92" s="379">
        <f>Y91</f>
        <v>0</v>
      </c>
      <c r="Z92" s="379">
        <f>Z91</f>
        <v>0</v>
      </c>
      <c r="AA92" s="379">
        <f t="shared" ref="AA92:AL92" si="22">AA91</f>
        <v>0</v>
      </c>
      <c r="AB92" s="379">
        <f t="shared" si="22"/>
        <v>0</v>
      </c>
      <c r="AC92" s="379">
        <f t="shared" si="22"/>
        <v>0</v>
      </c>
      <c r="AD92" s="379">
        <f t="shared" si="22"/>
        <v>0</v>
      </c>
      <c r="AE92" s="379">
        <f t="shared" si="22"/>
        <v>0</v>
      </c>
      <c r="AF92" s="379">
        <f t="shared" si="22"/>
        <v>0</v>
      </c>
      <c r="AG92" s="379">
        <f t="shared" si="22"/>
        <v>0</v>
      </c>
      <c r="AH92" s="379">
        <f t="shared" si="22"/>
        <v>0</v>
      </c>
      <c r="AI92" s="379">
        <f t="shared" si="22"/>
        <v>0</v>
      </c>
      <c r="AJ92" s="379">
        <f t="shared" si="22"/>
        <v>0</v>
      </c>
      <c r="AK92" s="379">
        <f t="shared" si="22"/>
        <v>0</v>
      </c>
      <c r="AL92" s="379">
        <f t="shared" si="22"/>
        <v>0</v>
      </c>
      <c r="AM92" s="273"/>
    </row>
    <row r="93" spans="1:39" s="259" customFormat="1" ht="15" hidden="1" outlineLevel="1">
      <c r="A93" s="467"/>
      <c r="B93" s="291"/>
      <c r="C93" s="281"/>
      <c r="D93" s="267"/>
      <c r="E93" s="267"/>
      <c r="F93" s="267"/>
      <c r="G93" s="267"/>
      <c r="H93" s="267"/>
      <c r="I93" s="267"/>
      <c r="J93" s="267"/>
      <c r="K93" s="267"/>
      <c r="L93" s="267"/>
      <c r="M93" s="267"/>
      <c r="N93" s="267"/>
      <c r="O93" s="267"/>
      <c r="P93" s="267"/>
      <c r="Q93" s="267"/>
      <c r="R93" s="267"/>
      <c r="S93" s="267"/>
      <c r="T93" s="267"/>
      <c r="U93" s="267"/>
      <c r="V93" s="267"/>
      <c r="W93" s="267"/>
      <c r="X93" s="267"/>
      <c r="Y93" s="380"/>
      <c r="Z93" s="380"/>
      <c r="AA93" s="380"/>
      <c r="AB93" s="380"/>
      <c r="AC93" s="380"/>
      <c r="AD93" s="380"/>
      <c r="AE93" s="380"/>
      <c r="AF93" s="380"/>
      <c r="AG93" s="380"/>
      <c r="AH93" s="380"/>
      <c r="AI93" s="380"/>
      <c r="AJ93" s="380"/>
      <c r="AK93" s="380"/>
      <c r="AL93" s="380"/>
      <c r="AM93" s="282"/>
    </row>
    <row r="94" spans="1:39" s="269" customFormat="1" ht="15.45" hidden="1" outlineLevel="1">
      <c r="A94" s="468"/>
      <c r="B94" s="264" t="s">
        <v>360</v>
      </c>
      <c r="C94" s="265"/>
      <c r="D94" s="266"/>
      <c r="E94" s="266"/>
      <c r="F94" s="266"/>
      <c r="G94" s="266"/>
      <c r="H94" s="266"/>
      <c r="I94" s="266"/>
      <c r="J94" s="266"/>
      <c r="K94" s="266"/>
      <c r="L94" s="266"/>
      <c r="M94" s="266"/>
      <c r="N94" s="266"/>
      <c r="O94" s="266"/>
      <c r="P94" s="265"/>
      <c r="Q94" s="265"/>
      <c r="R94" s="265"/>
      <c r="S94" s="265"/>
      <c r="T94" s="265"/>
      <c r="U94" s="265"/>
      <c r="V94" s="265"/>
      <c r="W94" s="265"/>
      <c r="X94" s="265"/>
      <c r="Y94" s="382"/>
      <c r="Z94" s="382"/>
      <c r="AA94" s="382"/>
      <c r="AB94" s="382"/>
      <c r="AC94" s="382"/>
      <c r="AD94" s="382"/>
      <c r="AE94" s="382"/>
      <c r="AF94" s="382"/>
      <c r="AG94" s="382"/>
      <c r="AH94" s="382"/>
      <c r="AI94" s="382"/>
      <c r="AJ94" s="382"/>
      <c r="AK94" s="382"/>
      <c r="AL94" s="382"/>
      <c r="AM94" s="268"/>
    </row>
    <row r="95" spans="1:39" s="259" customFormat="1" ht="15" hidden="1" outlineLevel="1">
      <c r="A95" s="467">
        <v>24</v>
      </c>
      <c r="B95" s="291" t="s">
        <v>359</v>
      </c>
      <c r="C95" s="267" t="s">
        <v>335</v>
      </c>
      <c r="D95" s="271"/>
      <c r="E95" s="271"/>
      <c r="F95" s="271"/>
      <c r="G95" s="271"/>
      <c r="H95" s="271"/>
      <c r="I95" s="271"/>
      <c r="J95" s="271"/>
      <c r="K95" s="271"/>
      <c r="L95" s="271"/>
      <c r="M95" s="271"/>
      <c r="N95" s="267"/>
      <c r="O95" s="271"/>
      <c r="P95" s="271"/>
      <c r="Q95" s="271"/>
      <c r="R95" s="271"/>
      <c r="S95" s="271"/>
      <c r="T95" s="271"/>
      <c r="U95" s="271"/>
      <c r="V95" s="271"/>
      <c r="W95" s="271"/>
      <c r="X95" s="271"/>
      <c r="Y95" s="378"/>
      <c r="Z95" s="378"/>
      <c r="AA95" s="378"/>
      <c r="AB95" s="378"/>
      <c r="AC95" s="378"/>
      <c r="AD95" s="378"/>
      <c r="AE95" s="378"/>
      <c r="AF95" s="378"/>
      <c r="AG95" s="378"/>
      <c r="AH95" s="378"/>
      <c r="AI95" s="378"/>
      <c r="AJ95" s="378"/>
      <c r="AK95" s="378"/>
      <c r="AL95" s="378"/>
      <c r="AM95" s="272">
        <f>SUM(Y95:AL95)</f>
        <v>0</v>
      </c>
    </row>
    <row r="96" spans="1:39" s="259" customFormat="1" ht="15" hidden="1" outlineLevel="1">
      <c r="A96" s="467"/>
      <c r="B96" s="291" t="s">
        <v>336</v>
      </c>
      <c r="C96" s="267" t="s">
        <v>337</v>
      </c>
      <c r="D96" s="271"/>
      <c r="E96" s="271"/>
      <c r="F96" s="271"/>
      <c r="G96" s="271"/>
      <c r="H96" s="271"/>
      <c r="I96" s="271"/>
      <c r="J96" s="271"/>
      <c r="K96" s="271"/>
      <c r="L96" s="271"/>
      <c r="M96" s="271"/>
      <c r="N96" s="427"/>
      <c r="O96" s="271"/>
      <c r="P96" s="271"/>
      <c r="Q96" s="271"/>
      <c r="R96" s="271"/>
      <c r="S96" s="271"/>
      <c r="T96" s="271"/>
      <c r="U96" s="271"/>
      <c r="V96" s="271"/>
      <c r="W96" s="271"/>
      <c r="X96" s="271"/>
      <c r="Y96" s="379">
        <f>Y95</f>
        <v>0</v>
      </c>
      <c r="Z96" s="379">
        <f>Z95</f>
        <v>0</v>
      </c>
      <c r="AA96" s="379">
        <f t="shared" ref="AA96:AL96" si="23">AA95</f>
        <v>0</v>
      </c>
      <c r="AB96" s="379">
        <f t="shared" si="23"/>
        <v>0</v>
      </c>
      <c r="AC96" s="379">
        <f t="shared" si="23"/>
        <v>0</v>
      </c>
      <c r="AD96" s="379">
        <f t="shared" si="23"/>
        <v>0</v>
      </c>
      <c r="AE96" s="379">
        <f t="shared" si="23"/>
        <v>0</v>
      </c>
      <c r="AF96" s="379">
        <f t="shared" si="23"/>
        <v>0</v>
      </c>
      <c r="AG96" s="379">
        <f t="shared" si="23"/>
        <v>0</v>
      </c>
      <c r="AH96" s="379">
        <f t="shared" si="23"/>
        <v>0</v>
      </c>
      <c r="AI96" s="379">
        <f t="shared" si="23"/>
        <v>0</v>
      </c>
      <c r="AJ96" s="379">
        <f t="shared" si="23"/>
        <v>0</v>
      </c>
      <c r="AK96" s="379">
        <f t="shared" si="23"/>
        <v>0</v>
      </c>
      <c r="AL96" s="379">
        <f t="shared" si="23"/>
        <v>0</v>
      </c>
      <c r="AM96" s="273"/>
    </row>
    <row r="97" spans="1:39" s="259" customFormat="1" ht="15" hidden="1" outlineLevel="1">
      <c r="A97" s="467"/>
      <c r="B97" s="291"/>
      <c r="C97" s="281"/>
      <c r="D97" s="267"/>
      <c r="E97" s="267"/>
      <c r="F97" s="267"/>
      <c r="G97" s="267"/>
      <c r="H97" s="267"/>
      <c r="I97" s="267"/>
      <c r="J97" s="267"/>
      <c r="K97" s="267"/>
      <c r="L97" s="267"/>
      <c r="M97" s="267"/>
      <c r="N97" s="267"/>
      <c r="O97" s="267"/>
      <c r="P97" s="267"/>
      <c r="Q97" s="267"/>
      <c r="R97" s="267"/>
      <c r="S97" s="267"/>
      <c r="T97" s="267"/>
      <c r="U97" s="267"/>
      <c r="V97" s="267"/>
      <c r="W97" s="267"/>
      <c r="X97" s="267"/>
      <c r="Y97" s="380"/>
      <c r="Z97" s="380"/>
      <c r="AA97" s="380"/>
      <c r="AB97" s="380"/>
      <c r="AC97" s="380"/>
      <c r="AD97" s="380"/>
      <c r="AE97" s="380"/>
      <c r="AF97" s="380"/>
      <c r="AG97" s="380"/>
      <c r="AH97" s="380"/>
      <c r="AI97" s="380"/>
      <c r="AJ97" s="380"/>
      <c r="AK97" s="380"/>
      <c r="AL97" s="380"/>
      <c r="AM97" s="282"/>
    </row>
    <row r="98" spans="1:39" s="259" customFormat="1" ht="15" hidden="1" outlineLevel="1">
      <c r="A98" s="467">
        <v>25</v>
      </c>
      <c r="B98" s="290" t="s">
        <v>348</v>
      </c>
      <c r="C98" s="267" t="s">
        <v>335</v>
      </c>
      <c r="D98" s="271"/>
      <c r="E98" s="271"/>
      <c r="F98" s="271"/>
      <c r="G98" s="271"/>
      <c r="H98" s="271"/>
      <c r="I98" s="271"/>
      <c r="J98" s="271"/>
      <c r="K98" s="271"/>
      <c r="L98" s="271"/>
      <c r="M98" s="271"/>
      <c r="N98" s="271">
        <v>0</v>
      </c>
      <c r="O98" s="271"/>
      <c r="P98" s="271"/>
      <c r="Q98" s="271"/>
      <c r="R98" s="271"/>
      <c r="S98" s="271"/>
      <c r="T98" s="271"/>
      <c r="U98" s="271"/>
      <c r="V98" s="271"/>
      <c r="W98" s="271"/>
      <c r="X98" s="271"/>
      <c r="Y98" s="383"/>
      <c r="Z98" s="383"/>
      <c r="AA98" s="383"/>
      <c r="AB98" s="383"/>
      <c r="AC98" s="383"/>
      <c r="AD98" s="383"/>
      <c r="AE98" s="383"/>
      <c r="AF98" s="383"/>
      <c r="AG98" s="383"/>
      <c r="AH98" s="383"/>
      <c r="AI98" s="383"/>
      <c r="AJ98" s="383"/>
      <c r="AK98" s="383"/>
      <c r="AL98" s="383"/>
      <c r="AM98" s="272">
        <f>SUM(Y98:AL98)</f>
        <v>0</v>
      </c>
    </row>
    <row r="99" spans="1:39" s="259" customFormat="1" ht="15" hidden="1" outlineLevel="1">
      <c r="A99" s="467"/>
      <c r="B99" s="291" t="s">
        <v>336</v>
      </c>
      <c r="C99" s="267" t="s">
        <v>337</v>
      </c>
      <c r="D99" s="271"/>
      <c r="E99" s="271"/>
      <c r="F99" s="271"/>
      <c r="G99" s="271"/>
      <c r="H99" s="271"/>
      <c r="I99" s="271"/>
      <c r="J99" s="271"/>
      <c r="K99" s="271"/>
      <c r="L99" s="271"/>
      <c r="M99" s="271"/>
      <c r="N99" s="271">
        <f>N98</f>
        <v>0</v>
      </c>
      <c r="O99" s="271"/>
      <c r="P99" s="271"/>
      <c r="Q99" s="271"/>
      <c r="R99" s="271"/>
      <c r="S99" s="271"/>
      <c r="T99" s="271"/>
      <c r="U99" s="271"/>
      <c r="V99" s="271"/>
      <c r="W99" s="271"/>
      <c r="X99" s="271"/>
      <c r="Y99" s="379">
        <f>Y98</f>
        <v>0</v>
      </c>
      <c r="Z99" s="379">
        <f>Z98</f>
        <v>0</v>
      </c>
      <c r="AA99" s="379">
        <f t="shared" ref="AA99:AL99" si="24">AA98</f>
        <v>0</v>
      </c>
      <c r="AB99" s="379">
        <f t="shared" si="24"/>
        <v>0</v>
      </c>
      <c r="AC99" s="379">
        <f t="shared" si="24"/>
        <v>0</v>
      </c>
      <c r="AD99" s="379">
        <f t="shared" si="24"/>
        <v>0</v>
      </c>
      <c r="AE99" s="379">
        <f t="shared" si="24"/>
        <v>0</v>
      </c>
      <c r="AF99" s="379">
        <f t="shared" si="24"/>
        <v>0</v>
      </c>
      <c r="AG99" s="379">
        <f t="shared" si="24"/>
        <v>0</v>
      </c>
      <c r="AH99" s="379">
        <f t="shared" si="24"/>
        <v>0</v>
      </c>
      <c r="AI99" s="379">
        <f t="shared" si="24"/>
        <v>0</v>
      </c>
      <c r="AJ99" s="379">
        <f t="shared" si="24"/>
        <v>0</v>
      </c>
      <c r="AK99" s="379">
        <f t="shared" si="24"/>
        <v>0</v>
      </c>
      <c r="AL99" s="379">
        <f t="shared" si="24"/>
        <v>0</v>
      </c>
      <c r="AM99" s="287"/>
    </row>
    <row r="100" spans="1:39" s="259" customFormat="1" ht="15" hidden="1" outlineLevel="1">
      <c r="A100" s="467"/>
      <c r="B100" s="290"/>
      <c r="C100" s="288"/>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384"/>
      <c r="Z100" s="385"/>
      <c r="AA100" s="384"/>
      <c r="AB100" s="384"/>
      <c r="AC100" s="384"/>
      <c r="AD100" s="384"/>
      <c r="AE100" s="384"/>
      <c r="AF100" s="384"/>
      <c r="AG100" s="384"/>
      <c r="AH100" s="384"/>
      <c r="AI100" s="384"/>
      <c r="AJ100" s="384"/>
      <c r="AK100" s="384"/>
      <c r="AL100" s="384"/>
      <c r="AM100" s="289"/>
    </row>
    <row r="101" spans="1:39" s="269" customFormat="1" ht="15.45" hidden="1" outlineLevel="1">
      <c r="A101" s="468"/>
      <c r="B101" s="264" t="s">
        <v>361</v>
      </c>
      <c r="C101" s="296"/>
      <c r="D101" s="266"/>
      <c r="E101" s="265"/>
      <c r="F101" s="265"/>
      <c r="G101" s="265"/>
      <c r="H101" s="265"/>
      <c r="I101" s="265"/>
      <c r="J101" s="265"/>
      <c r="K101" s="265"/>
      <c r="L101" s="265"/>
      <c r="M101" s="265"/>
      <c r="N101" s="267"/>
      <c r="O101" s="265"/>
      <c r="P101" s="265"/>
      <c r="Q101" s="265"/>
      <c r="R101" s="265"/>
      <c r="S101" s="265"/>
      <c r="T101" s="265"/>
      <c r="U101" s="265"/>
      <c r="V101" s="265"/>
      <c r="W101" s="265"/>
      <c r="X101" s="265"/>
      <c r="Y101" s="382"/>
      <c r="Z101" s="382"/>
      <c r="AA101" s="382"/>
      <c r="AB101" s="382"/>
      <c r="AC101" s="382"/>
      <c r="AD101" s="382"/>
      <c r="AE101" s="382"/>
      <c r="AF101" s="382"/>
      <c r="AG101" s="382"/>
      <c r="AH101" s="382"/>
      <c r="AI101" s="382"/>
      <c r="AJ101" s="382"/>
      <c r="AK101" s="382"/>
      <c r="AL101" s="382"/>
      <c r="AM101" s="268"/>
    </row>
    <row r="102" spans="1:39" s="259" customFormat="1" ht="15" hidden="1" outlineLevel="1">
      <c r="A102" s="467">
        <v>26</v>
      </c>
      <c r="B102" s="297" t="s">
        <v>362</v>
      </c>
      <c r="C102" s="267" t="s">
        <v>335</v>
      </c>
      <c r="D102" s="271"/>
      <c r="E102" s="271"/>
      <c r="F102" s="271"/>
      <c r="G102" s="271"/>
      <c r="H102" s="271"/>
      <c r="I102" s="271"/>
      <c r="J102" s="271"/>
      <c r="K102" s="271"/>
      <c r="L102" s="271"/>
      <c r="M102" s="271"/>
      <c r="N102" s="271">
        <v>12</v>
      </c>
      <c r="O102" s="271"/>
      <c r="P102" s="271"/>
      <c r="Q102" s="271"/>
      <c r="R102" s="271"/>
      <c r="S102" s="271"/>
      <c r="T102" s="271"/>
      <c r="U102" s="271"/>
      <c r="V102" s="271"/>
      <c r="W102" s="271"/>
      <c r="X102" s="271"/>
      <c r="Y102" s="378"/>
      <c r="Z102" s="378"/>
      <c r="AA102" s="378"/>
      <c r="AB102" s="378"/>
      <c r="AC102" s="378"/>
      <c r="AD102" s="378"/>
      <c r="AE102" s="383"/>
      <c r="AF102" s="383"/>
      <c r="AG102" s="383"/>
      <c r="AH102" s="383"/>
      <c r="AI102" s="383"/>
      <c r="AJ102" s="383"/>
      <c r="AK102" s="383"/>
      <c r="AL102" s="383"/>
      <c r="AM102" s="272">
        <f>SUM(Y102:AL102)</f>
        <v>0</v>
      </c>
    </row>
    <row r="103" spans="1:39" s="259" customFormat="1" ht="15" hidden="1" outlineLevel="1">
      <c r="A103" s="467"/>
      <c r="B103" s="291" t="s">
        <v>336</v>
      </c>
      <c r="C103" s="267" t="s">
        <v>337</v>
      </c>
      <c r="D103" s="271"/>
      <c r="E103" s="271"/>
      <c r="F103" s="271"/>
      <c r="G103" s="271"/>
      <c r="H103" s="271"/>
      <c r="I103" s="271"/>
      <c r="J103" s="271"/>
      <c r="K103" s="271"/>
      <c r="L103" s="271"/>
      <c r="M103" s="271"/>
      <c r="N103" s="271">
        <f>N102</f>
        <v>12</v>
      </c>
      <c r="O103" s="271"/>
      <c r="P103" s="271"/>
      <c r="Q103" s="271"/>
      <c r="R103" s="271"/>
      <c r="S103" s="271"/>
      <c r="T103" s="271"/>
      <c r="U103" s="271"/>
      <c r="V103" s="271"/>
      <c r="W103" s="271"/>
      <c r="X103" s="271"/>
      <c r="Y103" s="379">
        <f>Y102</f>
        <v>0</v>
      </c>
      <c r="Z103" s="379">
        <f>Z102</f>
        <v>0</v>
      </c>
      <c r="AA103" s="379">
        <f t="shared" ref="AA103:AL103" si="25">AA102</f>
        <v>0</v>
      </c>
      <c r="AB103" s="379">
        <f t="shared" si="25"/>
        <v>0</v>
      </c>
      <c r="AC103" s="379">
        <f t="shared" si="25"/>
        <v>0</v>
      </c>
      <c r="AD103" s="379">
        <f t="shared" si="25"/>
        <v>0</v>
      </c>
      <c r="AE103" s="379">
        <f t="shared" si="25"/>
        <v>0</v>
      </c>
      <c r="AF103" s="379">
        <f t="shared" si="25"/>
        <v>0</v>
      </c>
      <c r="AG103" s="379">
        <f t="shared" si="25"/>
        <v>0</v>
      </c>
      <c r="AH103" s="379">
        <f t="shared" si="25"/>
        <v>0</v>
      </c>
      <c r="AI103" s="379">
        <f t="shared" si="25"/>
        <v>0</v>
      </c>
      <c r="AJ103" s="379">
        <f t="shared" si="25"/>
        <v>0</v>
      </c>
      <c r="AK103" s="379">
        <f t="shared" si="25"/>
        <v>0</v>
      </c>
      <c r="AL103" s="379">
        <f t="shared" si="25"/>
        <v>0</v>
      </c>
      <c r="AM103" s="282"/>
    </row>
    <row r="104" spans="1:39" s="285" customFormat="1" ht="15" hidden="1" outlineLevel="1">
      <c r="A104" s="470"/>
      <c r="B104" s="298"/>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391"/>
      <c r="Z104" s="392"/>
      <c r="AA104" s="392"/>
      <c r="AB104" s="392"/>
      <c r="AC104" s="392"/>
      <c r="AD104" s="392"/>
      <c r="AE104" s="392"/>
      <c r="AF104" s="392"/>
      <c r="AG104" s="392"/>
      <c r="AH104" s="392"/>
      <c r="AI104" s="392"/>
      <c r="AJ104" s="392"/>
      <c r="AK104" s="392"/>
      <c r="AL104" s="392"/>
      <c r="AM104" s="273"/>
    </row>
    <row r="105" spans="1:39" s="259" customFormat="1" ht="15" hidden="1" outlineLevel="1">
      <c r="A105" s="467">
        <v>27</v>
      </c>
      <c r="B105" s="297" t="s">
        <v>363</v>
      </c>
      <c r="C105" s="267" t="s">
        <v>335</v>
      </c>
      <c r="D105" s="271"/>
      <c r="E105" s="271"/>
      <c r="F105" s="271"/>
      <c r="G105" s="271"/>
      <c r="H105" s="271"/>
      <c r="I105" s="271"/>
      <c r="J105" s="271"/>
      <c r="K105" s="271"/>
      <c r="L105" s="271"/>
      <c r="M105" s="271"/>
      <c r="N105" s="271">
        <v>12</v>
      </c>
      <c r="O105" s="271"/>
      <c r="P105" s="271"/>
      <c r="Q105" s="271"/>
      <c r="R105" s="271"/>
      <c r="S105" s="271"/>
      <c r="T105" s="271"/>
      <c r="U105" s="271"/>
      <c r="V105" s="271"/>
      <c r="W105" s="271"/>
      <c r="X105" s="271"/>
      <c r="Y105" s="378"/>
      <c r="Z105" s="378"/>
      <c r="AA105" s="378"/>
      <c r="AB105" s="378"/>
      <c r="AC105" s="378"/>
      <c r="AD105" s="378"/>
      <c r="AE105" s="383"/>
      <c r="AF105" s="383"/>
      <c r="AG105" s="383"/>
      <c r="AH105" s="383"/>
      <c r="AI105" s="383"/>
      <c r="AJ105" s="383"/>
      <c r="AK105" s="383"/>
      <c r="AL105" s="383"/>
      <c r="AM105" s="272">
        <f>SUM(Y105:AL105)</f>
        <v>0</v>
      </c>
    </row>
    <row r="106" spans="1:39" s="259" customFormat="1" ht="15" hidden="1" outlineLevel="1">
      <c r="A106" s="467"/>
      <c r="B106" s="291" t="s">
        <v>336</v>
      </c>
      <c r="C106" s="267" t="s">
        <v>337</v>
      </c>
      <c r="D106" s="271"/>
      <c r="E106" s="271"/>
      <c r="F106" s="271"/>
      <c r="G106" s="271"/>
      <c r="H106" s="271"/>
      <c r="I106" s="271"/>
      <c r="J106" s="271"/>
      <c r="K106" s="271"/>
      <c r="L106" s="271"/>
      <c r="M106" s="271"/>
      <c r="N106" s="271">
        <f>N105</f>
        <v>12</v>
      </c>
      <c r="O106" s="271"/>
      <c r="P106" s="271"/>
      <c r="Q106" s="271"/>
      <c r="R106" s="271"/>
      <c r="S106" s="271"/>
      <c r="T106" s="271"/>
      <c r="U106" s="271"/>
      <c r="V106" s="271"/>
      <c r="W106" s="271"/>
      <c r="X106" s="271"/>
      <c r="Y106" s="379">
        <f>Y105</f>
        <v>0</v>
      </c>
      <c r="Z106" s="379">
        <f>Z105</f>
        <v>0</v>
      </c>
      <c r="AA106" s="379">
        <f>AA105</f>
        <v>0</v>
      </c>
      <c r="AB106" s="379">
        <f>AB105</f>
        <v>0</v>
      </c>
      <c r="AC106" s="379">
        <f t="shared" ref="AC106:AL106" si="26">AC105</f>
        <v>0</v>
      </c>
      <c r="AD106" s="379">
        <f t="shared" si="26"/>
        <v>0</v>
      </c>
      <c r="AE106" s="379">
        <f t="shared" si="26"/>
        <v>0</v>
      </c>
      <c r="AF106" s="379">
        <f t="shared" si="26"/>
        <v>0</v>
      </c>
      <c r="AG106" s="379">
        <f t="shared" si="26"/>
        <v>0</v>
      </c>
      <c r="AH106" s="379">
        <f t="shared" si="26"/>
        <v>0</v>
      </c>
      <c r="AI106" s="379">
        <f t="shared" si="26"/>
        <v>0</v>
      </c>
      <c r="AJ106" s="379">
        <f t="shared" si="26"/>
        <v>0</v>
      </c>
      <c r="AK106" s="379">
        <f t="shared" si="26"/>
        <v>0</v>
      </c>
      <c r="AL106" s="379">
        <f t="shared" si="26"/>
        <v>0</v>
      </c>
      <c r="AM106" s="282"/>
    </row>
    <row r="107" spans="1:39" s="285" customFormat="1" ht="15.45" hidden="1" outlineLevel="1">
      <c r="A107" s="470"/>
      <c r="B107" s="299"/>
      <c r="C107" s="276"/>
      <c r="D107" s="267"/>
      <c r="E107" s="267"/>
      <c r="F107" s="267"/>
      <c r="G107" s="267"/>
      <c r="H107" s="267"/>
      <c r="I107" s="267"/>
      <c r="J107" s="267"/>
      <c r="K107" s="267"/>
      <c r="L107" s="267"/>
      <c r="M107" s="267"/>
      <c r="N107" s="276"/>
      <c r="O107" s="267"/>
      <c r="P107" s="267"/>
      <c r="Q107" s="267"/>
      <c r="R107" s="267"/>
      <c r="S107" s="267"/>
      <c r="T107" s="267"/>
      <c r="U107" s="267"/>
      <c r="V107" s="267"/>
      <c r="W107" s="267"/>
      <c r="X107" s="267"/>
      <c r="Y107" s="380"/>
      <c r="Z107" s="380"/>
      <c r="AA107" s="380"/>
      <c r="AB107" s="380"/>
      <c r="AC107" s="380"/>
      <c r="AD107" s="380"/>
      <c r="AE107" s="380"/>
      <c r="AF107" s="380"/>
      <c r="AG107" s="380"/>
      <c r="AH107" s="380"/>
      <c r="AI107" s="380"/>
      <c r="AJ107" s="380"/>
      <c r="AK107" s="380"/>
      <c r="AL107" s="380"/>
      <c r="AM107" s="282"/>
    </row>
    <row r="108" spans="1:39" s="259" customFormat="1" ht="15" hidden="1" outlineLevel="1">
      <c r="A108" s="467">
        <v>28</v>
      </c>
      <c r="B108" s="297" t="s">
        <v>364</v>
      </c>
      <c r="C108" s="267" t="s">
        <v>335</v>
      </c>
      <c r="D108" s="271"/>
      <c r="E108" s="271"/>
      <c r="F108" s="271"/>
      <c r="G108" s="271"/>
      <c r="H108" s="271"/>
      <c r="I108" s="271"/>
      <c r="J108" s="271"/>
      <c r="K108" s="271"/>
      <c r="L108" s="271"/>
      <c r="M108" s="271"/>
      <c r="N108" s="271">
        <v>0</v>
      </c>
      <c r="O108" s="271"/>
      <c r="P108" s="271"/>
      <c r="Q108" s="271"/>
      <c r="R108" s="271"/>
      <c r="S108" s="271"/>
      <c r="T108" s="271"/>
      <c r="U108" s="271"/>
      <c r="V108" s="271"/>
      <c r="W108" s="271"/>
      <c r="X108" s="271"/>
      <c r="Y108" s="378"/>
      <c r="Z108" s="378"/>
      <c r="AA108" s="378"/>
      <c r="AB108" s="378"/>
      <c r="AC108" s="378"/>
      <c r="AD108" s="378"/>
      <c r="AE108" s="383"/>
      <c r="AF108" s="383"/>
      <c r="AG108" s="383"/>
      <c r="AH108" s="383"/>
      <c r="AI108" s="383"/>
      <c r="AJ108" s="383"/>
      <c r="AK108" s="383"/>
      <c r="AL108" s="383"/>
      <c r="AM108" s="272">
        <f>SUM(Y108:AL108)</f>
        <v>0</v>
      </c>
    </row>
    <row r="109" spans="1:39" s="259" customFormat="1" ht="15" hidden="1" outlineLevel="1">
      <c r="A109" s="467"/>
      <c r="B109" s="291" t="s">
        <v>336</v>
      </c>
      <c r="C109" s="267" t="s">
        <v>337</v>
      </c>
      <c r="D109" s="271"/>
      <c r="E109" s="271"/>
      <c r="F109" s="271"/>
      <c r="G109" s="271"/>
      <c r="H109" s="271"/>
      <c r="I109" s="271"/>
      <c r="J109" s="271"/>
      <c r="K109" s="271"/>
      <c r="L109" s="271"/>
      <c r="M109" s="271"/>
      <c r="N109" s="271">
        <f>N108</f>
        <v>0</v>
      </c>
      <c r="O109" s="271"/>
      <c r="P109" s="271"/>
      <c r="Q109" s="271"/>
      <c r="R109" s="271"/>
      <c r="S109" s="271"/>
      <c r="T109" s="271"/>
      <c r="U109" s="271"/>
      <c r="V109" s="271"/>
      <c r="W109" s="271"/>
      <c r="X109" s="271"/>
      <c r="Y109" s="379">
        <f>Y108</f>
        <v>0</v>
      </c>
      <c r="Z109" s="379">
        <f>Z108</f>
        <v>0</v>
      </c>
      <c r="AA109" s="379">
        <f t="shared" ref="AA109:AK109" si="27">AA108</f>
        <v>0</v>
      </c>
      <c r="AB109" s="379">
        <f t="shared" si="27"/>
        <v>0</v>
      </c>
      <c r="AC109" s="379">
        <f t="shared" si="27"/>
        <v>0</v>
      </c>
      <c r="AD109" s="379">
        <f t="shared" si="27"/>
        <v>0</v>
      </c>
      <c r="AE109" s="379">
        <f t="shared" si="27"/>
        <v>0</v>
      </c>
      <c r="AF109" s="379">
        <f t="shared" si="27"/>
        <v>0</v>
      </c>
      <c r="AG109" s="379">
        <f t="shared" si="27"/>
        <v>0</v>
      </c>
      <c r="AH109" s="379">
        <f t="shared" si="27"/>
        <v>0</v>
      </c>
      <c r="AI109" s="379">
        <f t="shared" si="27"/>
        <v>0</v>
      </c>
      <c r="AJ109" s="379">
        <f t="shared" si="27"/>
        <v>0</v>
      </c>
      <c r="AK109" s="379">
        <f t="shared" si="27"/>
        <v>0</v>
      </c>
      <c r="AL109" s="379">
        <f>AL108</f>
        <v>0</v>
      </c>
      <c r="AM109" s="273"/>
    </row>
    <row r="110" spans="1:39" s="285" customFormat="1" ht="15" hidden="1" outlineLevel="1">
      <c r="A110" s="470"/>
      <c r="B110" s="298"/>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380"/>
      <c r="Z110" s="380"/>
      <c r="AA110" s="380"/>
      <c r="AB110" s="380"/>
      <c r="AC110" s="380"/>
      <c r="AD110" s="380"/>
      <c r="AE110" s="380"/>
      <c r="AF110" s="380"/>
      <c r="AG110" s="380"/>
      <c r="AH110" s="380"/>
      <c r="AI110" s="380"/>
      <c r="AJ110" s="380"/>
      <c r="AK110" s="380"/>
      <c r="AL110" s="380"/>
      <c r="AM110" s="282"/>
    </row>
    <row r="111" spans="1:39" s="259" customFormat="1" ht="15" hidden="1" outlineLevel="1">
      <c r="A111" s="467">
        <v>29</v>
      </c>
      <c r="B111" s="300" t="s">
        <v>365</v>
      </c>
      <c r="C111" s="267" t="s">
        <v>335</v>
      </c>
      <c r="D111" s="271"/>
      <c r="E111" s="271"/>
      <c r="F111" s="271"/>
      <c r="G111" s="271"/>
      <c r="H111" s="271"/>
      <c r="I111" s="271"/>
      <c r="J111" s="271"/>
      <c r="K111" s="271"/>
      <c r="L111" s="271"/>
      <c r="M111" s="271"/>
      <c r="N111" s="271">
        <v>0</v>
      </c>
      <c r="O111" s="271"/>
      <c r="P111" s="271"/>
      <c r="Q111" s="271"/>
      <c r="R111" s="271"/>
      <c r="S111" s="271"/>
      <c r="T111" s="271"/>
      <c r="U111" s="271"/>
      <c r="V111" s="271"/>
      <c r="W111" s="271"/>
      <c r="X111" s="271"/>
      <c r="Y111" s="378"/>
      <c r="Z111" s="378"/>
      <c r="AA111" s="378"/>
      <c r="AB111" s="378"/>
      <c r="AC111" s="378"/>
      <c r="AD111" s="378"/>
      <c r="AE111" s="383"/>
      <c r="AF111" s="383"/>
      <c r="AG111" s="383"/>
      <c r="AH111" s="383"/>
      <c r="AI111" s="383"/>
      <c r="AJ111" s="383"/>
      <c r="AK111" s="383"/>
      <c r="AL111" s="383"/>
      <c r="AM111" s="272">
        <f>SUM(Y111:AL111)</f>
        <v>0</v>
      </c>
    </row>
    <row r="112" spans="1:39" s="259" customFormat="1" ht="15" hidden="1" outlineLevel="1">
      <c r="A112" s="467"/>
      <c r="B112" s="300" t="s">
        <v>336</v>
      </c>
      <c r="C112" s="267" t="s">
        <v>337</v>
      </c>
      <c r="D112" s="271"/>
      <c r="E112" s="271"/>
      <c r="F112" s="271"/>
      <c r="G112" s="271"/>
      <c r="H112" s="271"/>
      <c r="I112" s="271"/>
      <c r="J112" s="271"/>
      <c r="K112" s="271"/>
      <c r="L112" s="271"/>
      <c r="M112" s="271"/>
      <c r="N112" s="271">
        <f>N111</f>
        <v>0</v>
      </c>
      <c r="O112" s="271"/>
      <c r="P112" s="271"/>
      <c r="Q112" s="271"/>
      <c r="R112" s="271"/>
      <c r="S112" s="271"/>
      <c r="T112" s="271"/>
      <c r="U112" s="271"/>
      <c r="V112" s="271"/>
      <c r="W112" s="271"/>
      <c r="X112" s="271"/>
      <c r="Y112" s="379">
        <f>Y111</f>
        <v>0</v>
      </c>
      <c r="Z112" s="379">
        <f t="shared" ref="Z112:AK112" si="28">Z111</f>
        <v>0</v>
      </c>
      <c r="AA112" s="379">
        <f t="shared" si="28"/>
        <v>0</v>
      </c>
      <c r="AB112" s="379">
        <f t="shared" si="28"/>
        <v>0</v>
      </c>
      <c r="AC112" s="379">
        <f t="shared" si="28"/>
        <v>0</v>
      </c>
      <c r="AD112" s="379">
        <f t="shared" si="28"/>
        <v>0</v>
      </c>
      <c r="AE112" s="379">
        <f t="shared" si="28"/>
        <v>0</v>
      </c>
      <c r="AF112" s="379">
        <f t="shared" si="28"/>
        <v>0</v>
      </c>
      <c r="AG112" s="379">
        <f t="shared" si="28"/>
        <v>0</v>
      </c>
      <c r="AH112" s="379">
        <f t="shared" si="28"/>
        <v>0</v>
      </c>
      <c r="AI112" s="379">
        <f t="shared" si="28"/>
        <v>0</v>
      </c>
      <c r="AJ112" s="379">
        <f t="shared" si="28"/>
        <v>0</v>
      </c>
      <c r="AK112" s="379">
        <f t="shared" si="28"/>
        <v>0</v>
      </c>
      <c r="AL112" s="379">
        <f>AL111</f>
        <v>0</v>
      </c>
      <c r="AM112" s="463"/>
    </row>
    <row r="113" spans="1:39" s="259" customFormat="1" ht="15" hidden="1" outlineLevel="1">
      <c r="A113" s="467"/>
      <c r="B113" s="300"/>
      <c r="C113" s="267"/>
      <c r="D113" s="267"/>
      <c r="E113" s="267"/>
      <c r="F113" s="267"/>
      <c r="G113" s="267"/>
      <c r="H113" s="267"/>
      <c r="I113" s="267"/>
      <c r="J113" s="267"/>
      <c r="K113" s="267"/>
      <c r="L113" s="267"/>
      <c r="M113" s="267"/>
      <c r="N113" s="267"/>
      <c r="O113" s="267"/>
      <c r="P113" s="267"/>
      <c r="Q113" s="267"/>
      <c r="R113" s="267"/>
      <c r="S113" s="267"/>
      <c r="T113" s="267"/>
      <c r="U113" s="267"/>
      <c r="V113" s="267"/>
      <c r="W113" s="267"/>
      <c r="X113" s="267"/>
      <c r="Y113" s="267"/>
      <c r="Z113" s="380"/>
      <c r="AA113" s="380"/>
      <c r="AB113" s="380"/>
      <c r="AC113" s="380"/>
      <c r="AD113" s="380"/>
      <c r="AE113" s="384"/>
      <c r="AF113" s="384"/>
      <c r="AG113" s="384"/>
      <c r="AH113" s="384"/>
      <c r="AI113" s="384"/>
      <c r="AJ113" s="384"/>
      <c r="AK113" s="384"/>
      <c r="AL113" s="384"/>
      <c r="AM113" s="289"/>
    </row>
    <row r="114" spans="1:39" s="259" customFormat="1" ht="15" hidden="1" outlineLevel="1">
      <c r="A114" s="467">
        <v>30</v>
      </c>
      <c r="B114" s="300" t="s">
        <v>366</v>
      </c>
      <c r="C114" s="267" t="s">
        <v>335</v>
      </c>
      <c r="D114" s="271"/>
      <c r="E114" s="271"/>
      <c r="F114" s="271"/>
      <c r="G114" s="271"/>
      <c r="H114" s="271"/>
      <c r="I114" s="271"/>
      <c r="J114" s="271"/>
      <c r="K114" s="271"/>
      <c r="L114" s="271"/>
      <c r="M114" s="271"/>
      <c r="N114" s="271">
        <v>0</v>
      </c>
      <c r="O114" s="271"/>
      <c r="P114" s="271"/>
      <c r="Q114" s="271"/>
      <c r="R114" s="271"/>
      <c r="S114" s="271"/>
      <c r="T114" s="271"/>
      <c r="U114" s="271"/>
      <c r="V114" s="271"/>
      <c r="W114" s="271"/>
      <c r="X114" s="271"/>
      <c r="Y114" s="378"/>
      <c r="Z114" s="378"/>
      <c r="AA114" s="378"/>
      <c r="AB114" s="378"/>
      <c r="AC114" s="378"/>
      <c r="AD114" s="378"/>
      <c r="AE114" s="383"/>
      <c r="AF114" s="383"/>
      <c r="AG114" s="383"/>
      <c r="AH114" s="383"/>
      <c r="AI114" s="383"/>
      <c r="AJ114" s="383"/>
      <c r="AK114" s="383"/>
      <c r="AL114" s="383"/>
      <c r="AM114" s="272">
        <f>SUM(Y114:AL114)</f>
        <v>0</v>
      </c>
    </row>
    <row r="115" spans="1:39" s="259" customFormat="1" ht="15" hidden="1" outlineLevel="1">
      <c r="A115" s="467"/>
      <c r="B115" s="300" t="s">
        <v>336</v>
      </c>
      <c r="C115" s="267" t="s">
        <v>337</v>
      </c>
      <c r="D115" s="271"/>
      <c r="E115" s="271"/>
      <c r="F115" s="271"/>
      <c r="G115" s="271"/>
      <c r="H115" s="271"/>
      <c r="I115" s="271"/>
      <c r="J115" s="271"/>
      <c r="K115" s="271"/>
      <c r="L115" s="271"/>
      <c r="M115" s="271"/>
      <c r="N115" s="271">
        <f>N114</f>
        <v>0</v>
      </c>
      <c r="O115" s="271"/>
      <c r="P115" s="271"/>
      <c r="Q115" s="271"/>
      <c r="R115" s="271"/>
      <c r="S115" s="271"/>
      <c r="T115" s="271"/>
      <c r="U115" s="271"/>
      <c r="V115" s="271"/>
      <c r="W115" s="271"/>
      <c r="X115" s="271"/>
      <c r="Y115" s="379">
        <f>Y114</f>
        <v>0</v>
      </c>
      <c r="Z115" s="379">
        <f t="shared" ref="Z115:AL115" si="29">Z114</f>
        <v>0</v>
      </c>
      <c r="AA115" s="379">
        <f t="shared" si="29"/>
        <v>0</v>
      </c>
      <c r="AB115" s="379">
        <f t="shared" si="29"/>
        <v>0</v>
      </c>
      <c r="AC115" s="379">
        <f t="shared" si="29"/>
        <v>0</v>
      </c>
      <c r="AD115" s="379">
        <f t="shared" si="29"/>
        <v>0</v>
      </c>
      <c r="AE115" s="379">
        <f t="shared" si="29"/>
        <v>0</v>
      </c>
      <c r="AF115" s="379">
        <f t="shared" si="29"/>
        <v>0</v>
      </c>
      <c r="AG115" s="379">
        <f t="shared" si="29"/>
        <v>0</v>
      </c>
      <c r="AH115" s="379">
        <f t="shared" si="29"/>
        <v>0</v>
      </c>
      <c r="AI115" s="379">
        <f t="shared" si="29"/>
        <v>0</v>
      </c>
      <c r="AJ115" s="379">
        <f t="shared" si="29"/>
        <v>0</v>
      </c>
      <c r="AK115" s="379">
        <f t="shared" si="29"/>
        <v>0</v>
      </c>
      <c r="AL115" s="379">
        <f t="shared" si="29"/>
        <v>0</v>
      </c>
      <c r="AM115" s="463"/>
    </row>
    <row r="116" spans="1:39" s="259" customFormat="1" ht="15" hidden="1" outlineLevel="1">
      <c r="A116" s="467"/>
      <c r="B116" s="300"/>
      <c r="C116" s="267"/>
      <c r="D116" s="267"/>
      <c r="E116" s="267"/>
      <c r="F116" s="267"/>
      <c r="G116" s="267"/>
      <c r="H116" s="267"/>
      <c r="I116" s="267"/>
      <c r="J116" s="267"/>
      <c r="K116" s="267"/>
      <c r="L116" s="267"/>
      <c r="M116" s="267"/>
      <c r="N116" s="267"/>
      <c r="O116" s="267"/>
      <c r="P116" s="267"/>
      <c r="Q116" s="267"/>
      <c r="R116" s="267"/>
      <c r="S116" s="267"/>
      <c r="T116" s="267"/>
      <c r="U116" s="267"/>
      <c r="V116" s="267"/>
      <c r="W116" s="267"/>
      <c r="X116" s="267"/>
      <c r="Y116" s="267"/>
      <c r="Z116" s="380"/>
      <c r="AA116" s="380"/>
      <c r="AB116" s="380"/>
      <c r="AC116" s="380"/>
      <c r="AD116" s="380"/>
      <c r="AE116" s="384"/>
      <c r="AF116" s="384"/>
      <c r="AG116" s="384"/>
      <c r="AH116" s="384"/>
      <c r="AI116" s="384"/>
      <c r="AJ116" s="384"/>
      <c r="AK116" s="384"/>
      <c r="AL116" s="384"/>
      <c r="AM116" s="289"/>
    </row>
    <row r="117" spans="1:39" s="259" customFormat="1" ht="15.45" hidden="1" outlineLevel="1">
      <c r="A117" s="467"/>
      <c r="B117" s="264" t="s">
        <v>307</v>
      </c>
      <c r="C117" s="267"/>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267"/>
      <c r="Z117" s="380"/>
      <c r="AA117" s="380"/>
      <c r="AB117" s="380"/>
      <c r="AC117" s="380"/>
      <c r="AD117" s="380"/>
      <c r="AE117" s="384"/>
      <c r="AF117" s="384"/>
      <c r="AG117" s="384"/>
      <c r="AH117" s="384"/>
      <c r="AI117" s="384"/>
      <c r="AJ117" s="384"/>
      <c r="AK117" s="384"/>
      <c r="AL117" s="384"/>
      <c r="AM117" s="289"/>
    </row>
    <row r="118" spans="1:39" s="259" customFormat="1" ht="15" hidden="1" outlineLevel="1">
      <c r="A118" s="467">
        <v>31</v>
      </c>
      <c r="B118" s="300" t="s">
        <v>367</v>
      </c>
      <c r="C118" s="267" t="s">
        <v>335</v>
      </c>
      <c r="D118" s="271"/>
      <c r="E118" s="271"/>
      <c r="F118" s="271"/>
      <c r="G118" s="271"/>
      <c r="H118" s="271"/>
      <c r="I118" s="271"/>
      <c r="J118" s="271"/>
      <c r="K118" s="271"/>
      <c r="L118" s="271"/>
      <c r="M118" s="271"/>
      <c r="N118" s="271">
        <v>0</v>
      </c>
      <c r="O118" s="271"/>
      <c r="P118" s="271"/>
      <c r="Q118" s="271"/>
      <c r="R118" s="271"/>
      <c r="S118" s="271"/>
      <c r="T118" s="271"/>
      <c r="U118" s="271"/>
      <c r="V118" s="271"/>
      <c r="W118" s="271"/>
      <c r="X118" s="271"/>
      <c r="Y118" s="378"/>
      <c r="Z118" s="378"/>
      <c r="AA118" s="378"/>
      <c r="AB118" s="378"/>
      <c r="AC118" s="378"/>
      <c r="AD118" s="378"/>
      <c r="AE118" s="383"/>
      <c r="AF118" s="383"/>
      <c r="AG118" s="383"/>
      <c r="AH118" s="383"/>
      <c r="AI118" s="383"/>
      <c r="AJ118" s="383"/>
      <c r="AK118" s="383"/>
      <c r="AL118" s="383"/>
      <c r="AM118" s="272">
        <f>SUM(Y118:AL118)</f>
        <v>0</v>
      </c>
    </row>
    <row r="119" spans="1:39" s="259" customFormat="1" ht="15" hidden="1" outlineLevel="1">
      <c r="A119" s="467"/>
      <c r="B119" s="300" t="s">
        <v>336</v>
      </c>
      <c r="C119" s="267" t="s">
        <v>337</v>
      </c>
      <c r="D119" s="271"/>
      <c r="E119" s="271"/>
      <c r="F119" s="271"/>
      <c r="G119" s="271"/>
      <c r="H119" s="271"/>
      <c r="I119" s="271"/>
      <c r="J119" s="271"/>
      <c r="K119" s="271"/>
      <c r="L119" s="271"/>
      <c r="M119" s="271"/>
      <c r="N119" s="271">
        <f>N118</f>
        <v>0</v>
      </c>
      <c r="O119" s="271"/>
      <c r="P119" s="271"/>
      <c r="Q119" s="271"/>
      <c r="R119" s="271"/>
      <c r="S119" s="271"/>
      <c r="T119" s="271"/>
      <c r="U119" s="271"/>
      <c r="V119" s="271"/>
      <c r="W119" s="271"/>
      <c r="X119" s="271"/>
      <c r="Y119" s="379">
        <f>Y118</f>
        <v>0</v>
      </c>
      <c r="Z119" s="379">
        <f t="shared" ref="Z119:AL119" si="30">Z118</f>
        <v>0</v>
      </c>
      <c r="AA119" s="379">
        <f t="shared" si="30"/>
        <v>0</v>
      </c>
      <c r="AB119" s="379">
        <f t="shared" si="30"/>
        <v>0</v>
      </c>
      <c r="AC119" s="379">
        <f t="shared" si="30"/>
        <v>0</v>
      </c>
      <c r="AD119" s="379">
        <f t="shared" si="30"/>
        <v>0</v>
      </c>
      <c r="AE119" s="379">
        <f t="shared" si="30"/>
        <v>0</v>
      </c>
      <c r="AF119" s="379">
        <f t="shared" si="30"/>
        <v>0</v>
      </c>
      <c r="AG119" s="379">
        <f t="shared" si="30"/>
        <v>0</v>
      </c>
      <c r="AH119" s="379">
        <f t="shared" si="30"/>
        <v>0</v>
      </c>
      <c r="AI119" s="379">
        <f t="shared" si="30"/>
        <v>0</v>
      </c>
      <c r="AJ119" s="379">
        <f t="shared" si="30"/>
        <v>0</v>
      </c>
      <c r="AK119" s="379">
        <f t="shared" si="30"/>
        <v>0</v>
      </c>
      <c r="AL119" s="379">
        <f t="shared" si="30"/>
        <v>0</v>
      </c>
      <c r="AM119" s="463"/>
    </row>
    <row r="120" spans="1:39" s="259" customFormat="1" ht="15" hidden="1" outlineLevel="1">
      <c r="A120" s="467"/>
      <c r="B120" s="300"/>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380"/>
      <c r="Z120" s="380"/>
      <c r="AA120" s="380"/>
      <c r="AB120" s="380"/>
      <c r="AC120" s="380"/>
      <c r="AD120" s="380"/>
      <c r="AE120" s="384"/>
      <c r="AF120" s="384"/>
      <c r="AG120" s="384"/>
      <c r="AH120" s="384"/>
      <c r="AI120" s="384"/>
      <c r="AJ120" s="384"/>
      <c r="AK120" s="384"/>
      <c r="AL120" s="384"/>
      <c r="AM120" s="289"/>
    </row>
    <row r="121" spans="1:39" s="259" customFormat="1" ht="15" hidden="1" outlineLevel="1">
      <c r="A121" s="467">
        <v>32</v>
      </c>
      <c r="B121" s="300" t="s">
        <v>368</v>
      </c>
      <c r="C121" s="267" t="s">
        <v>335</v>
      </c>
      <c r="D121" s="271"/>
      <c r="E121" s="271"/>
      <c r="F121" s="271"/>
      <c r="G121" s="271"/>
      <c r="H121" s="271"/>
      <c r="I121" s="271"/>
      <c r="J121" s="271"/>
      <c r="K121" s="271"/>
      <c r="L121" s="271"/>
      <c r="M121" s="271"/>
      <c r="N121" s="271">
        <v>0</v>
      </c>
      <c r="O121" s="271"/>
      <c r="P121" s="271"/>
      <c r="Q121" s="271"/>
      <c r="R121" s="271"/>
      <c r="S121" s="271"/>
      <c r="T121" s="271"/>
      <c r="U121" s="271"/>
      <c r="V121" s="271"/>
      <c r="W121" s="271"/>
      <c r="X121" s="271"/>
      <c r="Y121" s="378"/>
      <c r="Z121" s="378"/>
      <c r="AA121" s="378"/>
      <c r="AB121" s="378"/>
      <c r="AC121" s="378"/>
      <c r="AD121" s="378"/>
      <c r="AE121" s="383"/>
      <c r="AF121" s="383"/>
      <c r="AG121" s="383"/>
      <c r="AH121" s="383"/>
      <c r="AI121" s="383"/>
      <c r="AJ121" s="383"/>
      <c r="AK121" s="383"/>
      <c r="AL121" s="383"/>
      <c r="AM121" s="272">
        <f>SUM(Y121:AL121)</f>
        <v>0</v>
      </c>
    </row>
    <row r="122" spans="1:39" s="259" customFormat="1" ht="15" hidden="1" outlineLevel="1">
      <c r="A122" s="467"/>
      <c r="B122" s="300" t="s">
        <v>336</v>
      </c>
      <c r="C122" s="267" t="s">
        <v>337</v>
      </c>
      <c r="D122" s="271"/>
      <c r="E122" s="271"/>
      <c r="F122" s="271"/>
      <c r="G122" s="271"/>
      <c r="H122" s="271"/>
      <c r="I122" s="271"/>
      <c r="J122" s="271"/>
      <c r="K122" s="271"/>
      <c r="L122" s="271"/>
      <c r="M122" s="271"/>
      <c r="N122" s="271">
        <f>N121</f>
        <v>0</v>
      </c>
      <c r="O122" s="271"/>
      <c r="P122" s="271"/>
      <c r="Q122" s="271"/>
      <c r="R122" s="271"/>
      <c r="S122" s="271"/>
      <c r="T122" s="271"/>
      <c r="U122" s="271"/>
      <c r="V122" s="271"/>
      <c r="W122" s="271"/>
      <c r="X122" s="271"/>
      <c r="Y122" s="379">
        <f>Y121</f>
        <v>0</v>
      </c>
      <c r="Z122" s="379">
        <f t="shared" ref="Z122:AL122" si="31">Z121</f>
        <v>0</v>
      </c>
      <c r="AA122" s="379">
        <f t="shared" si="31"/>
        <v>0</v>
      </c>
      <c r="AB122" s="379">
        <f t="shared" si="31"/>
        <v>0</v>
      </c>
      <c r="AC122" s="379">
        <f t="shared" si="31"/>
        <v>0</v>
      </c>
      <c r="AD122" s="379">
        <f t="shared" si="31"/>
        <v>0</v>
      </c>
      <c r="AE122" s="379">
        <f t="shared" si="31"/>
        <v>0</v>
      </c>
      <c r="AF122" s="379">
        <f t="shared" si="31"/>
        <v>0</v>
      </c>
      <c r="AG122" s="379">
        <f t="shared" si="31"/>
        <v>0</v>
      </c>
      <c r="AH122" s="379">
        <f t="shared" si="31"/>
        <v>0</v>
      </c>
      <c r="AI122" s="379">
        <f t="shared" si="31"/>
        <v>0</v>
      </c>
      <c r="AJ122" s="379">
        <f t="shared" si="31"/>
        <v>0</v>
      </c>
      <c r="AK122" s="379">
        <f t="shared" si="31"/>
        <v>0</v>
      </c>
      <c r="AL122" s="379">
        <f t="shared" si="31"/>
        <v>0</v>
      </c>
      <c r="AM122" s="463"/>
    </row>
    <row r="123" spans="1:39" s="259" customFormat="1" ht="15" hidden="1" outlineLevel="1">
      <c r="A123" s="467"/>
      <c r="B123" s="300"/>
      <c r="C123" s="26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380"/>
      <c r="Z123" s="380"/>
      <c r="AA123" s="380"/>
      <c r="AB123" s="380"/>
      <c r="AC123" s="380"/>
      <c r="AD123" s="380"/>
      <c r="AE123" s="384"/>
      <c r="AF123" s="384"/>
      <c r="AG123" s="384"/>
      <c r="AH123" s="384"/>
      <c r="AI123" s="384"/>
      <c r="AJ123" s="384"/>
      <c r="AK123" s="384"/>
      <c r="AL123" s="384"/>
      <c r="AM123" s="289"/>
    </row>
    <row r="124" spans="1:39" s="259" customFormat="1" ht="15" hidden="1" outlineLevel="1">
      <c r="A124" s="467">
        <v>33</v>
      </c>
      <c r="B124" s="300" t="s">
        <v>369</v>
      </c>
      <c r="C124" s="267" t="s">
        <v>335</v>
      </c>
      <c r="D124" s="271"/>
      <c r="E124" s="271"/>
      <c r="F124" s="271"/>
      <c r="G124" s="271"/>
      <c r="H124" s="271"/>
      <c r="I124" s="271"/>
      <c r="J124" s="271"/>
      <c r="K124" s="271"/>
      <c r="L124" s="271"/>
      <c r="M124" s="271"/>
      <c r="N124" s="271">
        <v>12</v>
      </c>
      <c r="O124" s="271"/>
      <c r="P124" s="271"/>
      <c r="Q124" s="271"/>
      <c r="R124" s="271"/>
      <c r="S124" s="271"/>
      <c r="T124" s="271"/>
      <c r="U124" s="271"/>
      <c r="V124" s="271"/>
      <c r="W124" s="271"/>
      <c r="X124" s="271"/>
      <c r="Y124" s="378"/>
      <c r="Z124" s="378"/>
      <c r="AA124" s="378"/>
      <c r="AB124" s="378"/>
      <c r="AC124" s="378"/>
      <c r="AD124" s="378"/>
      <c r="AE124" s="383"/>
      <c r="AF124" s="383"/>
      <c r="AG124" s="383"/>
      <c r="AH124" s="383"/>
      <c r="AI124" s="383"/>
      <c r="AJ124" s="383"/>
      <c r="AK124" s="383"/>
      <c r="AL124" s="383"/>
      <c r="AM124" s="272">
        <f>SUM(Y124:AL124)</f>
        <v>0</v>
      </c>
    </row>
    <row r="125" spans="1:39" s="259" customFormat="1" ht="15" hidden="1" outlineLevel="1">
      <c r="A125" s="467"/>
      <c r="B125" s="300" t="s">
        <v>336</v>
      </c>
      <c r="C125" s="267" t="s">
        <v>337</v>
      </c>
      <c r="D125" s="271"/>
      <c r="E125" s="271"/>
      <c r="F125" s="271"/>
      <c r="G125" s="271"/>
      <c r="H125" s="271"/>
      <c r="I125" s="271"/>
      <c r="J125" s="271"/>
      <c r="K125" s="271"/>
      <c r="L125" s="271"/>
      <c r="M125" s="271"/>
      <c r="N125" s="271">
        <f>N124</f>
        <v>12</v>
      </c>
      <c r="O125" s="271"/>
      <c r="P125" s="271"/>
      <c r="Q125" s="271"/>
      <c r="R125" s="271"/>
      <c r="S125" s="271"/>
      <c r="T125" s="271"/>
      <c r="U125" s="271"/>
      <c r="V125" s="271"/>
      <c r="W125" s="271"/>
      <c r="X125" s="271"/>
      <c r="Y125" s="379">
        <f>Y124</f>
        <v>0</v>
      </c>
      <c r="Z125" s="379">
        <f t="shared" ref="Z125:AL125" si="32">Z124</f>
        <v>0</v>
      </c>
      <c r="AA125" s="379">
        <f t="shared" si="32"/>
        <v>0</v>
      </c>
      <c r="AB125" s="379">
        <f t="shared" si="32"/>
        <v>0</v>
      </c>
      <c r="AC125" s="379">
        <f t="shared" si="32"/>
        <v>0</v>
      </c>
      <c r="AD125" s="379">
        <f t="shared" si="32"/>
        <v>0</v>
      </c>
      <c r="AE125" s="379">
        <f t="shared" si="32"/>
        <v>0</v>
      </c>
      <c r="AF125" s="379">
        <f t="shared" si="32"/>
        <v>0</v>
      </c>
      <c r="AG125" s="379">
        <f t="shared" si="32"/>
        <v>0</v>
      </c>
      <c r="AH125" s="379">
        <f t="shared" si="32"/>
        <v>0</v>
      </c>
      <c r="AI125" s="379">
        <f t="shared" si="32"/>
        <v>0</v>
      </c>
      <c r="AJ125" s="379">
        <f t="shared" si="32"/>
        <v>0</v>
      </c>
      <c r="AK125" s="379">
        <f t="shared" si="32"/>
        <v>0</v>
      </c>
      <c r="AL125" s="379">
        <f t="shared" si="32"/>
        <v>0</v>
      </c>
      <c r="AM125" s="463"/>
    </row>
    <row r="126" spans="1:39" s="259" customFormat="1" ht="15" hidden="1" outlineLevel="1">
      <c r="A126" s="467"/>
      <c r="B126" s="291"/>
      <c r="C126" s="301"/>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80"/>
      <c r="Z126" s="380"/>
      <c r="AA126" s="380"/>
      <c r="AB126" s="380"/>
      <c r="AC126" s="380"/>
      <c r="AD126" s="380"/>
      <c r="AE126" s="380"/>
      <c r="AF126" s="380"/>
      <c r="AG126" s="380"/>
      <c r="AH126" s="380"/>
      <c r="AI126" s="380"/>
      <c r="AJ126" s="380"/>
      <c r="AK126" s="380"/>
      <c r="AL126" s="380"/>
      <c r="AM126" s="282"/>
    </row>
    <row r="127" spans="1:39" s="259" customFormat="1" ht="15.45" hidden="1" collapsed="1">
      <c r="A127" s="467"/>
      <c r="B127" s="303" t="s">
        <v>370</v>
      </c>
      <c r="C127" s="304"/>
      <c r="D127" s="304">
        <f>SUM(D22:D125)</f>
        <v>0</v>
      </c>
      <c r="E127" s="304"/>
      <c r="F127" s="304"/>
      <c r="G127" s="304"/>
      <c r="H127" s="304"/>
      <c r="I127" s="304"/>
      <c r="J127" s="304"/>
      <c r="K127" s="304"/>
      <c r="L127" s="304"/>
      <c r="M127" s="304"/>
      <c r="N127" s="304"/>
      <c r="O127" s="304">
        <f>SUM(O22:O125)</f>
        <v>0</v>
      </c>
      <c r="P127" s="304"/>
      <c r="Q127" s="304"/>
      <c r="R127" s="304"/>
      <c r="S127" s="304"/>
      <c r="T127" s="304"/>
      <c r="U127" s="304"/>
      <c r="V127" s="304"/>
      <c r="W127" s="304"/>
      <c r="X127" s="304"/>
      <c r="Y127" s="305">
        <f>IF(Y21="kWh",SUMPRODUCT(D22:D125,Y22:Y125))</f>
        <v>0</v>
      </c>
      <c r="Z127" s="305">
        <f>IF(Z21="kWh",SUMPRODUCT(D22:D125,Z22:Z125))</f>
        <v>0</v>
      </c>
      <c r="AA127" s="305">
        <f>IF(AA21="kW",SUMPRODUCT(N22:N125,O22:O125,AA22:AA125),SUMPRODUCT(D22:D125,AA22:AA125))</f>
        <v>0</v>
      </c>
      <c r="AB127" s="305">
        <f>IF(AB21="kW",SUMPRODUCT(N22:N125,O22:O125,AB22:AB125),SUMPRODUCT(D22:D125,AB22:AB125))</f>
        <v>0</v>
      </c>
      <c r="AC127" s="305">
        <f>IF(AC21="kW",SUMPRODUCT(N22:N125,O22:O125,AC22:AC125),SUMPRODUCT(D22:D125,AC22:AC125))</f>
        <v>0</v>
      </c>
      <c r="AD127" s="305">
        <f>IF(AD21="kW",SUMPRODUCT(N22:N125,O22:O125,AD22:AD125),SUMPRODUCT(D22:D125,AD22:AD125))</f>
        <v>0</v>
      </c>
      <c r="AE127" s="305">
        <f>IF(AE21="kW",SUMPRODUCT(N22:N125,O22:O125,AE22:AE125),SUMPRODUCT(D22:D125,AE22:AE125))</f>
        <v>0</v>
      </c>
      <c r="AF127" s="305">
        <f>IF(AF21="kW",SUMPRODUCT(N22:N125,O22:O125,AF22:AF125),SUMPRODUCT(D22:D125,AF22:AF125))</f>
        <v>0</v>
      </c>
      <c r="AG127" s="305">
        <f>IF(AG21="kW",SUMPRODUCT(N22:N125,O22:O125,AG22:AG125),SUMPRODUCT(D22:D125,AG22:AG125))</f>
        <v>0</v>
      </c>
      <c r="AH127" s="305">
        <f>IF(AH21="kW",SUMPRODUCT(N22:N125,O22:O125,AH22:AH125),SUMPRODUCT(D22:D125,AH22:AH125))</f>
        <v>0</v>
      </c>
      <c r="AI127" s="305">
        <f>IF(AI21="kW",SUMPRODUCT(N22:N125,O22:O125,AI22:AI125),SUMPRODUCT(D22:D125,AI22:AI125))</f>
        <v>0</v>
      </c>
      <c r="AJ127" s="305">
        <f>IF(AJ21="kW",SUMPRODUCT(N22:N125,O22:O125,AJ22:AJ125),SUMPRODUCT(D22:D125,AJ22:AJ125))</f>
        <v>0</v>
      </c>
      <c r="AK127" s="305">
        <f>IF(AK21="kW",SUMPRODUCT(N22:N125,O22:O125,AK22:AK125),SUMPRODUCT(D22:D125,AK22:AK125))</f>
        <v>0</v>
      </c>
      <c r="AL127" s="305">
        <f>IF(AL21="kW",SUMPRODUCT(N22:N125,O22:O125,AL22:AL125),SUMPRODUCT(D22:D125,AL22:AL125))</f>
        <v>0</v>
      </c>
      <c r="AM127" s="306"/>
    </row>
    <row r="128" spans="1:39" s="259" customFormat="1" ht="15.45" hidden="1">
      <c r="A128" s="467"/>
      <c r="B128" s="307" t="s">
        <v>371</v>
      </c>
      <c r="C128" s="304"/>
      <c r="D128" s="304"/>
      <c r="E128" s="304"/>
      <c r="F128" s="304"/>
      <c r="G128" s="304"/>
      <c r="H128" s="304"/>
      <c r="I128" s="304"/>
      <c r="J128" s="304"/>
      <c r="K128" s="304"/>
      <c r="L128" s="304"/>
      <c r="M128" s="304"/>
      <c r="N128" s="304"/>
      <c r="O128" s="304"/>
      <c r="P128" s="304"/>
      <c r="Q128" s="304"/>
      <c r="R128" s="304"/>
      <c r="S128" s="304"/>
      <c r="T128" s="304"/>
      <c r="U128" s="304"/>
      <c r="V128" s="304"/>
      <c r="W128" s="304"/>
      <c r="X128" s="304"/>
      <c r="Y128" s="304">
        <f>HLOOKUP(Y20,'2. LRAMVA Threshold'!$B$42:$Q$53,3,FALSE)</f>
        <v>0</v>
      </c>
      <c r="Z128" s="304">
        <f>HLOOKUP(Z20,'2. LRAMVA Threshold'!$B$42:$Q$53,3,FALSE)</f>
        <v>0</v>
      </c>
      <c r="AA128" s="304">
        <f>HLOOKUP(AA20,'2. LRAMVA Threshold'!$B$42:$Q$53,3,FALSE)</f>
        <v>0</v>
      </c>
      <c r="AB128" s="304">
        <f>HLOOKUP(AB20,'2. LRAMVA Threshold'!$B$42:$Q$53,3,FALSE)</f>
        <v>0</v>
      </c>
      <c r="AC128" s="304">
        <f>HLOOKUP(AC20,'2. LRAMVA Threshold'!$B$42:$Q$53,3,FALSE)</f>
        <v>0</v>
      </c>
      <c r="AD128" s="304">
        <f>HLOOKUP(AD20,'2. LRAMVA Threshold'!$B$42:$Q$53,3,FALSE)</f>
        <v>0</v>
      </c>
      <c r="AE128" s="304">
        <f>HLOOKUP(AE20,'2. LRAMVA Threshold'!$B$42:$Q$53,3,FALSE)</f>
        <v>0</v>
      </c>
      <c r="AF128" s="304">
        <f>HLOOKUP(AF20,'2. LRAMVA Threshold'!$B$42:$Q$53,3,FALSE)</f>
        <v>0</v>
      </c>
      <c r="AG128" s="304">
        <f>HLOOKUP(AG20,'2. LRAMVA Threshold'!$B$42:$Q$53,3,FALSE)</f>
        <v>0</v>
      </c>
      <c r="AH128" s="304">
        <f>HLOOKUP(AH20,'2. LRAMVA Threshold'!$B$42:$Q$53,3,FALSE)</f>
        <v>0</v>
      </c>
      <c r="AI128" s="304">
        <f>HLOOKUP(AI20,'2. LRAMVA Threshold'!$B$42:$Q$53,3,FALSE)</f>
        <v>0</v>
      </c>
      <c r="AJ128" s="304">
        <f>HLOOKUP(AJ20,'2. LRAMVA Threshold'!$B$42:$Q$53,3,FALSE)</f>
        <v>0</v>
      </c>
      <c r="AK128" s="304">
        <f>HLOOKUP(AK20,'2. LRAMVA Threshold'!$B$42:$Q$53,3,FALSE)</f>
        <v>0</v>
      </c>
      <c r="AL128" s="304">
        <f>HLOOKUP(AL20,'2. LRAMVA Threshold'!$B$42:$Q$53,3,FALSE)</f>
        <v>0</v>
      </c>
      <c r="AM128" s="308"/>
    </row>
    <row r="129" spans="1:40" s="279" customFormat="1" ht="15" hidden="1">
      <c r="A129" s="469"/>
      <c r="B129" s="300"/>
      <c r="C129" s="309"/>
      <c r="D129" s="310"/>
      <c r="E129" s="310"/>
      <c r="F129" s="310"/>
      <c r="G129" s="310"/>
      <c r="H129" s="310"/>
      <c r="I129" s="310"/>
      <c r="J129" s="310"/>
      <c r="K129" s="310"/>
      <c r="L129" s="310"/>
      <c r="M129" s="310"/>
      <c r="N129" s="310"/>
      <c r="O129" s="311"/>
      <c r="P129" s="310"/>
      <c r="Q129" s="310"/>
      <c r="R129" s="310"/>
      <c r="S129" s="312"/>
      <c r="T129" s="312"/>
      <c r="U129" s="312"/>
      <c r="V129" s="312"/>
      <c r="W129" s="310"/>
      <c r="X129" s="310"/>
      <c r="Y129" s="276"/>
      <c r="Z129" s="276"/>
      <c r="AA129" s="276"/>
      <c r="AB129" s="276"/>
      <c r="AC129" s="276"/>
      <c r="AD129" s="276"/>
      <c r="AE129" s="276"/>
      <c r="AF129" s="276"/>
      <c r="AG129" s="276"/>
      <c r="AH129" s="276"/>
      <c r="AI129" s="276"/>
      <c r="AJ129" s="276"/>
      <c r="AK129" s="276"/>
      <c r="AL129" s="276"/>
      <c r="AM129" s="313"/>
    </row>
    <row r="130" spans="1:40" s="320" customFormat="1" ht="15" hidden="1">
      <c r="A130" s="466"/>
      <c r="B130" s="300" t="s">
        <v>372</v>
      </c>
      <c r="C130" s="314"/>
      <c r="D130" s="314"/>
      <c r="E130" s="314"/>
      <c r="F130" s="314"/>
      <c r="G130" s="314"/>
      <c r="H130" s="314"/>
      <c r="I130" s="314"/>
      <c r="J130" s="314"/>
      <c r="K130" s="314"/>
      <c r="L130" s="314"/>
      <c r="M130" s="314"/>
      <c r="N130" s="314"/>
      <c r="O130" s="314"/>
      <c r="P130" s="314"/>
      <c r="Q130" s="314"/>
      <c r="R130" s="314"/>
      <c r="S130" s="314"/>
      <c r="T130" s="315"/>
      <c r="U130" s="315"/>
      <c r="V130" s="315"/>
      <c r="W130" s="316"/>
      <c r="X130" s="316"/>
      <c r="Y130" s="317">
        <f>HLOOKUP(Y$20,'3.  Distribution Rates'!$C$122:$P$133,3,FALSE)</f>
        <v>0</v>
      </c>
      <c r="Z130" s="317">
        <f>HLOOKUP(Z$20,'3.  Distribution Rates'!$C$122:$P$133,3,FALSE)</f>
        <v>0</v>
      </c>
      <c r="AA130" s="317">
        <f>HLOOKUP(AA$20,'3.  Distribution Rates'!$C$122:$P$133,3,FALSE)</f>
        <v>0</v>
      </c>
      <c r="AB130" s="317">
        <f>HLOOKUP(AB$20,'3.  Distribution Rates'!$C$122:$P$133,3,FALSE)</f>
        <v>0</v>
      </c>
      <c r="AC130" s="317">
        <f>HLOOKUP(AC$20,'3.  Distribution Rates'!$C$122:$P$133,3,FALSE)</f>
        <v>0</v>
      </c>
      <c r="AD130" s="317">
        <f>HLOOKUP(AD$20,'3.  Distribution Rates'!$C$122:$P$133,3,FALSE)</f>
        <v>0</v>
      </c>
      <c r="AE130" s="317">
        <f>HLOOKUP(AE$20,'3.  Distribution Rates'!$C$122:$P$133,3,FALSE)</f>
        <v>0</v>
      </c>
      <c r="AF130" s="317">
        <f>HLOOKUP(AF$20,'3.  Distribution Rates'!$C$122:$P$133,3,FALSE)</f>
        <v>0</v>
      </c>
      <c r="AG130" s="317">
        <f>HLOOKUP(AG$20,'3.  Distribution Rates'!$C$122:$P$133,3,FALSE)</f>
        <v>0</v>
      </c>
      <c r="AH130" s="317">
        <f>HLOOKUP(AH$20,'3.  Distribution Rates'!$C$122:$P$133,3,FALSE)</f>
        <v>0</v>
      </c>
      <c r="AI130" s="317">
        <f>HLOOKUP(AI$20,'3.  Distribution Rates'!$C$122:$P$133,3,FALSE)</f>
        <v>0</v>
      </c>
      <c r="AJ130" s="317">
        <f>HLOOKUP(AJ$20,'3.  Distribution Rates'!$C$122:$P$133,3,FALSE)</f>
        <v>0</v>
      </c>
      <c r="AK130" s="317">
        <f>HLOOKUP(AK$20,'3.  Distribution Rates'!$C$122:$P$133,3,FALSE)</f>
        <v>0</v>
      </c>
      <c r="AL130" s="317">
        <f>HLOOKUP(AL$20,'3.  Distribution Rates'!$C$122:$P$133,3,FALSE)</f>
        <v>0</v>
      </c>
      <c r="AM130" s="318"/>
      <c r="AN130" s="319"/>
    </row>
    <row r="131" spans="1:40" s="279" customFormat="1" ht="15.45" hidden="1">
      <c r="A131" s="469"/>
      <c r="B131" s="274" t="s">
        <v>373</v>
      </c>
      <c r="C131" s="321"/>
      <c r="D131" s="312"/>
      <c r="E131" s="310"/>
      <c r="F131" s="310"/>
      <c r="G131" s="310"/>
      <c r="H131" s="310"/>
      <c r="I131" s="310"/>
      <c r="J131" s="310"/>
      <c r="K131" s="310"/>
      <c r="L131" s="310"/>
      <c r="M131" s="310"/>
      <c r="N131" s="310"/>
      <c r="O131" s="276"/>
      <c r="P131" s="310"/>
      <c r="Q131" s="310"/>
      <c r="R131" s="310"/>
      <c r="S131" s="312"/>
      <c r="T131" s="312"/>
      <c r="U131" s="312"/>
      <c r="V131" s="312"/>
      <c r="W131" s="310"/>
      <c r="X131" s="310"/>
      <c r="Y131" s="322">
        <f t="shared" ref="Y131:AD131" si="33">Y127*Y130</f>
        <v>0</v>
      </c>
      <c r="Z131" s="322">
        <f t="shared" si="33"/>
        <v>0</v>
      </c>
      <c r="AA131" s="323">
        <f t="shared" si="33"/>
        <v>0</v>
      </c>
      <c r="AB131" s="323">
        <f t="shared" si="33"/>
        <v>0</v>
      </c>
      <c r="AC131" s="323">
        <f t="shared" si="33"/>
        <v>0</v>
      </c>
      <c r="AD131" s="323">
        <f t="shared" si="33"/>
        <v>0</v>
      </c>
      <c r="AE131" s="323">
        <f>AE127*AE130</f>
        <v>0</v>
      </c>
      <c r="AF131" s="323">
        <f t="shared" ref="AF131:AL131" si="34">AF127*AF130</f>
        <v>0</v>
      </c>
      <c r="AG131" s="323">
        <f t="shared" si="34"/>
        <v>0</v>
      </c>
      <c r="AH131" s="323">
        <f t="shared" si="34"/>
        <v>0</v>
      </c>
      <c r="AI131" s="323">
        <f t="shared" si="34"/>
        <v>0</v>
      </c>
      <c r="AJ131" s="323">
        <f t="shared" si="34"/>
        <v>0</v>
      </c>
      <c r="AK131" s="323">
        <f t="shared" si="34"/>
        <v>0</v>
      </c>
      <c r="AL131" s="323">
        <f t="shared" si="34"/>
        <v>0</v>
      </c>
      <c r="AM131" s="375">
        <f>SUM(Y131:AL131)</f>
        <v>0</v>
      </c>
    </row>
    <row r="132" spans="1:40" s="279" customFormat="1" ht="15.45" hidden="1">
      <c r="A132" s="469"/>
      <c r="B132" s="325" t="s">
        <v>374</v>
      </c>
      <c r="C132" s="321"/>
      <c r="D132" s="326"/>
      <c r="E132" s="310"/>
      <c r="F132" s="310"/>
      <c r="G132" s="310"/>
      <c r="H132" s="310"/>
      <c r="I132" s="310"/>
      <c r="J132" s="310"/>
      <c r="K132" s="310"/>
      <c r="L132" s="310"/>
      <c r="M132" s="310"/>
      <c r="N132" s="310"/>
      <c r="O132" s="276"/>
      <c r="P132" s="310"/>
      <c r="Q132" s="310"/>
      <c r="R132" s="310"/>
      <c r="S132" s="312"/>
      <c r="T132" s="312"/>
      <c r="U132" s="312"/>
      <c r="V132" s="312"/>
      <c r="W132" s="310"/>
      <c r="X132" s="310"/>
      <c r="Y132" s="323">
        <f t="shared" ref="Y132:AD132" si="35">Y128*Y130</f>
        <v>0</v>
      </c>
      <c r="Z132" s="323">
        <f t="shared" si="35"/>
        <v>0</v>
      </c>
      <c r="AA132" s="323">
        <f t="shared" si="35"/>
        <v>0</v>
      </c>
      <c r="AB132" s="323">
        <f t="shared" si="35"/>
        <v>0</v>
      </c>
      <c r="AC132" s="323">
        <f t="shared" si="35"/>
        <v>0</v>
      </c>
      <c r="AD132" s="323">
        <f t="shared" si="35"/>
        <v>0</v>
      </c>
      <c r="AE132" s="323">
        <f>AE128*AE130</f>
        <v>0</v>
      </c>
      <c r="AF132" s="323">
        <f t="shared" ref="AF132:AL132" si="36">AF128*AF130</f>
        <v>0</v>
      </c>
      <c r="AG132" s="323">
        <f t="shared" si="36"/>
        <v>0</v>
      </c>
      <c r="AH132" s="323">
        <f t="shared" si="36"/>
        <v>0</v>
      </c>
      <c r="AI132" s="323">
        <f t="shared" si="36"/>
        <v>0</v>
      </c>
      <c r="AJ132" s="323">
        <f t="shared" si="36"/>
        <v>0</v>
      </c>
      <c r="AK132" s="323">
        <f t="shared" si="36"/>
        <v>0</v>
      </c>
      <c r="AL132" s="323">
        <f t="shared" si="36"/>
        <v>0</v>
      </c>
      <c r="AM132" s="375">
        <f>SUM(Y132:AL132)</f>
        <v>0</v>
      </c>
    </row>
    <row r="133" spans="1:40" s="326" customFormat="1" ht="17.25" hidden="1" customHeight="1">
      <c r="A133" s="471"/>
      <c r="B133" s="325" t="s">
        <v>375</v>
      </c>
      <c r="C133" s="321"/>
      <c r="E133" s="310"/>
      <c r="F133" s="310"/>
      <c r="G133" s="310"/>
      <c r="H133" s="310"/>
      <c r="I133" s="310"/>
      <c r="J133" s="310"/>
      <c r="K133" s="310"/>
      <c r="L133" s="310"/>
      <c r="M133" s="310"/>
      <c r="N133" s="310"/>
      <c r="O133" s="276"/>
      <c r="P133" s="310"/>
      <c r="Q133" s="310"/>
      <c r="R133" s="310"/>
      <c r="W133" s="310"/>
      <c r="X133" s="310"/>
      <c r="Y133" s="327"/>
      <c r="Z133" s="327"/>
      <c r="AA133" s="327"/>
      <c r="AB133" s="327"/>
      <c r="AC133" s="327"/>
      <c r="AD133" s="327"/>
      <c r="AE133" s="327"/>
      <c r="AF133" s="327"/>
      <c r="AG133" s="327"/>
      <c r="AH133" s="327"/>
      <c r="AI133" s="327"/>
      <c r="AJ133" s="327"/>
      <c r="AK133" s="327"/>
      <c r="AL133" s="327"/>
      <c r="AM133" s="375">
        <f>AM131-AM132</f>
        <v>0</v>
      </c>
    </row>
    <row r="134" spans="1:40" s="330" customFormat="1" ht="19.5" hidden="1" customHeight="1">
      <c r="A134" s="466"/>
      <c r="B134" s="300"/>
      <c r="C134" s="326"/>
      <c r="D134" s="326"/>
      <c r="E134" s="310"/>
      <c r="F134" s="310"/>
      <c r="G134" s="310"/>
      <c r="H134" s="310"/>
      <c r="I134" s="310"/>
      <c r="J134" s="310"/>
      <c r="K134" s="310"/>
      <c r="L134" s="310"/>
      <c r="M134" s="310"/>
      <c r="N134" s="310"/>
      <c r="O134" s="276"/>
      <c r="P134" s="310"/>
      <c r="Q134" s="310"/>
      <c r="R134" s="310"/>
      <c r="S134" s="326"/>
      <c r="T134" s="321"/>
      <c r="U134" s="326"/>
      <c r="V134" s="326"/>
      <c r="W134" s="310"/>
      <c r="X134" s="310"/>
      <c r="Y134" s="328"/>
      <c r="Z134" s="328"/>
      <c r="AA134" s="328"/>
      <c r="AB134" s="328"/>
      <c r="AC134" s="328"/>
      <c r="AD134" s="328"/>
      <c r="AE134" s="328"/>
      <c r="AF134" s="328"/>
      <c r="AG134" s="328"/>
      <c r="AH134" s="328"/>
      <c r="AI134" s="328"/>
      <c r="AJ134" s="328"/>
      <c r="AK134" s="328"/>
      <c r="AL134" s="328"/>
      <c r="AM134" s="329"/>
    </row>
    <row r="135" spans="1:40" s="259" customFormat="1" ht="15" hidden="1">
      <c r="A135" s="467"/>
      <c r="B135" s="331" t="s">
        <v>376</v>
      </c>
      <c r="C135" s="332"/>
      <c r="D135" s="255"/>
      <c r="E135" s="255"/>
      <c r="F135" s="255"/>
      <c r="G135" s="255"/>
      <c r="H135" s="255"/>
      <c r="I135" s="255"/>
      <c r="J135" s="255"/>
      <c r="K135" s="255"/>
      <c r="L135" s="255"/>
      <c r="M135" s="255"/>
      <c r="N135" s="255"/>
      <c r="O135" s="333"/>
      <c r="P135" s="255"/>
      <c r="Q135" s="255"/>
      <c r="R135" s="255"/>
      <c r="S135" s="280"/>
      <c r="T135" s="285"/>
      <c r="U135" s="285"/>
      <c r="V135" s="255"/>
      <c r="W135" s="255"/>
      <c r="X135" s="285"/>
      <c r="Y135" s="267">
        <f>SUMPRODUCT(E22:E125,Y22:Y125)</f>
        <v>0</v>
      </c>
      <c r="Z135" s="267">
        <f>SUMPRODUCT(E22:E125,Z22:Z125)</f>
        <v>0</v>
      </c>
      <c r="AA135" s="267">
        <f>IF(AA21="kW",SUMPRODUCT(N22:N125,P22:P125,AA22:AA125),SUMPRODUCT(E22:E125,AA22:AA125))</f>
        <v>0</v>
      </c>
      <c r="AB135" s="267">
        <f>IF(AB21="kW",SUMPRODUCT(N22:N125,P22:P125,AB22:AB125),SUMPRODUCT(E22:E125,AB22:AB125))</f>
        <v>0</v>
      </c>
      <c r="AC135" s="267">
        <f>IF(AC21="kW",SUMPRODUCT(N22:N125,P22:P125,AC22:AC125),SUMPRODUCT(E22:E125,AC22:AC125))</f>
        <v>0</v>
      </c>
      <c r="AD135" s="267">
        <f>IF(AD21="kW",SUMPRODUCT(N22:N125,P22:P125,AD22:AD125),SUMPRODUCT(E22:E125, AD22:AD125))</f>
        <v>0</v>
      </c>
      <c r="AE135" s="267">
        <f>IF(AE21="kW",SUMPRODUCT(N22:N125,P22:P125,AE22:AE125),SUMPRODUCT(E22:E125,AE22:AE125))</f>
        <v>0</v>
      </c>
      <c r="AF135" s="267">
        <f>IF(AF21="kW",SUMPRODUCT(N22:N125,P22:P125,AF22:AF125),SUMPRODUCT(E22:E125,AF22:AF125))</f>
        <v>0</v>
      </c>
      <c r="AG135" s="267">
        <f>IF(AG21="kW",SUMPRODUCT(N22:N125,P22:P125,AG22:AG125),SUMPRODUCT(E22:E125,AG22:AG125))</f>
        <v>0</v>
      </c>
      <c r="AH135" s="267">
        <f>IF(AH21="kW",SUMPRODUCT(N22:N125,P22:P125,AH22:AH125),SUMPRODUCT(E22:E125,AH22:AH125))</f>
        <v>0</v>
      </c>
      <c r="AI135" s="267">
        <f>IF(AI21="kW",SUMPRODUCT(N22:N125,P22:P125,AI22:AI125),SUMPRODUCT(E22:E125,AI22:AI125))</f>
        <v>0</v>
      </c>
      <c r="AJ135" s="267">
        <f>IF(AJ21="kW",SUMPRODUCT(N22:N125,P22:P125,AJ22:AJ125),SUMPRODUCT(E22:E125,AJ22:AJ125))</f>
        <v>0</v>
      </c>
      <c r="AK135" s="267">
        <f>IF(AK21="kW",SUMPRODUCT(N22:N125,P22:P125,AK22:AK125),SUMPRODUCT(E22:E125,AK22:AK125))</f>
        <v>0</v>
      </c>
      <c r="AL135" s="267">
        <f>IF(AL21="kW",SUMPRODUCT(N22:N125,P22:P125,AL22:AL125),SUMPRODUCT(E22:E125,AL22:AL125))</f>
        <v>0</v>
      </c>
      <c r="AM135" s="313"/>
    </row>
    <row r="136" spans="1:40" s="259" customFormat="1" ht="15" hidden="1">
      <c r="A136" s="467"/>
      <c r="B136" s="331" t="s">
        <v>377</v>
      </c>
      <c r="C136" s="332"/>
      <c r="D136" s="255"/>
      <c r="E136" s="255"/>
      <c r="F136" s="255"/>
      <c r="G136" s="255"/>
      <c r="H136" s="255"/>
      <c r="I136" s="255"/>
      <c r="J136" s="255"/>
      <c r="K136" s="255"/>
      <c r="L136" s="255"/>
      <c r="M136" s="255"/>
      <c r="N136" s="255"/>
      <c r="O136" s="333"/>
      <c r="P136" s="255"/>
      <c r="Q136" s="255"/>
      <c r="R136" s="255"/>
      <c r="S136" s="280"/>
      <c r="T136" s="285"/>
      <c r="U136" s="285"/>
      <c r="V136" s="255"/>
      <c r="W136" s="255"/>
      <c r="X136" s="285"/>
      <c r="Y136" s="267">
        <f>SUMPRODUCT(F22:F125,Y22:Y125)</f>
        <v>0</v>
      </c>
      <c r="Z136" s="267">
        <f>SUMPRODUCT(F22:F125,Z22:Z125)</f>
        <v>0</v>
      </c>
      <c r="AA136" s="267">
        <f>IF(AA21="kW",SUMPRODUCT(N22:N125,Q22:Q125,AA22:AA125),SUMPRODUCT(F22:F125,AA22:AA125))</f>
        <v>0</v>
      </c>
      <c r="AB136" s="267">
        <f>IF(AB21="kW",SUMPRODUCT(N22:N125,Q22:Q125,AB22:AB125),SUMPRODUCT(F22:F125,AB22:AB125))</f>
        <v>0</v>
      </c>
      <c r="AC136" s="267">
        <f>IF(AC21="kW",SUMPRODUCT(N22:N125,Q22:Q125,AC22:AC125),SUMPRODUCT(F22:F125, AC22:AC125))</f>
        <v>0</v>
      </c>
      <c r="AD136" s="267">
        <f>IF(AD21="kW",SUMPRODUCT(N22:N125,Q22:Q125,AD22:AD125),SUMPRODUCT(F22:F125, AD22:AD125))</f>
        <v>0</v>
      </c>
      <c r="AE136" s="267">
        <f>IF(AE21="kW",SUMPRODUCT(N22:N125,Q22:Q125,AE22:AE125),SUMPRODUCT(F22:F125,AE22:AE125))</f>
        <v>0</v>
      </c>
      <c r="AF136" s="267">
        <f>IF(AF21="kW",SUMPRODUCT(N22:N125,Q22:Q125,AF22:AF125),SUMPRODUCT(F22:F125,AF22:AF125))</f>
        <v>0</v>
      </c>
      <c r="AG136" s="267">
        <f>IF(AG21="kW",SUMPRODUCT(N22:N125,Q22:Q125,AG22:AG125),SUMPRODUCT(F22:F125,AG22:AG125))</f>
        <v>0</v>
      </c>
      <c r="AH136" s="267">
        <f>IF(AH21="kW",SUMPRODUCT(N22:N125,Q22:Q125,AH22:AH125),SUMPRODUCT(F22:F125,AH22:AH125))</f>
        <v>0</v>
      </c>
      <c r="AI136" s="267">
        <f>IF(AI21="kW",SUMPRODUCT(N22:N125,Q22:Q125,AI22:AI125),SUMPRODUCT(F22:F125,AI22:AI125))</f>
        <v>0</v>
      </c>
      <c r="AJ136" s="267">
        <f>IF(AJ21="kW",SUMPRODUCT(N22:N125,Q22:Q125,AJ22:AJ125),SUMPRODUCT(F22:F125,AJ22:AJ125))</f>
        <v>0</v>
      </c>
      <c r="AK136" s="267">
        <f>IF(AK21="kW",SUMPRODUCT(N22:N125,Q22:Q125,AK22:AK125),SUMPRODUCT(F22:F125,AK22:AK125))</f>
        <v>0</v>
      </c>
      <c r="AL136" s="267">
        <f>IF(AL21="kW",SUMPRODUCT(N22:N125,Q22:Q125,AL22:AL125),SUMPRODUCT(F22:F125,AL22:AL125))</f>
        <v>0</v>
      </c>
      <c r="AM136" s="313"/>
    </row>
    <row r="137" spans="1:40" s="259" customFormat="1" ht="15" hidden="1">
      <c r="A137" s="467"/>
      <c r="B137" s="331" t="s">
        <v>378</v>
      </c>
      <c r="C137" s="332"/>
      <c r="D137" s="255"/>
      <c r="E137" s="255"/>
      <c r="F137" s="255"/>
      <c r="G137" s="255"/>
      <c r="H137" s="255"/>
      <c r="I137" s="255"/>
      <c r="J137" s="255"/>
      <c r="K137" s="255"/>
      <c r="L137" s="255"/>
      <c r="M137" s="255"/>
      <c r="N137" s="255"/>
      <c r="O137" s="333"/>
      <c r="P137" s="255"/>
      <c r="Q137" s="255"/>
      <c r="R137" s="255"/>
      <c r="S137" s="280"/>
      <c r="T137" s="285"/>
      <c r="U137" s="285"/>
      <c r="V137" s="255"/>
      <c r="W137" s="255"/>
      <c r="X137" s="285"/>
      <c r="Y137" s="267">
        <f>SUMPRODUCT(G22:G125,Y22:Y125)</f>
        <v>0</v>
      </c>
      <c r="Z137" s="267">
        <f>SUMPRODUCT(G22:G125,Z22:Z125)</f>
        <v>0</v>
      </c>
      <c r="AA137" s="267">
        <f>IF(AA21="kW",SUMPRODUCT(N22:N125,R22:R125,AA22:AA125),SUMPRODUCT(G22:G125,AA22:AA125))</f>
        <v>0</v>
      </c>
      <c r="AB137" s="267">
        <f>IF(AB21="kW",SUMPRODUCT(N22:N125,R22:R125,AB22:AB125),SUMPRODUCT(G22:G125,AB22:AB125))</f>
        <v>0</v>
      </c>
      <c r="AC137" s="267">
        <f>IF(AC21="kW",SUMPRODUCT(N22:N125,R22:R125,AC22:AC125),SUMPRODUCT(G22:G125, AC22:AC125))</f>
        <v>0</v>
      </c>
      <c r="AD137" s="267">
        <f>IF(AD21="kW",SUMPRODUCT(N22:N125,R22:R125,AD22:AD125),SUMPRODUCT(G22:G125, AD22:AD125))</f>
        <v>0</v>
      </c>
      <c r="AE137" s="267">
        <f>IF(AE21="kW",SUMPRODUCT(N22:N125,R22:R125,AE22:AE125),SUMPRODUCT(G22:G125,AE22:AE125))</f>
        <v>0</v>
      </c>
      <c r="AF137" s="267">
        <f>IF(AF21="kW",SUMPRODUCT(N22:N125,R22:R125,AF22:AF125),SUMPRODUCT(G22:G125,AF22:AF125))</f>
        <v>0</v>
      </c>
      <c r="AG137" s="267">
        <f>IF(AG21="kW",SUMPRODUCT(N22:N125,R22:R125,AG22:AG125),SUMPRODUCT(G22:G125,AG22:AG125))</f>
        <v>0</v>
      </c>
      <c r="AH137" s="267">
        <f>IF(AH21="kW",SUMPRODUCT(N22:N125,R22:R125,AH22:AH125),SUMPRODUCT(G22:G125,AH22:AH125))</f>
        <v>0</v>
      </c>
      <c r="AI137" s="267">
        <f>IF(AI21="kW",SUMPRODUCT(N22:N125,R22:R125,AI22:AI125),SUMPRODUCT(G22:G125,AI22:AI125))</f>
        <v>0</v>
      </c>
      <c r="AJ137" s="267">
        <f>IF(AJ21="kW",SUMPRODUCT(N22:N125,R22:R125,AJ22:AJ125),SUMPRODUCT(G22:G125,AJ22:AJ125))</f>
        <v>0</v>
      </c>
      <c r="AK137" s="267">
        <f>IF(AK21="kW",SUMPRODUCT(N22:N125,R22:R125,AK22:AK125),SUMPRODUCT(G22:G125,AK22:AK125))</f>
        <v>0</v>
      </c>
      <c r="AL137" s="267">
        <f>IF(AL21="kW",SUMPRODUCT(N22:N125,R22:R125,AL22:AL125),SUMPRODUCT(G22:G125,AL22:AL125))</f>
        <v>0</v>
      </c>
      <c r="AM137" s="313"/>
    </row>
    <row r="138" spans="1:40" s="259" customFormat="1" ht="15" hidden="1">
      <c r="A138" s="467"/>
      <c r="B138" s="331" t="s">
        <v>379</v>
      </c>
      <c r="C138" s="332"/>
      <c r="D138" s="255"/>
      <c r="E138" s="255"/>
      <c r="F138" s="255"/>
      <c r="G138" s="255"/>
      <c r="H138" s="255"/>
      <c r="I138" s="255"/>
      <c r="J138" s="255"/>
      <c r="K138" s="255"/>
      <c r="L138" s="255"/>
      <c r="M138" s="255"/>
      <c r="N138" s="255"/>
      <c r="O138" s="333"/>
      <c r="P138" s="255"/>
      <c r="Q138" s="255"/>
      <c r="R138" s="255"/>
      <c r="S138" s="280"/>
      <c r="T138" s="285"/>
      <c r="U138" s="285"/>
      <c r="V138" s="255"/>
      <c r="W138" s="255"/>
      <c r="X138" s="285"/>
      <c r="Y138" s="267">
        <f>SUMPRODUCT(H22:H125,Y22:Y125)</f>
        <v>0</v>
      </c>
      <c r="Z138" s="267">
        <f>SUMPRODUCT(H22:H125,Z22:Z125)</f>
        <v>0</v>
      </c>
      <c r="AA138" s="267">
        <f>IF(AA21="kW",SUMPRODUCT(N22:N125,S22:S125,AA22:AA125),SUMPRODUCT(H22:H125,AA22:AA125))</f>
        <v>0</v>
      </c>
      <c r="AB138" s="267">
        <f>IF(AB21="kW",SUMPRODUCT(N22:N125,S22:S125,AB22:AB125),SUMPRODUCT(H22:H125,AB22:AB125))</f>
        <v>0</v>
      </c>
      <c r="AC138" s="267">
        <f>IF(AC21="kW",SUMPRODUCT(N22:N125,S22:S125,AC22:AC125),SUMPRODUCT(H22:H125, AC22:AC125))</f>
        <v>0</v>
      </c>
      <c r="AD138" s="267">
        <f>IF(AD21="kW",SUMPRODUCT(N22:N125,S22:S125,AD22:AD125),SUMPRODUCT(H22:H125, AD22:AD125))</f>
        <v>0</v>
      </c>
      <c r="AE138" s="267">
        <f>IF(AE21="kW",SUMPRODUCT(N22:N125,S22:S125,AE22:AE125),SUMPRODUCT(H22:H125,AE22:AE125))</f>
        <v>0</v>
      </c>
      <c r="AF138" s="267">
        <f>IF(AF21="kW",SUMPRODUCT(N22:N125,S22:S125,AF22:AF125),SUMPRODUCT(H22:H125,AF22:AF125))</f>
        <v>0</v>
      </c>
      <c r="AG138" s="267">
        <f>IF(AG21="kW",SUMPRODUCT(N22:N125,S22:S125,AG22:AG125),SUMPRODUCT(H22:H125,AG22:AG125))</f>
        <v>0</v>
      </c>
      <c r="AH138" s="267">
        <f>IF(AH21="kW",SUMPRODUCT(N22:N125,S22:S125,AH22:AH125),SUMPRODUCT(H22:H125,AH22:AH125))</f>
        <v>0</v>
      </c>
      <c r="AI138" s="267">
        <f>IF(AI21="kW",SUMPRODUCT(N22:N125,S22:S125,AI22:AI125),SUMPRODUCT(H22:H125,AI22:AI125))</f>
        <v>0</v>
      </c>
      <c r="AJ138" s="267">
        <f>IF(AJ21="kW",SUMPRODUCT(N22:N125,S22:S125,AJ22:AJ125),SUMPRODUCT(H22:H125,AJ22:AJ125))</f>
        <v>0</v>
      </c>
      <c r="AK138" s="267">
        <f>IF(AK21="kW",SUMPRODUCT(N22:N125,S22:S125,AK22:AK125),SUMPRODUCT(H22:H125,AK22:AK125))</f>
        <v>0</v>
      </c>
      <c r="AL138" s="267">
        <f>IF(AL21="kW",SUMPRODUCT(N22:N125,S22:S125,AL22:AL125),SUMPRODUCT(H22:H125,AL22:AL125))</f>
        <v>0</v>
      </c>
      <c r="AM138" s="313"/>
    </row>
    <row r="139" spans="1:40" s="259" customFormat="1" ht="15" hidden="1">
      <c r="A139" s="467"/>
      <c r="B139" s="331" t="s">
        <v>380</v>
      </c>
      <c r="C139" s="332"/>
      <c r="D139" s="255"/>
      <c r="E139" s="255"/>
      <c r="F139" s="255"/>
      <c r="G139" s="255"/>
      <c r="H139" s="255"/>
      <c r="I139" s="255"/>
      <c r="J139" s="255"/>
      <c r="K139" s="255"/>
      <c r="L139" s="255"/>
      <c r="M139" s="255"/>
      <c r="N139" s="255"/>
      <c r="O139" s="333"/>
      <c r="P139" s="255"/>
      <c r="Q139" s="255"/>
      <c r="R139" s="255"/>
      <c r="S139" s="280"/>
      <c r="T139" s="285"/>
      <c r="U139" s="285"/>
      <c r="V139" s="255"/>
      <c r="W139" s="255"/>
      <c r="X139" s="285"/>
      <c r="Y139" s="267">
        <f>SUMPRODUCT(I22:I125,Y22:Y125)</f>
        <v>0</v>
      </c>
      <c r="Z139" s="267">
        <f>SUMPRODUCT(I22:I125,Z22:Z125)</f>
        <v>0</v>
      </c>
      <c r="AA139" s="267">
        <f>IF(AA21="kW",SUMPRODUCT(N22:N125,T22:T125,AA22:AA125),SUMPRODUCT(I22:I125,AA22:AA125))</f>
        <v>0</v>
      </c>
      <c r="AB139" s="267">
        <f>IF(AB21="kW",SUMPRODUCT(N22:N125,T22:T125,AB22:AB125),SUMPRODUCT(I22:I125,AB22:AB125))</f>
        <v>0</v>
      </c>
      <c r="AC139" s="267">
        <f>IF(AC21="kW",SUMPRODUCT(N22:N125,T22:T125,AC22:AC125),SUMPRODUCT(I22:I125, AC22:AC125))</f>
        <v>0</v>
      </c>
      <c r="AD139" s="267">
        <f>IF(AD21="kW",SUMPRODUCT(N22:N125,T22:T125,AD22:AD125),SUMPRODUCT(I22:I125, AD22:AD125))</f>
        <v>0</v>
      </c>
      <c r="AE139" s="267">
        <f>IF(AE21="kW",SUMPRODUCT(N22:N125,T22:T125,AE22:AE125),SUMPRODUCT(I22:I125,AE22:AE125))</f>
        <v>0</v>
      </c>
      <c r="AF139" s="267">
        <f>IF(AF21="kW",SUMPRODUCT(N22:N125,T22:T125,AF22:AF125),SUMPRODUCT(I22:I125,AF22:AF125))</f>
        <v>0</v>
      </c>
      <c r="AG139" s="267">
        <f>IF(AG21="kW",SUMPRODUCT(N22:N125,T22:T125,AG22:AG125),SUMPRODUCT(I22:I125,AG22:AG125))</f>
        <v>0</v>
      </c>
      <c r="AH139" s="267">
        <f>IF(AH21="kW",SUMPRODUCT(N22:N125,T22:T125,AH22:AH125),SUMPRODUCT(I22:I125,AH22:AH125))</f>
        <v>0</v>
      </c>
      <c r="AI139" s="267">
        <f>IF(AI21="kW",SUMPRODUCT(N22:N125,T22:T125,AI22:AI125),SUMPRODUCT(I22:I125,AI22:AI125))</f>
        <v>0</v>
      </c>
      <c r="AJ139" s="267">
        <f>IF(AJ21="kW",SUMPRODUCT(N22:N125,T22:T125,AJ22:AJ125),SUMPRODUCT(I22:I125,AJ22:AJ125))</f>
        <v>0</v>
      </c>
      <c r="AK139" s="267">
        <f>IF(AK21="kW",SUMPRODUCT(N22:N125,T22:T125,AK22:AK125),SUMPRODUCT(I22:I125,AK22:AK125))</f>
        <v>0</v>
      </c>
      <c r="AL139" s="267">
        <f>IF(AL21="kW",SUMPRODUCT(N22:N125,T22:T125,AL22:AL125),SUMPRODUCT(I22:I125,AL22:AL125))</f>
        <v>0</v>
      </c>
      <c r="AM139" s="313"/>
    </row>
    <row r="140" spans="1:40" s="259" customFormat="1" ht="15" hidden="1">
      <c r="A140" s="467"/>
      <c r="B140" s="331" t="s">
        <v>381</v>
      </c>
      <c r="C140" s="332"/>
      <c r="D140" s="285"/>
      <c r="E140" s="285"/>
      <c r="F140" s="285"/>
      <c r="G140" s="285"/>
      <c r="H140" s="285"/>
      <c r="I140" s="285"/>
      <c r="J140" s="285"/>
      <c r="K140" s="285"/>
      <c r="L140" s="285"/>
      <c r="M140" s="285"/>
      <c r="N140" s="285"/>
      <c r="O140" s="333"/>
      <c r="P140" s="285"/>
      <c r="Q140" s="285"/>
      <c r="R140" s="285"/>
      <c r="S140" s="280"/>
      <c r="T140" s="285"/>
      <c r="U140" s="285"/>
      <c r="V140" s="285"/>
      <c r="W140" s="285"/>
      <c r="X140" s="285"/>
      <c r="Y140" s="267">
        <f>SUMPRODUCT(J22:J125,Y22:Y125)</f>
        <v>0</v>
      </c>
      <c r="Z140" s="267">
        <f>SUMPRODUCT(J22:J125,Z22:Z125)</f>
        <v>0</v>
      </c>
      <c r="AA140" s="267">
        <f>IF(AA21="kW",SUMPRODUCT(N22:N125,U22:U125,AA22:AA125),SUMPRODUCT(J22:J125,AA22:AA125))</f>
        <v>0</v>
      </c>
      <c r="AB140" s="267">
        <f>IF(AB21="kW",SUMPRODUCT(N22:N125,U22:U125,AB22:AB125),SUMPRODUCT(J22:J125,AB22:AB125))</f>
        <v>0</v>
      </c>
      <c r="AC140" s="267">
        <f>IF(AC21="kW",SUMPRODUCT(N22:N125,U22:U125,AC22:AC125),SUMPRODUCT(J22:J125, AC22:AC125))</f>
        <v>0</v>
      </c>
      <c r="AD140" s="267">
        <f>IF(AD21="kW",SUMPRODUCT(N22:N125,U22:U125,AD22:AD125),SUMPRODUCT(J22:J125, AD22:AD125))</f>
        <v>0</v>
      </c>
      <c r="AE140" s="267">
        <f>IF(AE21="kW",SUMPRODUCT(N22:N125,U22:U125,AE22:AE125),SUMPRODUCT(J22:J125,AE22:AE125))</f>
        <v>0</v>
      </c>
      <c r="AF140" s="267">
        <f>IF(AF21="kW",SUMPRODUCT(N22:N125,U22:U125,AF22:AF125),SUMPRODUCT(J22:J125,AF22:AF125))</f>
        <v>0</v>
      </c>
      <c r="AG140" s="267">
        <f>IF(AG21="kW",SUMPRODUCT(N22:N125,U22:U125,AG22:AG125),SUMPRODUCT(J22:J125,AG22:AG125))</f>
        <v>0</v>
      </c>
      <c r="AH140" s="267">
        <f>IF(AH21="kW",SUMPRODUCT(N22:N125,U22:U125,AH22:AH125),SUMPRODUCT(J22:J125,AH22:AH125))</f>
        <v>0</v>
      </c>
      <c r="AI140" s="267">
        <f>IF(AI21="kW",SUMPRODUCT(N22:N125,U22:U125,AI22:AI125),SUMPRODUCT(J22:J125,AI22:AI125))</f>
        <v>0</v>
      </c>
      <c r="AJ140" s="267">
        <f>IF(AJ21="kW",SUMPRODUCT(N22:N125,U22:U125,AJ22:AJ125),SUMPRODUCT(J22:J125,AJ22:AJ125))</f>
        <v>0</v>
      </c>
      <c r="AK140" s="267">
        <f>IF(AK21="kW",SUMPRODUCT(N22:N125,U22:U125,AK22:AK125),SUMPRODUCT(J22:J125,AK22:AK125))</f>
        <v>0</v>
      </c>
      <c r="AL140" s="267">
        <f>IF(AL21="kW",SUMPRODUCT(N22:N125,U22:U125,AL22:AL125),SUMPRODUCT(J22:J125,AL22:AL125))</f>
        <v>0</v>
      </c>
      <c r="AM140" s="313"/>
    </row>
    <row r="141" spans="1:40" s="259" customFormat="1" ht="15" hidden="1">
      <c r="A141" s="467"/>
      <c r="B141" s="331" t="s">
        <v>382</v>
      </c>
      <c r="C141" s="332"/>
      <c r="D141" s="311"/>
      <c r="E141" s="311"/>
      <c r="F141" s="311"/>
      <c r="G141" s="311"/>
      <c r="H141" s="311"/>
      <c r="I141" s="311"/>
      <c r="J141" s="311"/>
      <c r="K141" s="311"/>
      <c r="L141" s="311"/>
      <c r="M141" s="311"/>
      <c r="N141" s="311"/>
      <c r="O141" s="285"/>
      <c r="P141" s="255"/>
      <c r="Q141" s="255"/>
      <c r="R141" s="285"/>
      <c r="S141" s="280"/>
      <c r="T141" s="285"/>
      <c r="U141" s="285"/>
      <c r="V141" s="333"/>
      <c r="W141" s="333"/>
      <c r="X141" s="285"/>
      <c r="Y141" s="267">
        <f>SUMPRODUCT(K22:K125,Y22:Y125)</f>
        <v>0</v>
      </c>
      <c r="Z141" s="267">
        <f>SUMPRODUCT(K22:K125,Z22:Z125)</f>
        <v>0</v>
      </c>
      <c r="AA141" s="267">
        <f>IF(AA21="kW",SUMPRODUCT(N22:N125,V22:V125,AA22:AA125),SUMPRODUCT(K22:K125,AA22:AA125))</f>
        <v>0</v>
      </c>
      <c r="AB141" s="267">
        <f>IF(AB21="kW",SUMPRODUCT(N22:N125,V22:V125,AB22:AB125),SUMPRODUCT(K22:K125,AB22:AB125))</f>
        <v>0</v>
      </c>
      <c r="AC141" s="267">
        <f>IF(AC21="kW",SUMPRODUCT(N22:N125,V22:V125,AC22:AC125),SUMPRODUCT(K22:K125, AC22:AC125))</f>
        <v>0</v>
      </c>
      <c r="AD141" s="267">
        <f>IF(AD21="kW",SUMPRODUCT(N22:N125,V22:V125,AD22:AD125),SUMPRODUCT(K22:K125, AD22:AD125))</f>
        <v>0</v>
      </c>
      <c r="AE141" s="267">
        <f>IF(AE21="kW",SUMPRODUCT(N22:N125,V22:V125,AE22:AE125),SUMPRODUCT(K22:K125,AE22:AE125))</f>
        <v>0</v>
      </c>
      <c r="AF141" s="267">
        <f>IF(AF21="kW",SUMPRODUCT(N22:N125,V22:V125,AF22:AF125),SUMPRODUCT(K22:K125,AF22:AF125))</f>
        <v>0</v>
      </c>
      <c r="AG141" s="267">
        <f>IF(AG21="kW",SUMPRODUCT(N22:N125,V22:V125,AG22:AG125),SUMPRODUCT(K22:K125,AG22:AG125))</f>
        <v>0</v>
      </c>
      <c r="AH141" s="267">
        <f>IF(AH21="kW",SUMPRODUCT(N22:N125,V22:V125,AH22:AH125),SUMPRODUCT(K22:K125,AH22:AH125))</f>
        <v>0</v>
      </c>
      <c r="AI141" s="267">
        <f>IF(AI21="kW",SUMPRODUCT(N22:N125,V22:V125,AI22:AI125),SUMPRODUCT(K22:K125,AI22:AI125))</f>
        <v>0</v>
      </c>
      <c r="AJ141" s="267">
        <f>IF(AJ21="kW",SUMPRODUCT(N22:N125,V22:V125,AJ22:AJ125),SUMPRODUCT(K22:K125,AJ22:AJ125))</f>
        <v>0</v>
      </c>
      <c r="AK141" s="267">
        <f>IF(AK21="kW",SUMPRODUCT(N22:N125,V22:V125,AK22:AK125),SUMPRODUCT(K22:K125,AK22:AK125))</f>
        <v>0</v>
      </c>
      <c r="AL141" s="267">
        <f>IF(AL21="kW",SUMPRODUCT(N22:N125,V22:V125,AL22:AL125),SUMPRODUCT(K22:K125,AL22:AL125))</f>
        <v>0</v>
      </c>
      <c r="AM141" s="313"/>
    </row>
    <row r="142" spans="1:40" s="259" customFormat="1" ht="15" hidden="1">
      <c r="A142" s="467"/>
      <c r="B142" s="331" t="s">
        <v>383</v>
      </c>
      <c r="C142" s="332"/>
      <c r="D142" s="311"/>
      <c r="E142" s="311"/>
      <c r="F142" s="311"/>
      <c r="G142" s="311"/>
      <c r="H142" s="311"/>
      <c r="I142" s="311"/>
      <c r="J142" s="311"/>
      <c r="K142" s="311"/>
      <c r="L142" s="311"/>
      <c r="M142" s="311"/>
      <c r="N142" s="311"/>
      <c r="O142" s="333"/>
      <c r="P142" s="255"/>
      <c r="Q142" s="255"/>
      <c r="R142" s="285"/>
      <c r="S142" s="280"/>
      <c r="T142" s="285"/>
      <c r="U142" s="285"/>
      <c r="V142" s="333"/>
      <c r="W142" s="333"/>
      <c r="X142" s="285"/>
      <c r="Y142" s="267">
        <f>SUMPRODUCT(L22:L125,Y22:Y125)</f>
        <v>0</v>
      </c>
      <c r="Z142" s="267">
        <f>SUMPRODUCT(L22:L125,Z22:Z125)</f>
        <v>0</v>
      </c>
      <c r="AA142" s="267">
        <f>IF(AA21="kW",SUMPRODUCT(N22:N125,W22:W125,AA22:AA125),SUMPRODUCT(L22:L125,AA22:AA125))</f>
        <v>0</v>
      </c>
      <c r="AB142" s="267">
        <f>IF(AB21="kW",SUMPRODUCT(N22:N125,W22:W125,AB22:AB125),SUMPRODUCT(L22:L125,AB22:AB125))</f>
        <v>0</v>
      </c>
      <c r="AC142" s="267">
        <f>IF(AC21="kW",SUMPRODUCT(N22:N125,W22:W125,AC22:AC125),SUMPRODUCT(L22:L125, AC22:AC125))</f>
        <v>0</v>
      </c>
      <c r="AD142" s="267">
        <f>IF(AD21="kW",SUMPRODUCT(N22:N125,W22:W125,AD22:AD125),SUMPRODUCT(L22:L125, AD22:AD125))</f>
        <v>0</v>
      </c>
      <c r="AE142" s="267">
        <f>IF(AE21="kW",SUMPRODUCT(N22:N125,W22:W125,AE22:AE125),SUMPRODUCT(L22:L125,AE22:AE125))</f>
        <v>0</v>
      </c>
      <c r="AF142" s="267">
        <f>IF(AF21="kW",SUMPRODUCT(N22:N125,W22:W125,AF22:AF125),SUMPRODUCT(L22:L125,AF22:AF125))</f>
        <v>0</v>
      </c>
      <c r="AG142" s="267">
        <f>IF(AG21="kW",SUMPRODUCT(N22:N125,W22:W125,AG22:AG125),SUMPRODUCT(L22:L125,AG22:AG125))</f>
        <v>0</v>
      </c>
      <c r="AH142" s="267">
        <f>IF(AH21="kW",SUMPRODUCT(N22:N125,W22:W125,AH22:AH125),SUMPRODUCT(L22:L125,AH22:AH125))</f>
        <v>0</v>
      </c>
      <c r="AI142" s="267">
        <f>IF(AI21="kW",SUMPRODUCT(N22:N125,W22:W125,AI22:AI125),SUMPRODUCT(L22:L125,AI22:AI125))</f>
        <v>0</v>
      </c>
      <c r="AJ142" s="267">
        <f>IF(AJ21="kW",SUMPRODUCT(N22:N125,W22:W125,AJ22:AJ125),SUMPRODUCT(L22:L125,AJ22:AJ125))</f>
        <v>0</v>
      </c>
      <c r="AK142" s="267">
        <f>IF(AK21="kW",SUMPRODUCT(N22:N125,W22:W125,AK22:AK125),SUMPRODUCT(L22:L125,AK22:AK125))</f>
        <v>0</v>
      </c>
      <c r="AL142" s="267">
        <f>IF(AL21="kW",SUMPRODUCT(N22:N125,W22:W125,AL22:AL125),SUMPRODUCT(L22:L125,AL22:AL125))</f>
        <v>0</v>
      </c>
      <c r="AM142" s="313"/>
    </row>
    <row r="143" spans="1:40" ht="15" hidden="1">
      <c r="B143" s="765" t="s">
        <v>384</v>
      </c>
      <c r="C143" s="334"/>
      <c r="D143" s="335"/>
      <c r="E143" s="335"/>
      <c r="F143" s="335"/>
      <c r="G143" s="335"/>
      <c r="H143" s="335"/>
      <c r="I143" s="335"/>
      <c r="J143" s="335"/>
      <c r="K143" s="335"/>
      <c r="L143" s="335"/>
      <c r="M143" s="335"/>
      <c r="N143" s="335"/>
      <c r="O143" s="336"/>
      <c r="P143" s="337"/>
      <c r="Q143" s="338"/>
      <c r="R143" s="336"/>
      <c r="S143" s="339"/>
      <c r="T143" s="340"/>
      <c r="U143" s="340"/>
      <c r="V143" s="336"/>
      <c r="W143" s="336"/>
      <c r="X143" s="340"/>
      <c r="Y143" s="302">
        <f>SUMPRODUCT(M22:M125,Y22:Y125)</f>
        <v>0</v>
      </c>
      <c r="Z143" s="302">
        <f>SUMPRODUCT(M22:M125,Z22:Z125)</f>
        <v>0</v>
      </c>
      <c r="AA143" s="302">
        <f>IF(AA21="kW",SUMPRODUCT(N22:N125,X22:X125,AA22:AA125),SUMPRODUCT(M22:M125,AA22:AA125))</f>
        <v>0</v>
      </c>
      <c r="AB143" s="302">
        <f>IF(AB21="kW",SUMPRODUCT(N22:N125,X22:X125,AB22:AB125),SUMPRODUCT(M22:M125, AB22:AB125))</f>
        <v>0</v>
      </c>
      <c r="AC143" s="302">
        <f>IF(AC21="kW",SUMPRODUCT(N22:N125,X22:X125,AC22:AC125),SUMPRODUCT(M22:M125, AC22:AC125))</f>
        <v>0</v>
      </c>
      <c r="AD143" s="302">
        <f>IF(AD21="kW",SUMPRODUCT(N22:N125,X22:X125,AD22:AD125),SUMPRODUCT(M22:M125, AD22:AD125))</f>
        <v>0</v>
      </c>
      <c r="AE143" s="302">
        <f>IF(AE21="kW",SUMPRODUCT(N22:N125,X22:X125, AE22:AE125),SUMPRODUCT(M22:M125,AE22:AE125))</f>
        <v>0</v>
      </c>
      <c r="AF143" s="302">
        <f>IF(AF21="kW",SUMPRODUCT(N22:N125,X22:X125, AF22:AF125),SUMPRODUCT(M22:M125,AF22:AF125))</f>
        <v>0</v>
      </c>
      <c r="AG143" s="302">
        <f>IF(AG21="kW",SUMPRODUCT(N22:N125,X22:X125, AG22:AG125),SUMPRODUCT(M22:M125,AG22:AG125))</f>
        <v>0</v>
      </c>
      <c r="AH143" s="302">
        <f>IF(AH21="kW",SUMPRODUCT(N22:N125,X22:X125, AH22:AH125),SUMPRODUCT(M22:M125,AH22:AH125))</f>
        <v>0</v>
      </c>
      <c r="AI143" s="302">
        <f>IF(AI21="kW",SUMPRODUCT(N22:N125,X22:X125, AI22:AI125),SUMPRODUCT(M22:M125,AI22:AI125))</f>
        <v>0</v>
      </c>
      <c r="AJ143" s="302">
        <f>IF(AJ21="kW",SUMPRODUCT(N22:N125,X22:X125, AJ22:AJ125),SUMPRODUCT(M22:M125,AJ22:AJ125))</f>
        <v>0</v>
      </c>
      <c r="AK143" s="302">
        <f>IF(AK21="kW",SUMPRODUCT(N22:N125,X22:X125, AK22:AK125),SUMPRODUCT(M22:M125,AK22:AK125))</f>
        <v>0</v>
      </c>
      <c r="AL143" s="302">
        <f>IF(AL21="kW",SUMPRODUCT(N22:N125,X22:X125, AL22:AL125),SUMPRODUCT(M22:M125,AL22:AL125))</f>
        <v>0</v>
      </c>
      <c r="AM143" s="766"/>
      <c r="AN143" s="341"/>
    </row>
    <row r="144" spans="1:40" ht="21.75" hidden="1" customHeight="1">
      <c r="B144" s="342" t="s">
        <v>385</v>
      </c>
      <c r="C144" s="343"/>
      <c r="D144" s="344"/>
      <c r="E144" s="344"/>
      <c r="F144" s="344"/>
      <c r="G144" s="344"/>
      <c r="H144" s="344"/>
      <c r="I144" s="344"/>
      <c r="J144" s="344"/>
      <c r="K144" s="344"/>
      <c r="L144" s="344"/>
      <c r="M144" s="344"/>
      <c r="N144" s="344"/>
      <c r="O144" s="344"/>
      <c r="P144" s="344"/>
      <c r="Q144" s="344"/>
      <c r="R144" s="344"/>
      <c r="S144" s="345"/>
      <c r="T144" s="346"/>
      <c r="U144" s="344"/>
      <c r="V144" s="344"/>
      <c r="W144" s="344"/>
      <c r="X144" s="344"/>
      <c r="Y144" s="347"/>
      <c r="Z144" s="347"/>
      <c r="AA144" s="347"/>
      <c r="AB144" s="347"/>
      <c r="AC144" s="347"/>
      <c r="AD144" s="347"/>
      <c r="AE144" s="347"/>
      <c r="AF144" s="347"/>
      <c r="AG144" s="347"/>
      <c r="AH144" s="347"/>
      <c r="AI144" s="347"/>
      <c r="AJ144" s="347"/>
      <c r="AK144" s="347"/>
      <c r="AL144" s="347"/>
      <c r="AM144" s="348"/>
      <c r="AN144" s="341"/>
    </row>
    <row r="145" spans="1:39" hidden="1"/>
    <row r="146" spans="1:39" ht="15.45" hidden="1">
      <c r="B146" s="256" t="s">
        <v>386</v>
      </c>
      <c r="C146" s="257"/>
      <c r="D146" s="542" t="s">
        <v>245</v>
      </c>
      <c r="F146" s="542"/>
      <c r="O146" s="257"/>
      <c r="Y146" s="248"/>
      <c r="Z146" s="245"/>
      <c r="AA146" s="245"/>
      <c r="AB146" s="245"/>
      <c r="AC146" s="245"/>
      <c r="AD146" s="245"/>
      <c r="AE146" s="245"/>
      <c r="AF146" s="245"/>
      <c r="AG146" s="245"/>
      <c r="AH146" s="245"/>
      <c r="AI146" s="245"/>
      <c r="AJ146" s="245"/>
      <c r="AK146" s="245"/>
      <c r="AL146" s="245"/>
      <c r="AM146" s="258"/>
    </row>
    <row r="147" spans="1:39" ht="34.5" hidden="1" customHeight="1">
      <c r="B147" s="823" t="s">
        <v>325</v>
      </c>
      <c r="C147" s="825" t="s">
        <v>326</v>
      </c>
      <c r="D147" s="260" t="s">
        <v>327</v>
      </c>
      <c r="E147" s="827" t="s">
        <v>328</v>
      </c>
      <c r="F147" s="828"/>
      <c r="G147" s="828"/>
      <c r="H147" s="828"/>
      <c r="I147" s="828"/>
      <c r="J147" s="828"/>
      <c r="K147" s="828"/>
      <c r="L147" s="828"/>
      <c r="M147" s="829"/>
      <c r="N147" s="830" t="s">
        <v>329</v>
      </c>
      <c r="O147" s="260" t="s">
        <v>330</v>
      </c>
      <c r="P147" s="827" t="s">
        <v>331</v>
      </c>
      <c r="Q147" s="828"/>
      <c r="R147" s="828"/>
      <c r="S147" s="828"/>
      <c r="T147" s="828"/>
      <c r="U147" s="828"/>
      <c r="V147" s="828"/>
      <c r="W147" s="828"/>
      <c r="X147" s="829"/>
      <c r="Y147" s="820" t="s">
        <v>332</v>
      </c>
      <c r="Z147" s="821"/>
      <c r="AA147" s="821"/>
      <c r="AB147" s="821"/>
      <c r="AC147" s="821"/>
      <c r="AD147" s="821"/>
      <c r="AE147" s="821"/>
      <c r="AF147" s="821"/>
      <c r="AG147" s="821"/>
      <c r="AH147" s="821"/>
      <c r="AI147" s="821"/>
      <c r="AJ147" s="821"/>
      <c r="AK147" s="821"/>
      <c r="AL147" s="821"/>
      <c r="AM147" s="822"/>
    </row>
    <row r="148" spans="1:39" ht="60.75" hidden="1" customHeight="1">
      <c r="B148" s="824"/>
      <c r="C148" s="826"/>
      <c r="D148" s="261">
        <v>2012</v>
      </c>
      <c r="E148" s="261">
        <v>2013</v>
      </c>
      <c r="F148" s="261">
        <v>2014</v>
      </c>
      <c r="G148" s="261">
        <v>2015</v>
      </c>
      <c r="H148" s="261">
        <v>2016</v>
      </c>
      <c r="I148" s="261">
        <v>2017</v>
      </c>
      <c r="J148" s="261">
        <v>2018</v>
      </c>
      <c r="K148" s="261">
        <v>2019</v>
      </c>
      <c r="L148" s="261">
        <v>2020</v>
      </c>
      <c r="M148" s="261">
        <v>2021</v>
      </c>
      <c r="N148" s="831"/>
      <c r="O148" s="261">
        <v>2012</v>
      </c>
      <c r="P148" s="261">
        <v>2013</v>
      </c>
      <c r="Q148" s="261">
        <v>2014</v>
      </c>
      <c r="R148" s="261">
        <v>2015</v>
      </c>
      <c r="S148" s="261">
        <v>2016</v>
      </c>
      <c r="T148" s="261">
        <v>2017</v>
      </c>
      <c r="U148" s="261">
        <v>2018</v>
      </c>
      <c r="V148" s="261">
        <v>2019</v>
      </c>
      <c r="W148" s="261">
        <v>2020</v>
      </c>
      <c r="X148" s="261">
        <v>2021</v>
      </c>
      <c r="Y148" s="261" t="str">
        <f>'1.  LRAMVA Summary'!D52</f>
        <v>Residential</v>
      </c>
      <c r="Z148" s="261" t="str">
        <f>'1.  LRAMVA Summary'!E52</f>
        <v>GS &lt; 50 kW</v>
      </c>
      <c r="AA148" s="261" t="str">
        <f>'1.  LRAMVA Summary'!F52</f>
        <v>GS 50 to 2,999 kW</v>
      </c>
      <c r="AB148" s="261" t="str">
        <f>'1.  LRAMVA Summary'!G52</f>
        <v>GS 3,000 to 4,999 kW</v>
      </c>
      <c r="AC148" s="261" t="str">
        <f>'1.  LRAMVA Summary'!H52</f>
        <v>Unmetered Scattered Load</v>
      </c>
      <c r="AD148" s="261" t="str">
        <f>'1.  LRAMVA Summary'!I52</f>
        <v>Sentinel Lighting</v>
      </c>
      <c r="AE148" s="261" t="str">
        <f>'1.  LRAMVA Summary'!J52</f>
        <v>Street Lighting</v>
      </c>
      <c r="AF148" s="261" t="str">
        <f>'1.  LRAMVA Summary'!K52</f>
        <v/>
      </c>
      <c r="AG148" s="261" t="str">
        <f>'1.  LRAMVA Summary'!L52</f>
        <v/>
      </c>
      <c r="AH148" s="261" t="str">
        <f>'1.  LRAMVA Summary'!M52</f>
        <v/>
      </c>
      <c r="AI148" s="261" t="str">
        <f>'1.  LRAMVA Summary'!N52</f>
        <v/>
      </c>
      <c r="AJ148" s="261" t="str">
        <f>'1.  LRAMVA Summary'!O52</f>
        <v/>
      </c>
      <c r="AK148" s="261" t="str">
        <f>'1.  LRAMVA Summary'!P52</f>
        <v/>
      </c>
      <c r="AL148" s="261" t="str">
        <f>'1.  LRAMVA Summary'!Q52</f>
        <v/>
      </c>
      <c r="AM148" s="263" t="str">
        <f>'1.  LRAMVA Summary'!R52</f>
        <v>Total</v>
      </c>
    </row>
    <row r="149" spans="1:39" ht="15.75" hidden="1" customHeight="1">
      <c r="A149" s="468"/>
      <c r="B149" s="264" t="s">
        <v>333</v>
      </c>
      <c r="C149" s="265"/>
      <c r="D149" s="265"/>
      <c r="E149" s="265"/>
      <c r="F149" s="265"/>
      <c r="G149" s="265"/>
      <c r="H149" s="265"/>
      <c r="I149" s="265"/>
      <c r="J149" s="265"/>
      <c r="K149" s="265"/>
      <c r="L149" s="265"/>
      <c r="M149" s="265"/>
      <c r="N149" s="266"/>
      <c r="O149" s="265"/>
      <c r="P149" s="265"/>
      <c r="Q149" s="265"/>
      <c r="R149" s="265"/>
      <c r="S149" s="265"/>
      <c r="T149" s="265"/>
      <c r="U149" s="265"/>
      <c r="V149" s="265"/>
      <c r="W149" s="265"/>
      <c r="X149" s="265"/>
      <c r="Y149" s="267" t="str">
        <f>'1.  LRAMVA Summary'!D53</f>
        <v>kWh</v>
      </c>
      <c r="Z149" s="267" t="str">
        <f>'1.  LRAMVA Summary'!E53</f>
        <v>kWh</v>
      </c>
      <c r="AA149" s="267" t="str">
        <f>'1.  LRAMVA Summary'!F53</f>
        <v>kW</v>
      </c>
      <c r="AB149" s="267" t="str">
        <f>'1.  LRAMVA Summary'!G53</f>
        <v>kW</v>
      </c>
      <c r="AC149" s="267" t="str">
        <f>'1.  LRAMVA Summary'!H53</f>
        <v>kWh</v>
      </c>
      <c r="AD149" s="267" t="str">
        <f>'1.  LRAMVA Summary'!I53</f>
        <v>kW</v>
      </c>
      <c r="AE149" s="267" t="str">
        <f>'1.  LRAMVA Summary'!J53</f>
        <v>kW</v>
      </c>
      <c r="AF149" s="267">
        <f>'1.  LRAMVA Summary'!K53</f>
        <v>0</v>
      </c>
      <c r="AG149" s="267">
        <f>'1.  LRAMVA Summary'!L53</f>
        <v>0</v>
      </c>
      <c r="AH149" s="267">
        <f>'1.  LRAMVA Summary'!M53</f>
        <v>0</v>
      </c>
      <c r="AI149" s="267">
        <f>'1.  LRAMVA Summary'!N53</f>
        <v>0</v>
      </c>
      <c r="AJ149" s="267">
        <f>'1.  LRAMVA Summary'!O53</f>
        <v>0</v>
      </c>
      <c r="AK149" s="267">
        <f>'1.  LRAMVA Summary'!P53</f>
        <v>0</v>
      </c>
      <c r="AL149" s="267">
        <f>'1.  LRAMVA Summary'!Q53</f>
        <v>0</v>
      </c>
      <c r="AM149" s="349"/>
    </row>
    <row r="150" spans="1:39" ht="15" hidden="1" outlineLevel="1">
      <c r="A150" s="467">
        <v>1</v>
      </c>
      <c r="B150" s="270" t="s">
        <v>334</v>
      </c>
      <c r="C150" s="267" t="s">
        <v>335</v>
      </c>
      <c r="D150" s="271"/>
      <c r="E150" s="271"/>
      <c r="F150" s="271"/>
      <c r="G150" s="271"/>
      <c r="H150" s="271"/>
      <c r="I150" s="271"/>
      <c r="J150" s="271"/>
      <c r="K150" s="271"/>
      <c r="L150" s="271"/>
      <c r="M150" s="271"/>
      <c r="N150" s="267"/>
      <c r="O150" s="271"/>
      <c r="P150" s="271"/>
      <c r="Q150" s="271"/>
      <c r="R150" s="271"/>
      <c r="S150" s="271"/>
      <c r="T150" s="271"/>
      <c r="U150" s="271"/>
      <c r="V150" s="271"/>
      <c r="W150" s="271"/>
      <c r="X150" s="271"/>
      <c r="Y150" s="378"/>
      <c r="Z150" s="378"/>
      <c r="AA150" s="378"/>
      <c r="AB150" s="378"/>
      <c r="AC150" s="378"/>
      <c r="AD150" s="378"/>
      <c r="AE150" s="378"/>
      <c r="AF150" s="378"/>
      <c r="AG150" s="378"/>
      <c r="AH150" s="378"/>
      <c r="AI150" s="378"/>
      <c r="AJ150" s="378"/>
      <c r="AK150" s="378"/>
      <c r="AL150" s="378"/>
      <c r="AM150" s="272">
        <f>SUM(Y150:AL150)</f>
        <v>0</v>
      </c>
    </row>
    <row r="151" spans="1:39" ht="15" hidden="1" outlineLevel="1">
      <c r="B151" s="270" t="s">
        <v>387</v>
      </c>
      <c r="C151" s="267" t="s">
        <v>337</v>
      </c>
      <c r="D151" s="271"/>
      <c r="E151" s="271"/>
      <c r="F151" s="271"/>
      <c r="G151" s="271"/>
      <c r="H151" s="271"/>
      <c r="I151" s="271"/>
      <c r="J151" s="271"/>
      <c r="K151" s="271"/>
      <c r="L151" s="271"/>
      <c r="M151" s="271"/>
      <c r="N151" s="427"/>
      <c r="O151" s="271"/>
      <c r="P151" s="271"/>
      <c r="Q151" s="271"/>
      <c r="R151" s="271"/>
      <c r="S151" s="271"/>
      <c r="T151" s="271"/>
      <c r="U151" s="271"/>
      <c r="V151" s="271"/>
      <c r="W151" s="271"/>
      <c r="X151" s="271"/>
      <c r="Y151" s="379">
        <f>Y150</f>
        <v>0</v>
      </c>
      <c r="Z151" s="379">
        <f>Z150</f>
        <v>0</v>
      </c>
      <c r="AA151" s="379">
        <f t="shared" ref="AA151:AL151" si="37">AA150</f>
        <v>0</v>
      </c>
      <c r="AB151" s="379">
        <f t="shared" si="37"/>
        <v>0</v>
      </c>
      <c r="AC151" s="379">
        <f t="shared" si="37"/>
        <v>0</v>
      </c>
      <c r="AD151" s="379">
        <f t="shared" si="37"/>
        <v>0</v>
      </c>
      <c r="AE151" s="379">
        <f t="shared" si="37"/>
        <v>0</v>
      </c>
      <c r="AF151" s="379">
        <f t="shared" si="37"/>
        <v>0</v>
      </c>
      <c r="AG151" s="379">
        <f t="shared" si="37"/>
        <v>0</v>
      </c>
      <c r="AH151" s="379">
        <f t="shared" si="37"/>
        <v>0</v>
      </c>
      <c r="AI151" s="379">
        <f t="shared" si="37"/>
        <v>0</v>
      </c>
      <c r="AJ151" s="379">
        <f t="shared" si="37"/>
        <v>0</v>
      </c>
      <c r="AK151" s="379">
        <f t="shared" si="37"/>
        <v>0</v>
      </c>
      <c r="AL151" s="379">
        <f t="shared" si="37"/>
        <v>0</v>
      </c>
      <c r="AM151" s="463"/>
    </row>
    <row r="152" spans="1:39" ht="15.45" hidden="1" outlineLevel="1">
      <c r="A152" s="469"/>
      <c r="B152" s="274"/>
      <c r="C152" s="275"/>
      <c r="D152" s="275"/>
      <c r="E152" s="275"/>
      <c r="F152" s="275"/>
      <c r="G152" s="275"/>
      <c r="H152" s="275"/>
      <c r="I152" s="275"/>
      <c r="J152" s="275"/>
      <c r="K152" s="275"/>
      <c r="L152" s="275"/>
      <c r="M152" s="275"/>
      <c r="N152" s="279"/>
      <c r="O152" s="275"/>
      <c r="P152" s="275"/>
      <c r="Q152" s="275"/>
      <c r="R152" s="275"/>
      <c r="S152" s="275"/>
      <c r="T152" s="275"/>
      <c r="U152" s="275"/>
      <c r="V152" s="275"/>
      <c r="W152" s="275"/>
      <c r="X152" s="275"/>
      <c r="Y152" s="380"/>
      <c r="Z152" s="381"/>
      <c r="AA152" s="381"/>
      <c r="AB152" s="381"/>
      <c r="AC152" s="381"/>
      <c r="AD152" s="381"/>
      <c r="AE152" s="381"/>
      <c r="AF152" s="381"/>
      <c r="AG152" s="381"/>
      <c r="AH152" s="381"/>
      <c r="AI152" s="381"/>
      <c r="AJ152" s="381"/>
      <c r="AK152" s="381"/>
      <c r="AL152" s="381"/>
      <c r="AM152" s="278"/>
    </row>
    <row r="153" spans="1:39" ht="15" hidden="1" outlineLevel="1">
      <c r="A153" s="467">
        <v>2</v>
      </c>
      <c r="B153" s="270" t="s">
        <v>338</v>
      </c>
      <c r="C153" s="267" t="s">
        <v>335</v>
      </c>
      <c r="D153" s="271"/>
      <c r="E153" s="271"/>
      <c r="F153" s="271"/>
      <c r="G153" s="271"/>
      <c r="H153" s="271"/>
      <c r="I153" s="271"/>
      <c r="J153" s="271"/>
      <c r="K153" s="271"/>
      <c r="L153" s="271"/>
      <c r="M153" s="271"/>
      <c r="N153" s="267"/>
      <c r="O153" s="271"/>
      <c r="P153" s="271"/>
      <c r="Q153" s="271"/>
      <c r="R153" s="271"/>
      <c r="S153" s="271"/>
      <c r="T153" s="271"/>
      <c r="U153" s="271"/>
      <c r="V153" s="271"/>
      <c r="W153" s="271"/>
      <c r="X153" s="271"/>
      <c r="Y153" s="378"/>
      <c r="Z153" s="378"/>
      <c r="AA153" s="378"/>
      <c r="AB153" s="378"/>
      <c r="AC153" s="378"/>
      <c r="AD153" s="378"/>
      <c r="AE153" s="378"/>
      <c r="AF153" s="378"/>
      <c r="AG153" s="378"/>
      <c r="AH153" s="378"/>
      <c r="AI153" s="378"/>
      <c r="AJ153" s="378"/>
      <c r="AK153" s="378"/>
      <c r="AL153" s="378"/>
      <c r="AM153" s="272">
        <f>SUM(Y153:AL153)</f>
        <v>0</v>
      </c>
    </row>
    <row r="154" spans="1:39" ht="15" hidden="1" outlineLevel="1">
      <c r="B154" s="270" t="s">
        <v>387</v>
      </c>
      <c r="C154" s="267" t="s">
        <v>337</v>
      </c>
      <c r="D154" s="271"/>
      <c r="E154" s="271"/>
      <c r="F154" s="271"/>
      <c r="G154" s="271"/>
      <c r="H154" s="271"/>
      <c r="I154" s="271"/>
      <c r="J154" s="271"/>
      <c r="K154" s="271"/>
      <c r="L154" s="271"/>
      <c r="M154" s="271"/>
      <c r="N154" s="427"/>
      <c r="O154" s="271"/>
      <c r="P154" s="271"/>
      <c r="Q154" s="271"/>
      <c r="R154" s="271"/>
      <c r="S154" s="271"/>
      <c r="T154" s="271"/>
      <c r="U154" s="271"/>
      <c r="V154" s="271"/>
      <c r="W154" s="271"/>
      <c r="X154" s="271"/>
      <c r="Y154" s="379">
        <f>Y153</f>
        <v>0</v>
      </c>
      <c r="Z154" s="379">
        <f>Z153</f>
        <v>0</v>
      </c>
      <c r="AA154" s="379">
        <f t="shared" ref="AA154:AL154" si="38">AA153</f>
        <v>0</v>
      </c>
      <c r="AB154" s="379">
        <f t="shared" si="38"/>
        <v>0</v>
      </c>
      <c r="AC154" s="379">
        <f t="shared" si="38"/>
        <v>0</v>
      </c>
      <c r="AD154" s="379">
        <f t="shared" si="38"/>
        <v>0</v>
      </c>
      <c r="AE154" s="379">
        <f t="shared" si="38"/>
        <v>0</v>
      </c>
      <c r="AF154" s="379">
        <f t="shared" si="38"/>
        <v>0</v>
      </c>
      <c r="AG154" s="379">
        <f t="shared" si="38"/>
        <v>0</v>
      </c>
      <c r="AH154" s="379">
        <f t="shared" si="38"/>
        <v>0</v>
      </c>
      <c r="AI154" s="379">
        <f t="shared" si="38"/>
        <v>0</v>
      </c>
      <c r="AJ154" s="379">
        <f t="shared" si="38"/>
        <v>0</v>
      </c>
      <c r="AK154" s="379">
        <f t="shared" si="38"/>
        <v>0</v>
      </c>
      <c r="AL154" s="379">
        <f t="shared" si="38"/>
        <v>0</v>
      </c>
      <c r="AM154" s="463"/>
    </row>
    <row r="155" spans="1:39" ht="15.45" hidden="1" outlineLevel="1">
      <c r="A155" s="469"/>
      <c r="B155" s="274"/>
      <c r="C155" s="275"/>
      <c r="D155" s="280"/>
      <c r="E155" s="280"/>
      <c r="F155" s="280"/>
      <c r="G155" s="280"/>
      <c r="H155" s="280"/>
      <c r="I155" s="280"/>
      <c r="J155" s="280"/>
      <c r="K155" s="280"/>
      <c r="L155" s="280"/>
      <c r="M155" s="280"/>
      <c r="N155" s="279"/>
      <c r="O155" s="280"/>
      <c r="P155" s="280"/>
      <c r="Q155" s="280"/>
      <c r="R155" s="280"/>
      <c r="S155" s="280"/>
      <c r="T155" s="280"/>
      <c r="U155" s="280"/>
      <c r="V155" s="280"/>
      <c r="W155" s="280"/>
      <c r="X155" s="280"/>
      <c r="Y155" s="380"/>
      <c r="Z155" s="381"/>
      <c r="AA155" s="381"/>
      <c r="AB155" s="381"/>
      <c r="AC155" s="381"/>
      <c r="AD155" s="381"/>
      <c r="AE155" s="381"/>
      <c r="AF155" s="381"/>
      <c r="AG155" s="381"/>
      <c r="AH155" s="381"/>
      <c r="AI155" s="381"/>
      <c r="AJ155" s="381"/>
      <c r="AK155" s="381"/>
      <c r="AL155" s="381"/>
      <c r="AM155" s="278"/>
    </row>
    <row r="156" spans="1:39" ht="15" hidden="1" outlineLevel="1">
      <c r="A156" s="467">
        <v>3</v>
      </c>
      <c r="B156" s="270" t="s">
        <v>339</v>
      </c>
      <c r="C156" s="267" t="s">
        <v>335</v>
      </c>
      <c r="D156" s="271"/>
      <c r="E156" s="271"/>
      <c r="F156" s="271"/>
      <c r="G156" s="271"/>
      <c r="H156" s="271"/>
      <c r="I156" s="271"/>
      <c r="J156" s="271"/>
      <c r="K156" s="271"/>
      <c r="L156" s="271"/>
      <c r="M156" s="271"/>
      <c r="N156" s="267"/>
      <c r="O156" s="271"/>
      <c r="P156" s="271"/>
      <c r="Q156" s="271"/>
      <c r="R156" s="271"/>
      <c r="S156" s="271"/>
      <c r="T156" s="271"/>
      <c r="U156" s="271"/>
      <c r="V156" s="271"/>
      <c r="W156" s="271"/>
      <c r="X156" s="271"/>
      <c r="Y156" s="378"/>
      <c r="Z156" s="378"/>
      <c r="AA156" s="378"/>
      <c r="AB156" s="378"/>
      <c r="AC156" s="378"/>
      <c r="AD156" s="378"/>
      <c r="AE156" s="378"/>
      <c r="AF156" s="378"/>
      <c r="AG156" s="378"/>
      <c r="AH156" s="378"/>
      <c r="AI156" s="378"/>
      <c r="AJ156" s="378"/>
      <c r="AK156" s="378"/>
      <c r="AL156" s="378"/>
      <c r="AM156" s="272">
        <f>SUM(Y156:AL156)</f>
        <v>0</v>
      </c>
    </row>
    <row r="157" spans="1:39" ht="15" hidden="1" outlineLevel="1">
      <c r="B157" s="270" t="s">
        <v>387</v>
      </c>
      <c r="C157" s="267" t="s">
        <v>337</v>
      </c>
      <c r="D157" s="271"/>
      <c r="E157" s="271"/>
      <c r="F157" s="271"/>
      <c r="G157" s="271"/>
      <c r="H157" s="271"/>
      <c r="I157" s="271"/>
      <c r="J157" s="271"/>
      <c r="K157" s="271"/>
      <c r="L157" s="271"/>
      <c r="M157" s="271"/>
      <c r="N157" s="427"/>
      <c r="O157" s="271"/>
      <c r="P157" s="271"/>
      <c r="Q157" s="271"/>
      <c r="R157" s="271"/>
      <c r="S157" s="271"/>
      <c r="T157" s="271"/>
      <c r="U157" s="271"/>
      <c r="V157" s="271"/>
      <c r="W157" s="271"/>
      <c r="X157" s="271"/>
      <c r="Y157" s="379">
        <f>Y156</f>
        <v>0</v>
      </c>
      <c r="Z157" s="379">
        <f>Z156</f>
        <v>0</v>
      </c>
      <c r="AA157" s="379">
        <f t="shared" ref="AA157:AL157" si="39">AA156</f>
        <v>0</v>
      </c>
      <c r="AB157" s="379">
        <f t="shared" si="39"/>
        <v>0</v>
      </c>
      <c r="AC157" s="379">
        <f t="shared" si="39"/>
        <v>0</v>
      </c>
      <c r="AD157" s="379">
        <f t="shared" si="39"/>
        <v>0</v>
      </c>
      <c r="AE157" s="379">
        <f t="shared" si="39"/>
        <v>0</v>
      </c>
      <c r="AF157" s="379">
        <f t="shared" si="39"/>
        <v>0</v>
      </c>
      <c r="AG157" s="379">
        <f t="shared" si="39"/>
        <v>0</v>
      </c>
      <c r="AH157" s="379">
        <f t="shared" si="39"/>
        <v>0</v>
      </c>
      <c r="AI157" s="379">
        <f t="shared" si="39"/>
        <v>0</v>
      </c>
      <c r="AJ157" s="379">
        <f t="shared" si="39"/>
        <v>0</v>
      </c>
      <c r="AK157" s="379">
        <f t="shared" si="39"/>
        <v>0</v>
      </c>
      <c r="AL157" s="379">
        <f t="shared" si="39"/>
        <v>0</v>
      </c>
      <c r="AM157" s="463"/>
    </row>
    <row r="158" spans="1:39" ht="15" hidden="1" outlineLevel="1">
      <c r="B158" s="270"/>
      <c r="C158" s="281"/>
      <c r="D158" s="267"/>
      <c r="E158" s="267"/>
      <c r="F158" s="267"/>
      <c r="G158" s="267"/>
      <c r="H158" s="267"/>
      <c r="I158" s="267"/>
      <c r="J158" s="267"/>
      <c r="K158" s="267"/>
      <c r="L158" s="267"/>
      <c r="M158" s="267"/>
      <c r="N158" s="259"/>
      <c r="O158" s="267"/>
      <c r="P158" s="267"/>
      <c r="Q158" s="267"/>
      <c r="R158" s="267"/>
      <c r="S158" s="267"/>
      <c r="T158" s="267"/>
      <c r="U158" s="267"/>
      <c r="V158" s="267"/>
      <c r="W158" s="267"/>
      <c r="X158" s="267"/>
      <c r="Y158" s="380"/>
      <c r="Z158" s="380"/>
      <c r="AA158" s="380"/>
      <c r="AB158" s="380"/>
      <c r="AC158" s="380"/>
      <c r="AD158" s="380"/>
      <c r="AE158" s="380"/>
      <c r="AF158" s="380"/>
      <c r="AG158" s="380"/>
      <c r="AH158" s="380"/>
      <c r="AI158" s="380"/>
      <c r="AJ158" s="380"/>
      <c r="AK158" s="380"/>
      <c r="AL158" s="380"/>
      <c r="AM158" s="282"/>
    </row>
    <row r="159" spans="1:39" ht="15" hidden="1" outlineLevel="1">
      <c r="A159" s="467">
        <v>4</v>
      </c>
      <c r="B159" s="270" t="s">
        <v>340</v>
      </c>
      <c r="C159" s="267" t="s">
        <v>335</v>
      </c>
      <c r="D159" s="271"/>
      <c r="E159" s="271"/>
      <c r="F159" s="271"/>
      <c r="G159" s="271"/>
      <c r="H159" s="271"/>
      <c r="I159" s="271"/>
      <c r="J159" s="271"/>
      <c r="K159" s="271"/>
      <c r="L159" s="271"/>
      <c r="M159" s="271"/>
      <c r="N159" s="267"/>
      <c r="O159" s="271"/>
      <c r="P159" s="271"/>
      <c r="Q159" s="271"/>
      <c r="R159" s="271"/>
      <c r="S159" s="271"/>
      <c r="T159" s="271"/>
      <c r="U159" s="271"/>
      <c r="V159" s="271"/>
      <c r="W159" s="271"/>
      <c r="X159" s="271"/>
      <c r="Y159" s="378"/>
      <c r="Z159" s="378"/>
      <c r="AA159" s="378"/>
      <c r="AB159" s="378"/>
      <c r="AC159" s="378"/>
      <c r="AD159" s="378"/>
      <c r="AE159" s="378"/>
      <c r="AF159" s="378"/>
      <c r="AG159" s="378"/>
      <c r="AH159" s="378"/>
      <c r="AI159" s="378"/>
      <c r="AJ159" s="378"/>
      <c r="AK159" s="378"/>
      <c r="AL159" s="378"/>
      <c r="AM159" s="272">
        <f>SUM(Y159:AL159)</f>
        <v>0</v>
      </c>
    </row>
    <row r="160" spans="1:39" ht="15" hidden="1" outlineLevel="1">
      <c r="B160" s="270" t="s">
        <v>387</v>
      </c>
      <c r="C160" s="267" t="s">
        <v>337</v>
      </c>
      <c r="D160" s="271"/>
      <c r="E160" s="271"/>
      <c r="F160" s="271"/>
      <c r="G160" s="271"/>
      <c r="H160" s="271"/>
      <c r="I160" s="271"/>
      <c r="J160" s="271"/>
      <c r="K160" s="271"/>
      <c r="L160" s="271"/>
      <c r="M160" s="271"/>
      <c r="N160" s="427"/>
      <c r="O160" s="271"/>
      <c r="P160" s="271"/>
      <c r="Q160" s="271"/>
      <c r="R160" s="271"/>
      <c r="S160" s="271"/>
      <c r="T160" s="271"/>
      <c r="U160" s="271"/>
      <c r="V160" s="271"/>
      <c r="W160" s="271"/>
      <c r="X160" s="271"/>
      <c r="Y160" s="379">
        <f>Y159</f>
        <v>0</v>
      </c>
      <c r="Z160" s="379">
        <f>Z159</f>
        <v>0</v>
      </c>
      <c r="AA160" s="379">
        <f t="shared" ref="AA160:AL160" si="40">AA159</f>
        <v>0</v>
      </c>
      <c r="AB160" s="379">
        <f t="shared" si="40"/>
        <v>0</v>
      </c>
      <c r="AC160" s="379">
        <f t="shared" si="40"/>
        <v>0</v>
      </c>
      <c r="AD160" s="379">
        <f t="shared" si="40"/>
        <v>0</v>
      </c>
      <c r="AE160" s="379">
        <f t="shared" si="40"/>
        <v>0</v>
      </c>
      <c r="AF160" s="379">
        <f t="shared" si="40"/>
        <v>0</v>
      </c>
      <c r="AG160" s="379">
        <f t="shared" si="40"/>
        <v>0</v>
      </c>
      <c r="AH160" s="379">
        <f t="shared" si="40"/>
        <v>0</v>
      </c>
      <c r="AI160" s="379">
        <f t="shared" si="40"/>
        <v>0</v>
      </c>
      <c r="AJ160" s="379">
        <f t="shared" si="40"/>
        <v>0</v>
      </c>
      <c r="AK160" s="379">
        <f t="shared" si="40"/>
        <v>0</v>
      </c>
      <c r="AL160" s="379">
        <f t="shared" si="40"/>
        <v>0</v>
      </c>
      <c r="AM160" s="463"/>
    </row>
    <row r="161" spans="1:39" ht="15" hidden="1" outlineLevel="1">
      <c r="B161" s="270"/>
      <c r="C161" s="281"/>
      <c r="D161" s="280"/>
      <c r="E161" s="280"/>
      <c r="F161" s="280"/>
      <c r="G161" s="280"/>
      <c r="H161" s="280"/>
      <c r="I161" s="280"/>
      <c r="J161" s="280"/>
      <c r="K161" s="280"/>
      <c r="L161" s="280"/>
      <c r="M161" s="280"/>
      <c r="N161" s="267"/>
      <c r="O161" s="280"/>
      <c r="P161" s="280"/>
      <c r="Q161" s="280"/>
      <c r="R161" s="280"/>
      <c r="S161" s="280"/>
      <c r="T161" s="280"/>
      <c r="U161" s="280"/>
      <c r="V161" s="280"/>
      <c r="W161" s="280"/>
      <c r="X161" s="280"/>
      <c r="Y161" s="380"/>
      <c r="Z161" s="380"/>
      <c r="AA161" s="380"/>
      <c r="AB161" s="380"/>
      <c r="AC161" s="380"/>
      <c r="AD161" s="380"/>
      <c r="AE161" s="380"/>
      <c r="AF161" s="380"/>
      <c r="AG161" s="380"/>
      <c r="AH161" s="380"/>
      <c r="AI161" s="380"/>
      <c r="AJ161" s="380"/>
      <c r="AK161" s="380"/>
      <c r="AL161" s="380"/>
      <c r="AM161" s="282"/>
    </row>
    <row r="162" spans="1:39" ht="15" hidden="1" outlineLevel="1">
      <c r="A162" s="467">
        <v>5</v>
      </c>
      <c r="B162" s="270" t="s">
        <v>341</v>
      </c>
      <c r="C162" s="267" t="s">
        <v>335</v>
      </c>
      <c r="D162" s="271"/>
      <c r="E162" s="271"/>
      <c r="F162" s="271"/>
      <c r="G162" s="271"/>
      <c r="H162" s="271"/>
      <c r="I162" s="271"/>
      <c r="J162" s="271"/>
      <c r="K162" s="271"/>
      <c r="L162" s="271"/>
      <c r="M162" s="271"/>
      <c r="N162" s="267"/>
      <c r="O162" s="271"/>
      <c r="P162" s="271"/>
      <c r="Q162" s="271"/>
      <c r="R162" s="271"/>
      <c r="S162" s="271"/>
      <c r="T162" s="271"/>
      <c r="U162" s="271"/>
      <c r="V162" s="271"/>
      <c r="W162" s="271"/>
      <c r="X162" s="271"/>
      <c r="Y162" s="378"/>
      <c r="Z162" s="378"/>
      <c r="AA162" s="378"/>
      <c r="AB162" s="378"/>
      <c r="AC162" s="378"/>
      <c r="AD162" s="378"/>
      <c r="AE162" s="378"/>
      <c r="AF162" s="378"/>
      <c r="AG162" s="378"/>
      <c r="AH162" s="378"/>
      <c r="AI162" s="378"/>
      <c r="AJ162" s="378"/>
      <c r="AK162" s="378"/>
      <c r="AL162" s="378"/>
      <c r="AM162" s="272">
        <f>SUM(Y162:AL162)</f>
        <v>0</v>
      </c>
    </row>
    <row r="163" spans="1:39" ht="15" hidden="1" outlineLevel="1">
      <c r="B163" s="270" t="s">
        <v>387</v>
      </c>
      <c r="C163" s="267" t="s">
        <v>337</v>
      </c>
      <c r="D163" s="271"/>
      <c r="E163" s="271"/>
      <c r="F163" s="271"/>
      <c r="G163" s="271"/>
      <c r="H163" s="271"/>
      <c r="I163" s="271"/>
      <c r="J163" s="271"/>
      <c r="K163" s="271"/>
      <c r="L163" s="271"/>
      <c r="M163" s="271"/>
      <c r="N163" s="427"/>
      <c r="O163" s="271"/>
      <c r="P163" s="271"/>
      <c r="Q163" s="271"/>
      <c r="R163" s="271"/>
      <c r="S163" s="271"/>
      <c r="T163" s="271"/>
      <c r="U163" s="271"/>
      <c r="V163" s="271"/>
      <c r="W163" s="271"/>
      <c r="X163" s="271"/>
      <c r="Y163" s="379">
        <f>Y162</f>
        <v>0</v>
      </c>
      <c r="Z163" s="379">
        <f>Z162</f>
        <v>0</v>
      </c>
      <c r="AA163" s="379">
        <f t="shared" ref="AA163:AL163" si="41">AA162</f>
        <v>0</v>
      </c>
      <c r="AB163" s="379">
        <f t="shared" si="41"/>
        <v>0</v>
      </c>
      <c r="AC163" s="379">
        <f t="shared" si="41"/>
        <v>0</v>
      </c>
      <c r="AD163" s="379">
        <f t="shared" si="41"/>
        <v>0</v>
      </c>
      <c r="AE163" s="379">
        <f t="shared" si="41"/>
        <v>0</v>
      </c>
      <c r="AF163" s="379">
        <f t="shared" si="41"/>
        <v>0</v>
      </c>
      <c r="AG163" s="379">
        <f t="shared" si="41"/>
        <v>0</v>
      </c>
      <c r="AH163" s="379">
        <f t="shared" si="41"/>
        <v>0</v>
      </c>
      <c r="AI163" s="379">
        <f t="shared" si="41"/>
        <v>0</v>
      </c>
      <c r="AJ163" s="379">
        <f t="shared" si="41"/>
        <v>0</v>
      </c>
      <c r="AK163" s="379">
        <f t="shared" si="41"/>
        <v>0</v>
      </c>
      <c r="AL163" s="379">
        <f t="shared" si="41"/>
        <v>0</v>
      </c>
      <c r="AM163" s="463"/>
    </row>
    <row r="164" spans="1:39" ht="15" hidden="1" outlineLevel="1">
      <c r="B164" s="270"/>
      <c r="C164" s="281"/>
      <c r="D164" s="280"/>
      <c r="E164" s="280"/>
      <c r="F164" s="280"/>
      <c r="G164" s="280"/>
      <c r="H164" s="280"/>
      <c r="I164" s="280"/>
      <c r="J164" s="280"/>
      <c r="K164" s="280"/>
      <c r="L164" s="280"/>
      <c r="M164" s="280"/>
      <c r="N164" s="267"/>
      <c r="O164" s="280"/>
      <c r="P164" s="280"/>
      <c r="Q164" s="280"/>
      <c r="R164" s="280"/>
      <c r="S164" s="280"/>
      <c r="T164" s="280"/>
      <c r="U164" s="280"/>
      <c r="V164" s="280"/>
      <c r="W164" s="280"/>
      <c r="X164" s="280"/>
      <c r="Y164" s="380"/>
      <c r="Z164" s="380"/>
      <c r="AA164" s="380"/>
      <c r="AB164" s="380"/>
      <c r="AC164" s="380"/>
      <c r="AD164" s="380"/>
      <c r="AE164" s="380"/>
      <c r="AF164" s="380"/>
      <c r="AG164" s="380"/>
      <c r="AH164" s="380"/>
      <c r="AI164" s="380"/>
      <c r="AJ164" s="380"/>
      <c r="AK164" s="380"/>
      <c r="AL164" s="380"/>
      <c r="AM164" s="282"/>
    </row>
    <row r="165" spans="1:39" ht="15" hidden="1" outlineLevel="1">
      <c r="A165" s="467">
        <v>6</v>
      </c>
      <c r="B165" s="270" t="s">
        <v>342</v>
      </c>
      <c r="C165" s="267" t="s">
        <v>335</v>
      </c>
      <c r="D165" s="271"/>
      <c r="E165" s="271"/>
      <c r="F165" s="271"/>
      <c r="G165" s="271"/>
      <c r="H165" s="271"/>
      <c r="I165" s="271"/>
      <c r="J165" s="271"/>
      <c r="K165" s="271"/>
      <c r="L165" s="271"/>
      <c r="M165" s="271"/>
      <c r="N165" s="267"/>
      <c r="O165" s="271"/>
      <c r="P165" s="271"/>
      <c r="Q165" s="271"/>
      <c r="R165" s="271"/>
      <c r="S165" s="271"/>
      <c r="T165" s="271"/>
      <c r="U165" s="271"/>
      <c r="V165" s="271"/>
      <c r="W165" s="271"/>
      <c r="X165" s="271"/>
      <c r="Y165" s="378"/>
      <c r="Z165" s="378"/>
      <c r="AA165" s="378"/>
      <c r="AB165" s="378"/>
      <c r="AC165" s="378"/>
      <c r="AD165" s="378"/>
      <c r="AE165" s="378"/>
      <c r="AF165" s="378"/>
      <c r="AG165" s="378"/>
      <c r="AH165" s="378"/>
      <c r="AI165" s="378"/>
      <c r="AJ165" s="378"/>
      <c r="AK165" s="378"/>
      <c r="AL165" s="378"/>
      <c r="AM165" s="272">
        <f>SUM(Y165:AL165)</f>
        <v>0</v>
      </c>
    </row>
    <row r="166" spans="1:39" ht="15" hidden="1" outlineLevel="1">
      <c r="B166" s="270" t="s">
        <v>387</v>
      </c>
      <c r="C166" s="267" t="s">
        <v>337</v>
      </c>
      <c r="D166" s="271"/>
      <c r="E166" s="271"/>
      <c r="F166" s="271"/>
      <c r="G166" s="271"/>
      <c r="H166" s="271"/>
      <c r="I166" s="271"/>
      <c r="J166" s="271"/>
      <c r="K166" s="271"/>
      <c r="L166" s="271"/>
      <c r="M166" s="271"/>
      <c r="N166" s="427"/>
      <c r="O166" s="271"/>
      <c r="P166" s="271"/>
      <c r="Q166" s="271"/>
      <c r="R166" s="271"/>
      <c r="S166" s="271"/>
      <c r="T166" s="271"/>
      <c r="U166" s="271"/>
      <c r="V166" s="271"/>
      <c r="W166" s="271"/>
      <c r="X166" s="271"/>
      <c r="Y166" s="379">
        <f>Y165</f>
        <v>0</v>
      </c>
      <c r="Z166" s="379">
        <f>Z165</f>
        <v>0</v>
      </c>
      <c r="AA166" s="379">
        <f t="shared" ref="AA166:AL166" si="42">AA165</f>
        <v>0</v>
      </c>
      <c r="AB166" s="379">
        <f t="shared" si="42"/>
        <v>0</v>
      </c>
      <c r="AC166" s="379">
        <f t="shared" si="42"/>
        <v>0</v>
      </c>
      <c r="AD166" s="379">
        <f t="shared" si="42"/>
        <v>0</v>
      </c>
      <c r="AE166" s="379">
        <f t="shared" si="42"/>
        <v>0</v>
      </c>
      <c r="AF166" s="379">
        <f t="shared" si="42"/>
        <v>0</v>
      </c>
      <c r="AG166" s="379">
        <f t="shared" si="42"/>
        <v>0</v>
      </c>
      <c r="AH166" s="379">
        <f t="shared" si="42"/>
        <v>0</v>
      </c>
      <c r="AI166" s="379">
        <f t="shared" si="42"/>
        <v>0</v>
      </c>
      <c r="AJ166" s="379">
        <f t="shared" si="42"/>
        <v>0</v>
      </c>
      <c r="AK166" s="379">
        <f t="shared" si="42"/>
        <v>0</v>
      </c>
      <c r="AL166" s="379">
        <f t="shared" si="42"/>
        <v>0</v>
      </c>
      <c r="AM166" s="463"/>
    </row>
    <row r="167" spans="1:39" ht="15" hidden="1" outlineLevel="1">
      <c r="B167" s="270"/>
      <c r="C167" s="281"/>
      <c r="D167" s="280"/>
      <c r="E167" s="280"/>
      <c r="F167" s="280"/>
      <c r="G167" s="280"/>
      <c r="H167" s="280"/>
      <c r="I167" s="280"/>
      <c r="J167" s="280"/>
      <c r="K167" s="280"/>
      <c r="L167" s="280"/>
      <c r="M167" s="280"/>
      <c r="N167" s="267"/>
      <c r="O167" s="280"/>
      <c r="P167" s="280"/>
      <c r="Q167" s="280"/>
      <c r="R167" s="280"/>
      <c r="S167" s="280"/>
      <c r="T167" s="280"/>
      <c r="U167" s="280"/>
      <c r="V167" s="280"/>
      <c r="W167" s="280"/>
      <c r="X167" s="280"/>
      <c r="Y167" s="380"/>
      <c r="Z167" s="380"/>
      <c r="AA167" s="380"/>
      <c r="AB167" s="380"/>
      <c r="AC167" s="380"/>
      <c r="AD167" s="380"/>
      <c r="AE167" s="380"/>
      <c r="AF167" s="380"/>
      <c r="AG167" s="380"/>
      <c r="AH167" s="380"/>
      <c r="AI167" s="380"/>
      <c r="AJ167" s="380"/>
      <c r="AK167" s="380"/>
      <c r="AL167" s="380"/>
      <c r="AM167" s="282"/>
    </row>
    <row r="168" spans="1:39" ht="15" hidden="1" outlineLevel="1">
      <c r="A168" s="467">
        <v>7</v>
      </c>
      <c r="B168" s="270" t="s">
        <v>343</v>
      </c>
      <c r="C168" s="267" t="s">
        <v>335</v>
      </c>
      <c r="D168" s="271"/>
      <c r="E168" s="271"/>
      <c r="F168" s="271"/>
      <c r="G168" s="271"/>
      <c r="H168" s="271"/>
      <c r="I168" s="271"/>
      <c r="J168" s="271"/>
      <c r="K168" s="271"/>
      <c r="L168" s="271"/>
      <c r="M168" s="271"/>
      <c r="N168" s="267"/>
      <c r="O168" s="271"/>
      <c r="P168" s="271"/>
      <c r="Q168" s="271"/>
      <c r="R168" s="271"/>
      <c r="S168" s="271"/>
      <c r="T168" s="271"/>
      <c r="U168" s="271"/>
      <c r="V168" s="271"/>
      <c r="W168" s="271"/>
      <c r="X168" s="271"/>
      <c r="Y168" s="378"/>
      <c r="Z168" s="378"/>
      <c r="AA168" s="378"/>
      <c r="AB168" s="378"/>
      <c r="AC168" s="378"/>
      <c r="AD168" s="378"/>
      <c r="AE168" s="378"/>
      <c r="AF168" s="378"/>
      <c r="AG168" s="378"/>
      <c r="AH168" s="378"/>
      <c r="AI168" s="378"/>
      <c r="AJ168" s="378"/>
      <c r="AK168" s="378"/>
      <c r="AL168" s="378"/>
      <c r="AM168" s="272">
        <f>SUM(Y168:AL168)</f>
        <v>0</v>
      </c>
    </row>
    <row r="169" spans="1:39" ht="15" hidden="1" outlineLevel="1">
      <c r="B169" s="270" t="s">
        <v>387</v>
      </c>
      <c r="C169" s="267" t="s">
        <v>337</v>
      </c>
      <c r="D169" s="271"/>
      <c r="E169" s="271"/>
      <c r="F169" s="271"/>
      <c r="G169" s="271"/>
      <c r="H169" s="271"/>
      <c r="I169" s="271"/>
      <c r="J169" s="271"/>
      <c r="K169" s="271"/>
      <c r="L169" s="271"/>
      <c r="M169" s="271"/>
      <c r="N169" s="267"/>
      <c r="O169" s="271"/>
      <c r="P169" s="271"/>
      <c r="Q169" s="271"/>
      <c r="R169" s="271"/>
      <c r="S169" s="271"/>
      <c r="T169" s="271"/>
      <c r="U169" s="271"/>
      <c r="V169" s="271"/>
      <c r="W169" s="271"/>
      <c r="X169" s="271"/>
      <c r="Y169" s="379">
        <f>Y168</f>
        <v>0</v>
      </c>
      <c r="Z169" s="379">
        <f>Z168</f>
        <v>0</v>
      </c>
      <c r="AA169" s="379">
        <f t="shared" ref="AA169:AL169" si="43">AA168</f>
        <v>0</v>
      </c>
      <c r="AB169" s="379">
        <f t="shared" si="43"/>
        <v>0</v>
      </c>
      <c r="AC169" s="379">
        <f t="shared" si="43"/>
        <v>0</v>
      </c>
      <c r="AD169" s="379">
        <f t="shared" si="43"/>
        <v>0</v>
      </c>
      <c r="AE169" s="379">
        <f t="shared" si="43"/>
        <v>0</v>
      </c>
      <c r="AF169" s="379">
        <f t="shared" si="43"/>
        <v>0</v>
      </c>
      <c r="AG169" s="379">
        <f t="shared" si="43"/>
        <v>0</v>
      </c>
      <c r="AH169" s="379">
        <f t="shared" si="43"/>
        <v>0</v>
      </c>
      <c r="AI169" s="379">
        <f t="shared" si="43"/>
        <v>0</v>
      </c>
      <c r="AJ169" s="379">
        <f t="shared" si="43"/>
        <v>0</v>
      </c>
      <c r="AK169" s="379">
        <f t="shared" si="43"/>
        <v>0</v>
      </c>
      <c r="AL169" s="379">
        <f t="shared" si="43"/>
        <v>0</v>
      </c>
      <c r="AM169" s="463"/>
    </row>
    <row r="170" spans="1:39" ht="15" hidden="1" outlineLevel="1">
      <c r="B170" s="270"/>
      <c r="C170" s="281"/>
      <c r="D170" s="280"/>
      <c r="E170" s="280"/>
      <c r="F170" s="280"/>
      <c r="G170" s="280"/>
      <c r="H170" s="280"/>
      <c r="I170" s="280"/>
      <c r="J170" s="280"/>
      <c r="K170" s="280"/>
      <c r="L170" s="280"/>
      <c r="M170" s="280"/>
      <c r="N170" s="267"/>
      <c r="O170" s="280"/>
      <c r="P170" s="280"/>
      <c r="Q170" s="280"/>
      <c r="R170" s="280"/>
      <c r="S170" s="280"/>
      <c r="T170" s="280"/>
      <c r="U170" s="280"/>
      <c r="V170" s="280"/>
      <c r="W170" s="280"/>
      <c r="X170" s="280"/>
      <c r="Y170" s="380"/>
      <c r="Z170" s="380"/>
      <c r="AA170" s="380"/>
      <c r="AB170" s="380"/>
      <c r="AC170" s="380"/>
      <c r="AD170" s="380"/>
      <c r="AE170" s="380"/>
      <c r="AF170" s="380"/>
      <c r="AG170" s="380"/>
      <c r="AH170" s="380"/>
      <c r="AI170" s="380"/>
      <c r="AJ170" s="380"/>
      <c r="AK170" s="380"/>
      <c r="AL170" s="380"/>
      <c r="AM170" s="282"/>
    </row>
    <row r="171" spans="1:39" s="259" customFormat="1" ht="15" hidden="1" outlineLevel="1">
      <c r="A171" s="467">
        <v>8</v>
      </c>
      <c r="B171" s="270" t="s">
        <v>344</v>
      </c>
      <c r="C171" s="267" t="s">
        <v>335</v>
      </c>
      <c r="D171" s="271"/>
      <c r="E171" s="271"/>
      <c r="F171" s="271"/>
      <c r="G171" s="271"/>
      <c r="H171" s="271"/>
      <c r="I171" s="271"/>
      <c r="J171" s="271"/>
      <c r="K171" s="271"/>
      <c r="L171" s="271"/>
      <c r="M171" s="271"/>
      <c r="N171" s="267"/>
      <c r="O171" s="271"/>
      <c r="P171" s="271"/>
      <c r="Q171" s="271"/>
      <c r="R171" s="271"/>
      <c r="S171" s="271"/>
      <c r="T171" s="271"/>
      <c r="U171" s="271"/>
      <c r="V171" s="271"/>
      <c r="W171" s="271"/>
      <c r="X171" s="271"/>
      <c r="Y171" s="378"/>
      <c r="Z171" s="378"/>
      <c r="AA171" s="378"/>
      <c r="AB171" s="378"/>
      <c r="AC171" s="378"/>
      <c r="AD171" s="378"/>
      <c r="AE171" s="378"/>
      <c r="AF171" s="378"/>
      <c r="AG171" s="378"/>
      <c r="AH171" s="378"/>
      <c r="AI171" s="378"/>
      <c r="AJ171" s="378"/>
      <c r="AK171" s="378"/>
      <c r="AL171" s="378"/>
      <c r="AM171" s="272">
        <f>SUM(Y171:AL171)</f>
        <v>0</v>
      </c>
    </row>
    <row r="172" spans="1:39" s="259" customFormat="1" ht="15" hidden="1" outlineLevel="1">
      <c r="A172" s="467"/>
      <c r="B172" s="270" t="s">
        <v>387</v>
      </c>
      <c r="C172" s="267" t="s">
        <v>337</v>
      </c>
      <c r="D172" s="271"/>
      <c r="E172" s="271"/>
      <c r="F172" s="271"/>
      <c r="G172" s="271"/>
      <c r="H172" s="271"/>
      <c r="I172" s="271"/>
      <c r="J172" s="271"/>
      <c r="K172" s="271"/>
      <c r="L172" s="271"/>
      <c r="M172" s="271"/>
      <c r="N172" s="267"/>
      <c r="O172" s="271"/>
      <c r="P172" s="271"/>
      <c r="Q172" s="271"/>
      <c r="R172" s="271"/>
      <c r="S172" s="271"/>
      <c r="T172" s="271"/>
      <c r="U172" s="271"/>
      <c r="V172" s="271"/>
      <c r="W172" s="271"/>
      <c r="X172" s="271"/>
      <c r="Y172" s="379">
        <f>Y171</f>
        <v>0</v>
      </c>
      <c r="Z172" s="379">
        <f>Z171</f>
        <v>0</v>
      </c>
      <c r="AA172" s="379">
        <f t="shared" ref="AA172:AL172" si="44">AA171</f>
        <v>0</v>
      </c>
      <c r="AB172" s="379">
        <f t="shared" si="44"/>
        <v>0</v>
      </c>
      <c r="AC172" s="379">
        <f t="shared" si="44"/>
        <v>0</v>
      </c>
      <c r="AD172" s="379">
        <f t="shared" si="44"/>
        <v>0</v>
      </c>
      <c r="AE172" s="379">
        <f t="shared" si="44"/>
        <v>0</v>
      </c>
      <c r="AF172" s="379">
        <f t="shared" si="44"/>
        <v>0</v>
      </c>
      <c r="AG172" s="379">
        <f t="shared" si="44"/>
        <v>0</v>
      </c>
      <c r="AH172" s="379">
        <f t="shared" si="44"/>
        <v>0</v>
      </c>
      <c r="AI172" s="379">
        <f t="shared" si="44"/>
        <v>0</v>
      </c>
      <c r="AJ172" s="379">
        <f t="shared" si="44"/>
        <v>0</v>
      </c>
      <c r="AK172" s="379">
        <f t="shared" si="44"/>
        <v>0</v>
      </c>
      <c r="AL172" s="379">
        <f t="shared" si="44"/>
        <v>0</v>
      </c>
      <c r="AM172" s="463"/>
    </row>
    <row r="173" spans="1:39" s="259" customFormat="1" ht="15" hidden="1" outlineLevel="1">
      <c r="A173" s="467"/>
      <c r="B173" s="270"/>
      <c r="C173" s="281"/>
      <c r="D173" s="280"/>
      <c r="E173" s="280"/>
      <c r="F173" s="280"/>
      <c r="G173" s="280"/>
      <c r="H173" s="280"/>
      <c r="I173" s="280"/>
      <c r="J173" s="280"/>
      <c r="K173" s="280"/>
      <c r="L173" s="280"/>
      <c r="M173" s="280"/>
      <c r="N173" s="267"/>
      <c r="O173" s="280"/>
      <c r="P173" s="280"/>
      <c r="Q173" s="280"/>
      <c r="R173" s="280"/>
      <c r="S173" s="280"/>
      <c r="T173" s="280"/>
      <c r="U173" s="280"/>
      <c r="V173" s="280"/>
      <c r="W173" s="280"/>
      <c r="X173" s="280"/>
      <c r="Y173" s="380"/>
      <c r="Z173" s="380"/>
      <c r="AA173" s="380"/>
      <c r="AB173" s="380"/>
      <c r="AC173" s="380"/>
      <c r="AD173" s="380"/>
      <c r="AE173" s="380"/>
      <c r="AF173" s="380"/>
      <c r="AG173" s="380"/>
      <c r="AH173" s="380"/>
      <c r="AI173" s="380"/>
      <c r="AJ173" s="380"/>
      <c r="AK173" s="380"/>
      <c r="AL173" s="380"/>
      <c r="AM173" s="282"/>
    </row>
    <row r="174" spans="1:39" ht="15" hidden="1" outlineLevel="1">
      <c r="A174" s="467">
        <v>9</v>
      </c>
      <c r="B174" s="270" t="s">
        <v>345</v>
      </c>
      <c r="C174" s="267" t="s">
        <v>335</v>
      </c>
      <c r="D174" s="271"/>
      <c r="E174" s="271"/>
      <c r="F174" s="271"/>
      <c r="G174" s="271"/>
      <c r="H174" s="271"/>
      <c r="I174" s="271"/>
      <c r="J174" s="271"/>
      <c r="K174" s="271"/>
      <c r="L174" s="271"/>
      <c r="M174" s="271"/>
      <c r="N174" s="267"/>
      <c r="O174" s="271"/>
      <c r="P174" s="271"/>
      <c r="Q174" s="271"/>
      <c r="R174" s="271"/>
      <c r="S174" s="271"/>
      <c r="T174" s="271"/>
      <c r="U174" s="271"/>
      <c r="V174" s="271"/>
      <c r="W174" s="271"/>
      <c r="X174" s="271"/>
      <c r="Y174" s="378"/>
      <c r="Z174" s="378"/>
      <c r="AA174" s="378"/>
      <c r="AB174" s="378"/>
      <c r="AC174" s="378"/>
      <c r="AD174" s="378"/>
      <c r="AE174" s="378"/>
      <c r="AF174" s="378"/>
      <c r="AG174" s="378"/>
      <c r="AH174" s="378"/>
      <c r="AI174" s="378"/>
      <c r="AJ174" s="378"/>
      <c r="AK174" s="378"/>
      <c r="AL174" s="378"/>
      <c r="AM174" s="272">
        <f>SUM(Y174:AL174)</f>
        <v>0</v>
      </c>
    </row>
    <row r="175" spans="1:39" ht="15" hidden="1" outlineLevel="1">
      <c r="B175" s="270" t="s">
        <v>387</v>
      </c>
      <c r="C175" s="267" t="s">
        <v>337</v>
      </c>
      <c r="D175" s="271"/>
      <c r="E175" s="271"/>
      <c r="F175" s="271"/>
      <c r="G175" s="271"/>
      <c r="H175" s="271"/>
      <c r="I175" s="271"/>
      <c r="J175" s="271"/>
      <c r="K175" s="271"/>
      <c r="L175" s="271"/>
      <c r="M175" s="271"/>
      <c r="N175" s="267"/>
      <c r="O175" s="271"/>
      <c r="P175" s="271"/>
      <c r="Q175" s="271"/>
      <c r="R175" s="271"/>
      <c r="S175" s="271"/>
      <c r="T175" s="271"/>
      <c r="U175" s="271"/>
      <c r="V175" s="271"/>
      <c r="W175" s="271"/>
      <c r="X175" s="271"/>
      <c r="Y175" s="379">
        <f>Y174</f>
        <v>0</v>
      </c>
      <c r="Z175" s="379">
        <f>Z174</f>
        <v>0</v>
      </c>
      <c r="AA175" s="379">
        <f t="shared" ref="AA175:AL175" si="45">AA174</f>
        <v>0</v>
      </c>
      <c r="AB175" s="379">
        <f t="shared" si="45"/>
        <v>0</v>
      </c>
      <c r="AC175" s="379">
        <f t="shared" si="45"/>
        <v>0</v>
      </c>
      <c r="AD175" s="379">
        <f t="shared" si="45"/>
        <v>0</v>
      </c>
      <c r="AE175" s="379">
        <f t="shared" si="45"/>
        <v>0</v>
      </c>
      <c r="AF175" s="379">
        <f t="shared" si="45"/>
        <v>0</v>
      </c>
      <c r="AG175" s="379">
        <f t="shared" si="45"/>
        <v>0</v>
      </c>
      <c r="AH175" s="379">
        <f t="shared" si="45"/>
        <v>0</v>
      </c>
      <c r="AI175" s="379">
        <f t="shared" si="45"/>
        <v>0</v>
      </c>
      <c r="AJ175" s="379">
        <f t="shared" si="45"/>
        <v>0</v>
      </c>
      <c r="AK175" s="379">
        <f t="shared" si="45"/>
        <v>0</v>
      </c>
      <c r="AL175" s="379">
        <f t="shared" si="45"/>
        <v>0</v>
      </c>
      <c r="AM175" s="463"/>
    </row>
    <row r="176" spans="1:39" ht="15" hidden="1" outlineLevel="1">
      <c r="B176" s="283"/>
      <c r="C176" s="284"/>
      <c r="D176" s="267"/>
      <c r="E176" s="267"/>
      <c r="F176" s="267"/>
      <c r="G176" s="267"/>
      <c r="H176" s="267"/>
      <c r="I176" s="267"/>
      <c r="J176" s="267"/>
      <c r="K176" s="267"/>
      <c r="L176" s="267"/>
      <c r="M176" s="267"/>
      <c r="N176" s="267"/>
      <c r="O176" s="267"/>
      <c r="P176" s="267"/>
      <c r="Q176" s="267"/>
      <c r="R176" s="267"/>
      <c r="S176" s="267"/>
      <c r="T176" s="267"/>
      <c r="U176" s="267"/>
      <c r="V176" s="267"/>
      <c r="W176" s="267"/>
      <c r="X176" s="267"/>
      <c r="Y176" s="380"/>
      <c r="Z176" s="380"/>
      <c r="AA176" s="380"/>
      <c r="AB176" s="380"/>
      <c r="AC176" s="380"/>
      <c r="AD176" s="380"/>
      <c r="AE176" s="380"/>
      <c r="AF176" s="380"/>
      <c r="AG176" s="380"/>
      <c r="AH176" s="380"/>
      <c r="AI176" s="380"/>
      <c r="AJ176" s="380"/>
      <c r="AK176" s="380"/>
      <c r="AL176" s="380"/>
      <c r="AM176" s="282"/>
    </row>
    <row r="177" spans="1:39" ht="15.45" hidden="1" outlineLevel="1">
      <c r="A177" s="468"/>
      <c r="B177" s="264" t="s">
        <v>346</v>
      </c>
      <c r="C177" s="265"/>
      <c r="D177" s="265"/>
      <c r="E177" s="265"/>
      <c r="F177" s="265"/>
      <c r="G177" s="265"/>
      <c r="H177" s="265"/>
      <c r="I177" s="265"/>
      <c r="J177" s="265"/>
      <c r="K177" s="265"/>
      <c r="L177" s="265"/>
      <c r="M177" s="265"/>
      <c r="N177" s="267"/>
      <c r="O177" s="265"/>
      <c r="P177" s="265"/>
      <c r="Q177" s="265"/>
      <c r="R177" s="265"/>
      <c r="S177" s="265"/>
      <c r="T177" s="265"/>
      <c r="U177" s="265"/>
      <c r="V177" s="265"/>
      <c r="W177" s="265"/>
      <c r="X177" s="265"/>
      <c r="Y177" s="382"/>
      <c r="Z177" s="382"/>
      <c r="AA177" s="382"/>
      <c r="AB177" s="382"/>
      <c r="AC177" s="382"/>
      <c r="AD177" s="382"/>
      <c r="AE177" s="382"/>
      <c r="AF177" s="382"/>
      <c r="AG177" s="382"/>
      <c r="AH177" s="382"/>
      <c r="AI177" s="382"/>
      <c r="AJ177" s="382"/>
      <c r="AK177" s="382"/>
      <c r="AL177" s="382"/>
      <c r="AM177" s="268"/>
    </row>
    <row r="178" spans="1:39" ht="15" hidden="1" outlineLevel="1">
      <c r="A178" s="467">
        <v>10</v>
      </c>
      <c r="B178" s="286" t="s">
        <v>347</v>
      </c>
      <c r="C178" s="267" t="s">
        <v>335</v>
      </c>
      <c r="D178" s="271"/>
      <c r="E178" s="271"/>
      <c r="F178" s="271"/>
      <c r="G178" s="271"/>
      <c r="H178" s="271"/>
      <c r="I178" s="271"/>
      <c r="J178" s="271"/>
      <c r="K178" s="271"/>
      <c r="L178" s="271"/>
      <c r="M178" s="271"/>
      <c r="N178" s="271">
        <v>12</v>
      </c>
      <c r="O178" s="271"/>
      <c r="P178" s="271"/>
      <c r="Q178" s="271"/>
      <c r="R178" s="271"/>
      <c r="S178" s="271"/>
      <c r="T178" s="271"/>
      <c r="U178" s="271"/>
      <c r="V178" s="271"/>
      <c r="W178" s="271"/>
      <c r="X178" s="271"/>
      <c r="Y178" s="426"/>
      <c r="Z178" s="428"/>
      <c r="AA178" s="428"/>
      <c r="AB178" s="383"/>
      <c r="AC178" s="383"/>
      <c r="AD178" s="383"/>
      <c r="AE178" s="383"/>
      <c r="AF178" s="383"/>
      <c r="AG178" s="383"/>
      <c r="AH178" s="383"/>
      <c r="AI178" s="383"/>
      <c r="AJ178" s="383"/>
      <c r="AK178" s="383"/>
      <c r="AL178" s="383"/>
      <c r="AM178" s="272">
        <f>SUM(Y178:AL178)</f>
        <v>0</v>
      </c>
    </row>
    <row r="179" spans="1:39" ht="15" hidden="1" outlineLevel="1">
      <c r="B179" s="270" t="s">
        <v>387</v>
      </c>
      <c r="C179" s="267" t="s">
        <v>337</v>
      </c>
      <c r="D179" s="271"/>
      <c r="E179" s="271"/>
      <c r="F179" s="271"/>
      <c r="G179" s="271"/>
      <c r="H179" s="271"/>
      <c r="I179" s="271"/>
      <c r="J179" s="271"/>
      <c r="K179" s="271"/>
      <c r="L179" s="271"/>
      <c r="M179" s="271"/>
      <c r="N179" s="271">
        <f>N178</f>
        <v>12</v>
      </c>
      <c r="O179" s="271"/>
      <c r="P179" s="271"/>
      <c r="Q179" s="271"/>
      <c r="R179" s="271"/>
      <c r="S179" s="271"/>
      <c r="T179" s="271"/>
      <c r="U179" s="271"/>
      <c r="V179" s="271"/>
      <c r="W179" s="271"/>
      <c r="X179" s="271"/>
      <c r="Y179" s="379">
        <f>Y178</f>
        <v>0</v>
      </c>
      <c r="Z179" s="379">
        <f>Z178</f>
        <v>0</v>
      </c>
      <c r="AA179" s="379">
        <f t="shared" ref="AA179:AL179" si="46">AA178</f>
        <v>0</v>
      </c>
      <c r="AB179" s="379">
        <f t="shared" si="46"/>
        <v>0</v>
      </c>
      <c r="AC179" s="379">
        <f t="shared" si="46"/>
        <v>0</v>
      </c>
      <c r="AD179" s="379">
        <f t="shared" si="46"/>
        <v>0</v>
      </c>
      <c r="AE179" s="379">
        <f t="shared" si="46"/>
        <v>0</v>
      </c>
      <c r="AF179" s="379">
        <f t="shared" si="46"/>
        <v>0</v>
      </c>
      <c r="AG179" s="379">
        <f t="shared" si="46"/>
        <v>0</v>
      </c>
      <c r="AH179" s="379">
        <f t="shared" si="46"/>
        <v>0</v>
      </c>
      <c r="AI179" s="379">
        <f t="shared" si="46"/>
        <v>0</v>
      </c>
      <c r="AJ179" s="379">
        <f t="shared" si="46"/>
        <v>0</v>
      </c>
      <c r="AK179" s="379">
        <f t="shared" si="46"/>
        <v>0</v>
      </c>
      <c r="AL179" s="379">
        <f t="shared" si="46"/>
        <v>0</v>
      </c>
      <c r="AM179" s="463"/>
    </row>
    <row r="180" spans="1:39" ht="15" hidden="1" outlineLevel="1">
      <c r="B180" s="286"/>
      <c r="C180" s="288"/>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384"/>
      <c r="Z180" s="384"/>
      <c r="AA180" s="384"/>
      <c r="AB180" s="384"/>
      <c r="AC180" s="384"/>
      <c r="AD180" s="384"/>
      <c r="AE180" s="384"/>
      <c r="AF180" s="384"/>
      <c r="AG180" s="384"/>
      <c r="AH180" s="384"/>
      <c r="AI180" s="384"/>
      <c r="AJ180" s="384"/>
      <c r="AK180" s="384"/>
      <c r="AL180" s="384"/>
      <c r="AM180" s="289"/>
    </row>
    <row r="181" spans="1:39" ht="15" hidden="1" outlineLevel="1">
      <c r="A181" s="467">
        <v>11</v>
      </c>
      <c r="B181" s="290" t="s">
        <v>348</v>
      </c>
      <c r="C181" s="267" t="s">
        <v>335</v>
      </c>
      <c r="D181" s="271"/>
      <c r="E181" s="271"/>
      <c r="F181" s="271"/>
      <c r="G181" s="271"/>
      <c r="H181" s="271"/>
      <c r="I181" s="271"/>
      <c r="J181" s="271"/>
      <c r="K181" s="271"/>
      <c r="L181" s="271"/>
      <c r="M181" s="271"/>
      <c r="N181" s="271">
        <v>12</v>
      </c>
      <c r="O181" s="271"/>
      <c r="P181" s="271"/>
      <c r="Q181" s="271"/>
      <c r="R181" s="271"/>
      <c r="S181" s="271"/>
      <c r="T181" s="271"/>
      <c r="U181" s="271"/>
      <c r="V181" s="271"/>
      <c r="W181" s="271"/>
      <c r="X181" s="271"/>
      <c r="Y181" s="383"/>
      <c r="Z181" s="428"/>
      <c r="AA181" s="383"/>
      <c r="AB181" s="383"/>
      <c r="AC181" s="383"/>
      <c r="AD181" s="383"/>
      <c r="AE181" s="383"/>
      <c r="AF181" s="383"/>
      <c r="AG181" s="383"/>
      <c r="AH181" s="383"/>
      <c r="AI181" s="383"/>
      <c r="AJ181" s="383"/>
      <c r="AK181" s="383"/>
      <c r="AL181" s="383"/>
      <c r="AM181" s="272">
        <f>SUM(Y181:AL181)</f>
        <v>0</v>
      </c>
    </row>
    <row r="182" spans="1:39" ht="15" hidden="1" outlineLevel="1">
      <c r="B182" s="270" t="s">
        <v>387</v>
      </c>
      <c r="C182" s="267" t="s">
        <v>337</v>
      </c>
      <c r="D182" s="271"/>
      <c r="E182" s="271"/>
      <c r="F182" s="271"/>
      <c r="G182" s="271"/>
      <c r="H182" s="271"/>
      <c r="I182" s="271"/>
      <c r="J182" s="271"/>
      <c r="K182" s="271"/>
      <c r="L182" s="271"/>
      <c r="M182" s="271"/>
      <c r="N182" s="271">
        <f>N181</f>
        <v>12</v>
      </c>
      <c r="O182" s="271"/>
      <c r="P182" s="271"/>
      <c r="Q182" s="271"/>
      <c r="R182" s="271"/>
      <c r="S182" s="271"/>
      <c r="T182" s="271"/>
      <c r="U182" s="271"/>
      <c r="V182" s="271"/>
      <c r="W182" s="271"/>
      <c r="X182" s="271"/>
      <c r="Y182" s="379">
        <f>Y181</f>
        <v>0</v>
      </c>
      <c r="Z182" s="379">
        <f>Z181</f>
        <v>0</v>
      </c>
      <c r="AA182" s="379">
        <f t="shared" ref="AA182:AL182" si="47">AA181</f>
        <v>0</v>
      </c>
      <c r="AB182" s="379">
        <f t="shared" si="47"/>
        <v>0</v>
      </c>
      <c r="AC182" s="379">
        <f t="shared" si="47"/>
        <v>0</v>
      </c>
      <c r="AD182" s="379">
        <f t="shared" si="47"/>
        <v>0</v>
      </c>
      <c r="AE182" s="379">
        <f t="shared" si="47"/>
        <v>0</v>
      </c>
      <c r="AF182" s="379">
        <f t="shared" si="47"/>
        <v>0</v>
      </c>
      <c r="AG182" s="379">
        <f t="shared" si="47"/>
        <v>0</v>
      </c>
      <c r="AH182" s="379">
        <f t="shared" si="47"/>
        <v>0</v>
      </c>
      <c r="AI182" s="379">
        <f t="shared" si="47"/>
        <v>0</v>
      </c>
      <c r="AJ182" s="379">
        <f t="shared" si="47"/>
        <v>0</v>
      </c>
      <c r="AK182" s="379">
        <f t="shared" si="47"/>
        <v>0</v>
      </c>
      <c r="AL182" s="379">
        <f t="shared" si="47"/>
        <v>0</v>
      </c>
      <c r="AM182" s="463"/>
    </row>
    <row r="183" spans="1:39" ht="15" hidden="1" outlineLevel="1">
      <c r="B183" s="290"/>
      <c r="C183" s="288"/>
      <c r="D183" s="267"/>
      <c r="E183" s="267"/>
      <c r="F183" s="267"/>
      <c r="G183" s="267"/>
      <c r="H183" s="267"/>
      <c r="I183" s="267"/>
      <c r="J183" s="267"/>
      <c r="K183" s="267"/>
      <c r="L183" s="267"/>
      <c r="M183" s="267"/>
      <c r="N183" s="267"/>
      <c r="O183" s="267"/>
      <c r="P183" s="267"/>
      <c r="Q183" s="267"/>
      <c r="R183" s="267"/>
      <c r="S183" s="267"/>
      <c r="T183" s="267"/>
      <c r="U183" s="267"/>
      <c r="V183" s="267"/>
      <c r="W183" s="267"/>
      <c r="X183" s="267"/>
      <c r="Y183" s="384"/>
      <c r="Z183" s="385"/>
      <c r="AA183" s="384"/>
      <c r="AB183" s="384"/>
      <c r="AC183" s="384"/>
      <c r="AD183" s="384"/>
      <c r="AE183" s="384"/>
      <c r="AF183" s="384"/>
      <c r="AG183" s="384"/>
      <c r="AH183" s="384"/>
      <c r="AI183" s="384"/>
      <c r="AJ183" s="384"/>
      <c r="AK183" s="384"/>
      <c r="AL183" s="384"/>
      <c r="AM183" s="289"/>
    </row>
    <row r="184" spans="1:39" ht="15" hidden="1" outlineLevel="1">
      <c r="A184" s="467">
        <v>12</v>
      </c>
      <c r="B184" s="290" t="s">
        <v>349</v>
      </c>
      <c r="C184" s="267" t="s">
        <v>335</v>
      </c>
      <c r="D184" s="271"/>
      <c r="E184" s="271"/>
      <c r="F184" s="271"/>
      <c r="G184" s="271"/>
      <c r="H184" s="271"/>
      <c r="I184" s="271"/>
      <c r="J184" s="271"/>
      <c r="K184" s="271"/>
      <c r="L184" s="271"/>
      <c r="M184" s="271"/>
      <c r="N184" s="271">
        <v>3</v>
      </c>
      <c r="O184" s="271"/>
      <c r="P184" s="271"/>
      <c r="Q184" s="271"/>
      <c r="R184" s="271"/>
      <c r="S184" s="271"/>
      <c r="T184" s="271"/>
      <c r="U184" s="271"/>
      <c r="V184" s="271"/>
      <c r="W184" s="271"/>
      <c r="X184" s="271"/>
      <c r="Y184" s="383"/>
      <c r="Z184" s="383"/>
      <c r="AA184" s="383"/>
      <c r="AB184" s="383"/>
      <c r="AC184" s="383"/>
      <c r="AD184" s="383"/>
      <c r="AE184" s="383"/>
      <c r="AF184" s="383"/>
      <c r="AG184" s="383"/>
      <c r="AH184" s="383"/>
      <c r="AI184" s="383"/>
      <c r="AJ184" s="383"/>
      <c r="AK184" s="383"/>
      <c r="AL184" s="383"/>
      <c r="AM184" s="272">
        <f>SUM(Y184:AL184)</f>
        <v>0</v>
      </c>
    </row>
    <row r="185" spans="1:39" ht="15" hidden="1" outlineLevel="1">
      <c r="B185" s="270" t="s">
        <v>387</v>
      </c>
      <c r="C185" s="267" t="s">
        <v>337</v>
      </c>
      <c r="D185" s="271"/>
      <c r="E185" s="271"/>
      <c r="F185" s="271"/>
      <c r="G185" s="271"/>
      <c r="H185" s="271"/>
      <c r="I185" s="271"/>
      <c r="J185" s="271"/>
      <c r="K185" s="271"/>
      <c r="L185" s="271"/>
      <c r="M185" s="271"/>
      <c r="N185" s="271">
        <f>N184</f>
        <v>3</v>
      </c>
      <c r="O185" s="271"/>
      <c r="P185" s="271"/>
      <c r="Q185" s="271"/>
      <c r="R185" s="271"/>
      <c r="S185" s="271"/>
      <c r="T185" s="271"/>
      <c r="U185" s="271"/>
      <c r="V185" s="271"/>
      <c r="W185" s="271"/>
      <c r="X185" s="271"/>
      <c r="Y185" s="379">
        <f>Y184</f>
        <v>0</v>
      </c>
      <c r="Z185" s="379">
        <f>Z184</f>
        <v>0</v>
      </c>
      <c r="AA185" s="379">
        <f t="shared" ref="AA185:AL185" si="48">AA184</f>
        <v>0</v>
      </c>
      <c r="AB185" s="379">
        <f t="shared" si="48"/>
        <v>0</v>
      </c>
      <c r="AC185" s="379">
        <f t="shared" si="48"/>
        <v>0</v>
      </c>
      <c r="AD185" s="379">
        <f t="shared" si="48"/>
        <v>0</v>
      </c>
      <c r="AE185" s="379">
        <f t="shared" si="48"/>
        <v>0</v>
      </c>
      <c r="AF185" s="379">
        <f t="shared" si="48"/>
        <v>0</v>
      </c>
      <c r="AG185" s="379">
        <f t="shared" si="48"/>
        <v>0</v>
      </c>
      <c r="AH185" s="379">
        <f t="shared" si="48"/>
        <v>0</v>
      </c>
      <c r="AI185" s="379">
        <f t="shared" si="48"/>
        <v>0</v>
      </c>
      <c r="AJ185" s="379">
        <f t="shared" si="48"/>
        <v>0</v>
      </c>
      <c r="AK185" s="379">
        <f t="shared" si="48"/>
        <v>0</v>
      </c>
      <c r="AL185" s="379">
        <f t="shared" si="48"/>
        <v>0</v>
      </c>
      <c r="AM185" s="463"/>
    </row>
    <row r="186" spans="1:39" ht="15" hidden="1" outlineLevel="1">
      <c r="B186" s="290"/>
      <c r="C186" s="288"/>
      <c r="D186" s="292"/>
      <c r="E186" s="292"/>
      <c r="F186" s="292"/>
      <c r="G186" s="292"/>
      <c r="H186" s="292"/>
      <c r="I186" s="292"/>
      <c r="J186" s="292"/>
      <c r="K186" s="292"/>
      <c r="L186" s="292"/>
      <c r="M186" s="292"/>
      <c r="N186" s="267"/>
      <c r="O186" s="292"/>
      <c r="P186" s="292"/>
      <c r="Q186" s="292"/>
      <c r="R186" s="292"/>
      <c r="S186" s="292"/>
      <c r="T186" s="292"/>
      <c r="U186" s="292"/>
      <c r="V186" s="292"/>
      <c r="W186" s="292"/>
      <c r="X186" s="292"/>
      <c r="Y186" s="384"/>
      <c r="Z186" s="385"/>
      <c r="AA186" s="384"/>
      <c r="AB186" s="384"/>
      <c r="AC186" s="384"/>
      <c r="AD186" s="384"/>
      <c r="AE186" s="384"/>
      <c r="AF186" s="384"/>
      <c r="AG186" s="384"/>
      <c r="AH186" s="384"/>
      <c r="AI186" s="384"/>
      <c r="AJ186" s="384"/>
      <c r="AK186" s="384"/>
      <c r="AL186" s="384"/>
      <c r="AM186" s="289"/>
    </row>
    <row r="187" spans="1:39" ht="15" hidden="1" outlineLevel="1">
      <c r="A187" s="467">
        <v>13</v>
      </c>
      <c r="B187" s="290" t="s">
        <v>350</v>
      </c>
      <c r="C187" s="267" t="s">
        <v>335</v>
      </c>
      <c r="D187" s="271"/>
      <c r="E187" s="271"/>
      <c r="F187" s="271"/>
      <c r="G187" s="271"/>
      <c r="H187" s="271"/>
      <c r="I187" s="271"/>
      <c r="J187" s="271"/>
      <c r="K187" s="271"/>
      <c r="L187" s="271"/>
      <c r="M187" s="271"/>
      <c r="N187" s="271">
        <v>12</v>
      </c>
      <c r="O187" s="271"/>
      <c r="P187" s="271"/>
      <c r="Q187" s="271"/>
      <c r="R187" s="271"/>
      <c r="S187" s="271"/>
      <c r="T187" s="271"/>
      <c r="U187" s="271"/>
      <c r="V187" s="271"/>
      <c r="W187" s="271"/>
      <c r="X187" s="271"/>
      <c r="Y187" s="383"/>
      <c r="Z187" s="383"/>
      <c r="AA187" s="383"/>
      <c r="AB187" s="383"/>
      <c r="AC187" s="383"/>
      <c r="AD187" s="383"/>
      <c r="AE187" s="383"/>
      <c r="AF187" s="383"/>
      <c r="AG187" s="383"/>
      <c r="AH187" s="383"/>
      <c r="AI187" s="383"/>
      <c r="AJ187" s="383"/>
      <c r="AK187" s="383"/>
      <c r="AL187" s="383"/>
      <c r="AM187" s="272">
        <f>SUM(Y187:AL187)</f>
        <v>0</v>
      </c>
    </row>
    <row r="188" spans="1:39" ht="15" hidden="1" outlineLevel="1">
      <c r="B188" s="270" t="s">
        <v>387</v>
      </c>
      <c r="C188" s="267" t="s">
        <v>337</v>
      </c>
      <c r="D188" s="271"/>
      <c r="E188" s="271"/>
      <c r="F188" s="271"/>
      <c r="G188" s="271"/>
      <c r="H188" s="271"/>
      <c r="I188" s="271"/>
      <c r="J188" s="271"/>
      <c r="K188" s="271"/>
      <c r="L188" s="271"/>
      <c r="M188" s="271"/>
      <c r="N188" s="271">
        <f>N187</f>
        <v>12</v>
      </c>
      <c r="O188" s="271"/>
      <c r="P188" s="271"/>
      <c r="Q188" s="271"/>
      <c r="R188" s="271"/>
      <c r="S188" s="271"/>
      <c r="T188" s="271"/>
      <c r="U188" s="271"/>
      <c r="V188" s="271"/>
      <c r="W188" s="271"/>
      <c r="X188" s="271"/>
      <c r="Y188" s="379">
        <f>Y187</f>
        <v>0</v>
      </c>
      <c r="Z188" s="379">
        <f>Z187</f>
        <v>0</v>
      </c>
      <c r="AA188" s="379">
        <f t="shared" ref="AA188:AL188" si="49">AA187</f>
        <v>0</v>
      </c>
      <c r="AB188" s="379">
        <f t="shared" si="49"/>
        <v>0</v>
      </c>
      <c r="AC188" s="379">
        <f t="shared" si="49"/>
        <v>0</v>
      </c>
      <c r="AD188" s="379">
        <f t="shared" si="49"/>
        <v>0</v>
      </c>
      <c r="AE188" s="379">
        <f t="shared" si="49"/>
        <v>0</v>
      </c>
      <c r="AF188" s="379">
        <f t="shared" si="49"/>
        <v>0</v>
      </c>
      <c r="AG188" s="379">
        <f t="shared" si="49"/>
        <v>0</v>
      </c>
      <c r="AH188" s="379">
        <f t="shared" si="49"/>
        <v>0</v>
      </c>
      <c r="AI188" s="379">
        <f t="shared" si="49"/>
        <v>0</v>
      </c>
      <c r="AJ188" s="379">
        <f t="shared" si="49"/>
        <v>0</v>
      </c>
      <c r="AK188" s="379">
        <f t="shared" si="49"/>
        <v>0</v>
      </c>
      <c r="AL188" s="379">
        <f t="shared" si="49"/>
        <v>0</v>
      </c>
      <c r="AM188" s="463"/>
    </row>
    <row r="189" spans="1:39" ht="15" hidden="1" outlineLevel="1">
      <c r="B189" s="290"/>
      <c r="C189" s="288"/>
      <c r="D189" s="292"/>
      <c r="E189" s="292"/>
      <c r="F189" s="292"/>
      <c r="G189" s="292"/>
      <c r="H189" s="292"/>
      <c r="I189" s="292"/>
      <c r="J189" s="292"/>
      <c r="K189" s="292"/>
      <c r="L189" s="292"/>
      <c r="M189" s="292"/>
      <c r="N189" s="267"/>
      <c r="O189" s="292"/>
      <c r="P189" s="292"/>
      <c r="Q189" s="292"/>
      <c r="R189" s="292"/>
      <c r="S189" s="292"/>
      <c r="T189" s="292"/>
      <c r="U189" s="292"/>
      <c r="V189" s="292"/>
      <c r="W189" s="292"/>
      <c r="X189" s="292"/>
      <c r="Y189" s="384"/>
      <c r="Z189" s="384"/>
      <c r="AA189" s="384"/>
      <c r="AB189" s="384"/>
      <c r="AC189" s="384"/>
      <c r="AD189" s="384"/>
      <c r="AE189" s="384"/>
      <c r="AF189" s="384"/>
      <c r="AG189" s="384"/>
      <c r="AH189" s="384"/>
      <c r="AI189" s="384"/>
      <c r="AJ189" s="384"/>
      <c r="AK189" s="384"/>
      <c r="AL189" s="384"/>
      <c r="AM189" s="289"/>
    </row>
    <row r="190" spans="1:39" ht="15" hidden="1" outlineLevel="1">
      <c r="A190" s="467">
        <v>14</v>
      </c>
      <c r="B190" s="290" t="s">
        <v>351</v>
      </c>
      <c r="C190" s="267" t="s">
        <v>335</v>
      </c>
      <c r="D190" s="271"/>
      <c r="E190" s="271"/>
      <c r="F190" s="271"/>
      <c r="G190" s="271"/>
      <c r="H190" s="271"/>
      <c r="I190" s="271"/>
      <c r="J190" s="271"/>
      <c r="K190" s="271"/>
      <c r="L190" s="271"/>
      <c r="M190" s="271"/>
      <c r="N190" s="271">
        <v>12</v>
      </c>
      <c r="O190" s="271"/>
      <c r="P190" s="271"/>
      <c r="Q190" s="271"/>
      <c r="R190" s="271"/>
      <c r="S190" s="271"/>
      <c r="T190" s="271"/>
      <c r="U190" s="271"/>
      <c r="V190" s="271"/>
      <c r="W190" s="271"/>
      <c r="X190" s="271"/>
      <c r="Y190" s="383"/>
      <c r="Z190" s="383"/>
      <c r="AA190" s="383"/>
      <c r="AB190" s="383"/>
      <c r="AC190" s="383"/>
      <c r="AD190" s="383"/>
      <c r="AE190" s="383"/>
      <c r="AF190" s="383"/>
      <c r="AG190" s="383"/>
      <c r="AH190" s="383"/>
      <c r="AI190" s="383"/>
      <c r="AJ190" s="383"/>
      <c r="AK190" s="383"/>
      <c r="AL190" s="383"/>
      <c r="AM190" s="272">
        <f>SUM(Y190:AL190)</f>
        <v>0</v>
      </c>
    </row>
    <row r="191" spans="1:39" ht="15" hidden="1" outlineLevel="1">
      <c r="B191" s="270" t="s">
        <v>387</v>
      </c>
      <c r="C191" s="267" t="s">
        <v>337</v>
      </c>
      <c r="D191" s="271"/>
      <c r="E191" s="271"/>
      <c r="F191" s="271"/>
      <c r="G191" s="271"/>
      <c r="H191" s="271"/>
      <c r="I191" s="271"/>
      <c r="J191" s="271"/>
      <c r="K191" s="271"/>
      <c r="L191" s="271"/>
      <c r="M191" s="271"/>
      <c r="N191" s="271">
        <f>N190</f>
        <v>12</v>
      </c>
      <c r="O191" s="271"/>
      <c r="P191" s="271"/>
      <c r="Q191" s="271"/>
      <c r="R191" s="271"/>
      <c r="S191" s="271"/>
      <c r="T191" s="271"/>
      <c r="U191" s="271"/>
      <c r="V191" s="271"/>
      <c r="W191" s="271"/>
      <c r="X191" s="271"/>
      <c r="Y191" s="379">
        <f>Y190</f>
        <v>0</v>
      </c>
      <c r="Z191" s="379">
        <f>Z190</f>
        <v>0</v>
      </c>
      <c r="AA191" s="379">
        <f t="shared" ref="AA191:AL191" si="50">AA190</f>
        <v>0</v>
      </c>
      <c r="AB191" s="379">
        <f t="shared" si="50"/>
        <v>0</v>
      </c>
      <c r="AC191" s="379">
        <f t="shared" si="50"/>
        <v>0</v>
      </c>
      <c r="AD191" s="379">
        <f t="shared" si="50"/>
        <v>0</v>
      </c>
      <c r="AE191" s="379">
        <f t="shared" si="50"/>
        <v>0</v>
      </c>
      <c r="AF191" s="379">
        <f t="shared" si="50"/>
        <v>0</v>
      </c>
      <c r="AG191" s="379">
        <f t="shared" si="50"/>
        <v>0</v>
      </c>
      <c r="AH191" s="379">
        <f t="shared" si="50"/>
        <v>0</v>
      </c>
      <c r="AI191" s="379">
        <f t="shared" si="50"/>
        <v>0</v>
      </c>
      <c r="AJ191" s="379">
        <f t="shared" si="50"/>
        <v>0</v>
      </c>
      <c r="AK191" s="379">
        <f t="shared" si="50"/>
        <v>0</v>
      </c>
      <c r="AL191" s="379">
        <f t="shared" si="50"/>
        <v>0</v>
      </c>
      <c r="AM191" s="463"/>
    </row>
    <row r="192" spans="1:39" ht="15" hidden="1" outlineLevel="1">
      <c r="B192" s="290"/>
      <c r="C192" s="288"/>
      <c r="D192" s="292"/>
      <c r="E192" s="292"/>
      <c r="F192" s="292"/>
      <c r="G192" s="292"/>
      <c r="H192" s="292"/>
      <c r="I192" s="292"/>
      <c r="J192" s="292"/>
      <c r="K192" s="292"/>
      <c r="L192" s="292"/>
      <c r="M192" s="292"/>
      <c r="N192" s="267"/>
      <c r="O192" s="292"/>
      <c r="P192" s="292"/>
      <c r="Q192" s="292"/>
      <c r="R192" s="292"/>
      <c r="S192" s="292"/>
      <c r="T192" s="292"/>
      <c r="U192" s="292"/>
      <c r="V192" s="292"/>
      <c r="W192" s="292"/>
      <c r="X192" s="292"/>
      <c r="Y192" s="384"/>
      <c r="Z192" s="385"/>
      <c r="AA192" s="384"/>
      <c r="AB192" s="384"/>
      <c r="AC192" s="384"/>
      <c r="AD192" s="384"/>
      <c r="AE192" s="384"/>
      <c r="AF192" s="384"/>
      <c r="AG192" s="384"/>
      <c r="AH192" s="384"/>
      <c r="AI192" s="384"/>
      <c r="AJ192" s="384"/>
      <c r="AK192" s="384"/>
      <c r="AL192" s="384"/>
      <c r="AM192" s="289"/>
    </row>
    <row r="193" spans="1:39" s="259" customFormat="1" ht="15" hidden="1" outlineLevel="1">
      <c r="A193" s="467">
        <v>15</v>
      </c>
      <c r="B193" s="290" t="s">
        <v>352</v>
      </c>
      <c r="C193" s="267" t="s">
        <v>335</v>
      </c>
      <c r="D193" s="271"/>
      <c r="E193" s="271"/>
      <c r="F193" s="271"/>
      <c r="G193" s="271"/>
      <c r="H193" s="271"/>
      <c r="I193" s="271"/>
      <c r="J193" s="271"/>
      <c r="K193" s="271"/>
      <c r="L193" s="271"/>
      <c r="M193" s="271"/>
      <c r="N193" s="267"/>
      <c r="O193" s="271"/>
      <c r="P193" s="271"/>
      <c r="Q193" s="271"/>
      <c r="R193" s="271"/>
      <c r="S193" s="271"/>
      <c r="T193" s="271"/>
      <c r="U193" s="271"/>
      <c r="V193" s="271"/>
      <c r="W193" s="271"/>
      <c r="X193" s="271"/>
      <c r="Y193" s="383"/>
      <c r="Z193" s="383"/>
      <c r="AA193" s="383"/>
      <c r="AB193" s="383"/>
      <c r="AC193" s="383"/>
      <c r="AD193" s="383"/>
      <c r="AE193" s="383"/>
      <c r="AF193" s="383"/>
      <c r="AG193" s="383"/>
      <c r="AH193" s="383"/>
      <c r="AI193" s="383"/>
      <c r="AJ193" s="383"/>
      <c r="AK193" s="383"/>
      <c r="AL193" s="383"/>
      <c r="AM193" s="272">
        <f>SUM(Y193:AL193)</f>
        <v>0</v>
      </c>
    </row>
    <row r="194" spans="1:39" s="259" customFormat="1" ht="15" hidden="1" outlineLevel="1">
      <c r="A194" s="467"/>
      <c r="B194" s="291" t="s">
        <v>387</v>
      </c>
      <c r="C194" s="267" t="s">
        <v>337</v>
      </c>
      <c r="D194" s="271"/>
      <c r="E194" s="271"/>
      <c r="F194" s="271"/>
      <c r="G194" s="271"/>
      <c r="H194" s="271"/>
      <c r="I194" s="271"/>
      <c r="J194" s="271"/>
      <c r="K194" s="271"/>
      <c r="L194" s="271"/>
      <c r="M194" s="271"/>
      <c r="N194" s="267"/>
      <c r="O194" s="271"/>
      <c r="P194" s="271"/>
      <c r="Q194" s="271"/>
      <c r="R194" s="271"/>
      <c r="S194" s="271"/>
      <c r="T194" s="271"/>
      <c r="U194" s="271"/>
      <c r="V194" s="271"/>
      <c r="W194" s="271"/>
      <c r="X194" s="271"/>
      <c r="Y194" s="379">
        <f>Y193</f>
        <v>0</v>
      </c>
      <c r="Z194" s="379">
        <f>Z193</f>
        <v>0</v>
      </c>
      <c r="AA194" s="379">
        <f t="shared" ref="AA194:AL194" si="51">AA193</f>
        <v>0</v>
      </c>
      <c r="AB194" s="379">
        <f t="shared" si="51"/>
        <v>0</v>
      </c>
      <c r="AC194" s="379">
        <f t="shared" si="51"/>
        <v>0</v>
      </c>
      <c r="AD194" s="379">
        <f t="shared" si="51"/>
        <v>0</v>
      </c>
      <c r="AE194" s="379">
        <f t="shared" si="51"/>
        <v>0</v>
      </c>
      <c r="AF194" s="379">
        <f t="shared" si="51"/>
        <v>0</v>
      </c>
      <c r="AG194" s="379">
        <f t="shared" si="51"/>
        <v>0</v>
      </c>
      <c r="AH194" s="379">
        <f t="shared" si="51"/>
        <v>0</v>
      </c>
      <c r="AI194" s="379">
        <f t="shared" si="51"/>
        <v>0</v>
      </c>
      <c r="AJ194" s="379">
        <f t="shared" si="51"/>
        <v>0</v>
      </c>
      <c r="AK194" s="379">
        <f t="shared" si="51"/>
        <v>0</v>
      </c>
      <c r="AL194" s="379">
        <f t="shared" si="51"/>
        <v>0</v>
      </c>
      <c r="AM194" s="463"/>
    </row>
    <row r="195" spans="1:39" s="259" customFormat="1" ht="15" hidden="1" outlineLevel="1">
      <c r="A195" s="467"/>
      <c r="B195" s="290"/>
      <c r="C195" s="288"/>
      <c r="D195" s="292"/>
      <c r="E195" s="292"/>
      <c r="F195" s="292"/>
      <c r="G195" s="292"/>
      <c r="H195" s="292"/>
      <c r="I195" s="292"/>
      <c r="J195" s="292"/>
      <c r="K195" s="292"/>
      <c r="L195" s="292"/>
      <c r="M195" s="292"/>
      <c r="N195" s="267"/>
      <c r="O195" s="292"/>
      <c r="P195" s="292"/>
      <c r="Q195" s="292"/>
      <c r="R195" s="292"/>
      <c r="S195" s="292"/>
      <c r="T195" s="292"/>
      <c r="U195" s="292"/>
      <c r="V195" s="292"/>
      <c r="W195" s="292"/>
      <c r="X195" s="292"/>
      <c r="Y195" s="386"/>
      <c r="Z195" s="384"/>
      <c r="AA195" s="384"/>
      <c r="AB195" s="384"/>
      <c r="AC195" s="384"/>
      <c r="AD195" s="384"/>
      <c r="AE195" s="384"/>
      <c r="AF195" s="384"/>
      <c r="AG195" s="384"/>
      <c r="AH195" s="384"/>
      <c r="AI195" s="384"/>
      <c r="AJ195" s="384"/>
      <c r="AK195" s="384"/>
      <c r="AL195" s="384"/>
      <c r="AM195" s="289"/>
    </row>
    <row r="196" spans="1:39" s="259" customFormat="1" ht="15" hidden="1" outlineLevel="1">
      <c r="A196" s="467">
        <v>16</v>
      </c>
      <c r="B196" s="290" t="s">
        <v>353</v>
      </c>
      <c r="C196" s="267" t="s">
        <v>335</v>
      </c>
      <c r="D196" s="271"/>
      <c r="E196" s="271"/>
      <c r="F196" s="271"/>
      <c r="G196" s="271"/>
      <c r="H196" s="271"/>
      <c r="I196" s="271"/>
      <c r="J196" s="271"/>
      <c r="K196" s="271"/>
      <c r="L196" s="271"/>
      <c r="M196" s="271"/>
      <c r="N196" s="267"/>
      <c r="O196" s="271"/>
      <c r="P196" s="271"/>
      <c r="Q196" s="271"/>
      <c r="R196" s="271"/>
      <c r="S196" s="271"/>
      <c r="T196" s="271"/>
      <c r="U196" s="271"/>
      <c r="V196" s="271"/>
      <c r="W196" s="271"/>
      <c r="X196" s="271"/>
      <c r="Y196" s="383"/>
      <c r="Z196" s="383"/>
      <c r="AA196" s="383"/>
      <c r="AB196" s="383"/>
      <c r="AC196" s="383"/>
      <c r="AD196" s="383"/>
      <c r="AE196" s="383"/>
      <c r="AF196" s="383"/>
      <c r="AG196" s="383"/>
      <c r="AH196" s="383"/>
      <c r="AI196" s="383"/>
      <c r="AJ196" s="383"/>
      <c r="AK196" s="383"/>
      <c r="AL196" s="383"/>
      <c r="AM196" s="272">
        <f>SUM(Y196:AL196)</f>
        <v>0</v>
      </c>
    </row>
    <row r="197" spans="1:39" s="259" customFormat="1" ht="15" hidden="1" outlineLevel="1">
      <c r="A197" s="467"/>
      <c r="B197" s="291" t="s">
        <v>387</v>
      </c>
      <c r="C197" s="267" t="s">
        <v>337</v>
      </c>
      <c r="D197" s="271"/>
      <c r="E197" s="271"/>
      <c r="F197" s="271"/>
      <c r="G197" s="271"/>
      <c r="H197" s="271"/>
      <c r="I197" s="271"/>
      <c r="J197" s="271"/>
      <c r="K197" s="271"/>
      <c r="L197" s="271"/>
      <c r="M197" s="271"/>
      <c r="N197" s="267"/>
      <c r="O197" s="271"/>
      <c r="P197" s="271"/>
      <c r="Q197" s="271"/>
      <c r="R197" s="271"/>
      <c r="S197" s="271"/>
      <c r="T197" s="271"/>
      <c r="U197" s="271"/>
      <c r="V197" s="271"/>
      <c r="W197" s="271"/>
      <c r="X197" s="271"/>
      <c r="Y197" s="379">
        <f>Y196</f>
        <v>0</v>
      </c>
      <c r="Z197" s="379">
        <f>Z196</f>
        <v>0</v>
      </c>
      <c r="AA197" s="379">
        <f t="shared" ref="AA197:AL197" si="52">AA196</f>
        <v>0</v>
      </c>
      <c r="AB197" s="379">
        <f t="shared" si="52"/>
        <v>0</v>
      </c>
      <c r="AC197" s="379">
        <f t="shared" si="52"/>
        <v>0</v>
      </c>
      <c r="AD197" s="379">
        <f t="shared" si="52"/>
        <v>0</v>
      </c>
      <c r="AE197" s="379">
        <f t="shared" si="52"/>
        <v>0</v>
      </c>
      <c r="AF197" s="379">
        <f t="shared" si="52"/>
        <v>0</v>
      </c>
      <c r="AG197" s="379">
        <f t="shared" si="52"/>
        <v>0</v>
      </c>
      <c r="AH197" s="379">
        <f t="shared" si="52"/>
        <v>0</v>
      </c>
      <c r="AI197" s="379">
        <f t="shared" si="52"/>
        <v>0</v>
      </c>
      <c r="AJ197" s="379">
        <f t="shared" si="52"/>
        <v>0</v>
      </c>
      <c r="AK197" s="379">
        <f t="shared" si="52"/>
        <v>0</v>
      </c>
      <c r="AL197" s="379">
        <f t="shared" si="52"/>
        <v>0</v>
      </c>
      <c r="AM197" s="463"/>
    </row>
    <row r="198" spans="1:39" s="259" customFormat="1" ht="15" hidden="1" outlineLevel="1">
      <c r="A198" s="467"/>
      <c r="B198" s="290"/>
      <c r="C198" s="288"/>
      <c r="D198" s="292"/>
      <c r="E198" s="292"/>
      <c r="F198" s="292"/>
      <c r="G198" s="292"/>
      <c r="H198" s="292"/>
      <c r="I198" s="292"/>
      <c r="J198" s="292"/>
      <c r="K198" s="292"/>
      <c r="L198" s="292"/>
      <c r="M198" s="292"/>
      <c r="N198" s="267"/>
      <c r="O198" s="292"/>
      <c r="P198" s="292"/>
      <c r="Q198" s="292"/>
      <c r="R198" s="292"/>
      <c r="S198" s="292"/>
      <c r="T198" s="292"/>
      <c r="U198" s="292"/>
      <c r="V198" s="292"/>
      <c r="W198" s="292"/>
      <c r="X198" s="292"/>
      <c r="Y198" s="386"/>
      <c r="Z198" s="384"/>
      <c r="AA198" s="384"/>
      <c r="AB198" s="384"/>
      <c r="AC198" s="384"/>
      <c r="AD198" s="384"/>
      <c r="AE198" s="384"/>
      <c r="AF198" s="384"/>
      <c r="AG198" s="384"/>
      <c r="AH198" s="384"/>
      <c r="AI198" s="384"/>
      <c r="AJ198" s="384"/>
      <c r="AK198" s="384"/>
      <c r="AL198" s="384"/>
      <c r="AM198" s="289"/>
    </row>
    <row r="199" spans="1:39" ht="15" hidden="1" outlineLevel="1">
      <c r="A199" s="467">
        <v>17</v>
      </c>
      <c r="B199" s="290" t="s">
        <v>354</v>
      </c>
      <c r="C199" s="267" t="s">
        <v>335</v>
      </c>
      <c r="D199" s="271"/>
      <c r="E199" s="271"/>
      <c r="F199" s="271"/>
      <c r="G199" s="271"/>
      <c r="H199" s="271"/>
      <c r="I199" s="271"/>
      <c r="J199" s="271"/>
      <c r="K199" s="271"/>
      <c r="L199" s="271"/>
      <c r="M199" s="271"/>
      <c r="N199" s="267"/>
      <c r="O199" s="271"/>
      <c r="P199" s="271"/>
      <c r="Q199" s="271"/>
      <c r="R199" s="271"/>
      <c r="S199" s="271"/>
      <c r="T199" s="271"/>
      <c r="U199" s="271"/>
      <c r="V199" s="271"/>
      <c r="W199" s="271"/>
      <c r="X199" s="271"/>
      <c r="Y199" s="383"/>
      <c r="Z199" s="383"/>
      <c r="AA199" s="383"/>
      <c r="AB199" s="383"/>
      <c r="AC199" s="383"/>
      <c r="AD199" s="383"/>
      <c r="AE199" s="383"/>
      <c r="AF199" s="383"/>
      <c r="AG199" s="383"/>
      <c r="AH199" s="383"/>
      <c r="AI199" s="383"/>
      <c r="AJ199" s="383"/>
      <c r="AK199" s="383"/>
      <c r="AL199" s="383"/>
      <c r="AM199" s="272">
        <f>SUM(Y199:AL199)</f>
        <v>0</v>
      </c>
    </row>
    <row r="200" spans="1:39" ht="15" hidden="1" outlineLevel="1">
      <c r="B200" s="270" t="s">
        <v>387</v>
      </c>
      <c r="C200" s="267" t="s">
        <v>337</v>
      </c>
      <c r="D200" s="271"/>
      <c r="E200" s="271"/>
      <c r="F200" s="271"/>
      <c r="G200" s="271"/>
      <c r="H200" s="271"/>
      <c r="I200" s="271"/>
      <c r="J200" s="271"/>
      <c r="K200" s="271"/>
      <c r="L200" s="271"/>
      <c r="M200" s="271"/>
      <c r="N200" s="267"/>
      <c r="O200" s="271"/>
      <c r="P200" s="271"/>
      <c r="Q200" s="271"/>
      <c r="R200" s="271"/>
      <c r="S200" s="271"/>
      <c r="T200" s="271"/>
      <c r="U200" s="271"/>
      <c r="V200" s="271"/>
      <c r="W200" s="271"/>
      <c r="X200" s="271"/>
      <c r="Y200" s="379">
        <f>Y199</f>
        <v>0</v>
      </c>
      <c r="Z200" s="379">
        <f>Z199</f>
        <v>0</v>
      </c>
      <c r="AA200" s="379">
        <f t="shared" ref="AA200:AL200" si="53">AA199</f>
        <v>0</v>
      </c>
      <c r="AB200" s="379">
        <f t="shared" si="53"/>
        <v>0</v>
      </c>
      <c r="AC200" s="379">
        <f t="shared" si="53"/>
        <v>0</v>
      </c>
      <c r="AD200" s="379">
        <f t="shared" si="53"/>
        <v>0</v>
      </c>
      <c r="AE200" s="379">
        <f t="shared" si="53"/>
        <v>0</v>
      </c>
      <c r="AF200" s="379">
        <f t="shared" si="53"/>
        <v>0</v>
      </c>
      <c r="AG200" s="379">
        <f t="shared" si="53"/>
        <v>0</v>
      </c>
      <c r="AH200" s="379">
        <f t="shared" si="53"/>
        <v>0</v>
      </c>
      <c r="AI200" s="379">
        <f t="shared" si="53"/>
        <v>0</v>
      </c>
      <c r="AJ200" s="379">
        <f t="shared" si="53"/>
        <v>0</v>
      </c>
      <c r="AK200" s="379">
        <f t="shared" si="53"/>
        <v>0</v>
      </c>
      <c r="AL200" s="379">
        <f t="shared" si="53"/>
        <v>0</v>
      </c>
      <c r="AM200" s="463"/>
    </row>
    <row r="201" spans="1:39" ht="15" hidden="1" outlineLevel="1">
      <c r="B201" s="291"/>
      <c r="C201" s="281"/>
      <c r="D201" s="267"/>
      <c r="E201" s="267"/>
      <c r="F201" s="267"/>
      <c r="G201" s="267"/>
      <c r="H201" s="267"/>
      <c r="I201" s="267"/>
      <c r="J201" s="267"/>
      <c r="K201" s="267"/>
      <c r="L201" s="267"/>
      <c r="M201" s="267"/>
      <c r="N201" s="267"/>
      <c r="O201" s="267"/>
      <c r="P201" s="267"/>
      <c r="Q201" s="267"/>
      <c r="R201" s="267"/>
      <c r="S201" s="267"/>
      <c r="T201" s="267"/>
      <c r="U201" s="267"/>
      <c r="V201" s="267"/>
      <c r="W201" s="267"/>
      <c r="X201" s="267"/>
      <c r="Y201" s="387"/>
      <c r="Z201" s="388"/>
      <c r="AA201" s="388"/>
      <c r="AB201" s="388"/>
      <c r="AC201" s="388"/>
      <c r="AD201" s="388"/>
      <c r="AE201" s="388"/>
      <c r="AF201" s="388"/>
      <c r="AG201" s="388"/>
      <c r="AH201" s="388"/>
      <c r="AI201" s="388"/>
      <c r="AJ201" s="388"/>
      <c r="AK201" s="388"/>
      <c r="AL201" s="388"/>
      <c r="AM201" s="293"/>
    </row>
    <row r="202" spans="1:39" ht="15.45" hidden="1" outlineLevel="1">
      <c r="A202" s="468"/>
      <c r="B202" s="264" t="s">
        <v>355</v>
      </c>
      <c r="C202" s="265"/>
      <c r="D202" s="265"/>
      <c r="E202" s="265"/>
      <c r="F202" s="265"/>
      <c r="G202" s="265"/>
      <c r="H202" s="265"/>
      <c r="I202" s="265"/>
      <c r="J202" s="265"/>
      <c r="K202" s="265"/>
      <c r="L202" s="265"/>
      <c r="M202" s="265"/>
      <c r="N202" s="266"/>
      <c r="O202" s="265"/>
      <c r="P202" s="265"/>
      <c r="Q202" s="265"/>
      <c r="R202" s="265"/>
      <c r="S202" s="265"/>
      <c r="T202" s="265"/>
      <c r="U202" s="265"/>
      <c r="V202" s="265"/>
      <c r="W202" s="265"/>
      <c r="X202" s="265"/>
      <c r="Y202" s="382"/>
      <c r="Z202" s="382"/>
      <c r="AA202" s="382"/>
      <c r="AB202" s="382"/>
      <c r="AC202" s="382"/>
      <c r="AD202" s="382"/>
      <c r="AE202" s="382"/>
      <c r="AF202" s="382"/>
      <c r="AG202" s="382"/>
      <c r="AH202" s="382"/>
      <c r="AI202" s="382"/>
      <c r="AJ202" s="382"/>
      <c r="AK202" s="382"/>
      <c r="AL202" s="382"/>
      <c r="AM202" s="268"/>
    </row>
    <row r="203" spans="1:39" ht="15" hidden="1" outlineLevel="1">
      <c r="A203" s="467">
        <v>18</v>
      </c>
      <c r="B203" s="291" t="s">
        <v>356</v>
      </c>
      <c r="C203" s="267" t="s">
        <v>335</v>
      </c>
      <c r="D203" s="271"/>
      <c r="E203" s="271"/>
      <c r="F203" s="271"/>
      <c r="G203" s="271"/>
      <c r="H203" s="271"/>
      <c r="I203" s="271"/>
      <c r="J203" s="271"/>
      <c r="K203" s="271"/>
      <c r="L203" s="271"/>
      <c r="M203" s="271"/>
      <c r="N203" s="271">
        <v>12</v>
      </c>
      <c r="O203" s="271"/>
      <c r="P203" s="271"/>
      <c r="Q203" s="271"/>
      <c r="R203" s="271"/>
      <c r="S203" s="271"/>
      <c r="T203" s="271"/>
      <c r="U203" s="271"/>
      <c r="V203" s="271"/>
      <c r="W203" s="271"/>
      <c r="X203" s="271"/>
      <c r="Y203" s="394"/>
      <c r="Z203" s="383"/>
      <c r="AA203" s="383"/>
      <c r="AB203" s="383"/>
      <c r="AC203" s="383"/>
      <c r="AD203" s="383"/>
      <c r="AE203" s="383"/>
      <c r="AF203" s="383"/>
      <c r="AG203" s="383"/>
      <c r="AH203" s="383"/>
      <c r="AI203" s="383"/>
      <c r="AJ203" s="383"/>
      <c r="AK203" s="383"/>
      <c r="AL203" s="383"/>
      <c r="AM203" s="272">
        <f>SUM(Y203:AL203)</f>
        <v>0</v>
      </c>
    </row>
    <row r="204" spans="1:39" ht="15" hidden="1" outlineLevel="1">
      <c r="B204" s="270" t="s">
        <v>387</v>
      </c>
      <c r="C204" s="267" t="s">
        <v>337</v>
      </c>
      <c r="D204" s="271"/>
      <c r="E204" s="271"/>
      <c r="F204" s="271"/>
      <c r="G204" s="271"/>
      <c r="H204" s="271"/>
      <c r="I204" s="271"/>
      <c r="J204" s="271"/>
      <c r="K204" s="271"/>
      <c r="L204" s="271"/>
      <c r="M204" s="271"/>
      <c r="N204" s="271">
        <f>N203</f>
        <v>12</v>
      </c>
      <c r="O204" s="271"/>
      <c r="P204" s="271"/>
      <c r="Q204" s="271"/>
      <c r="R204" s="271"/>
      <c r="S204" s="271"/>
      <c r="T204" s="271"/>
      <c r="U204" s="271"/>
      <c r="V204" s="271"/>
      <c r="W204" s="271"/>
      <c r="X204" s="271"/>
      <c r="Y204" s="379">
        <f>Y203</f>
        <v>0</v>
      </c>
      <c r="Z204" s="379">
        <f>Z203</f>
        <v>0</v>
      </c>
      <c r="AA204" s="379">
        <f t="shared" ref="AA204:AL204" si="54">AA203</f>
        <v>0</v>
      </c>
      <c r="AB204" s="379">
        <f t="shared" si="54"/>
        <v>0</v>
      </c>
      <c r="AC204" s="379">
        <f t="shared" si="54"/>
        <v>0</v>
      </c>
      <c r="AD204" s="379">
        <f t="shared" si="54"/>
        <v>0</v>
      </c>
      <c r="AE204" s="379">
        <f t="shared" si="54"/>
        <v>0</v>
      </c>
      <c r="AF204" s="379">
        <f t="shared" si="54"/>
        <v>0</v>
      </c>
      <c r="AG204" s="379">
        <f t="shared" si="54"/>
        <v>0</v>
      </c>
      <c r="AH204" s="379">
        <f t="shared" si="54"/>
        <v>0</v>
      </c>
      <c r="AI204" s="379">
        <f t="shared" si="54"/>
        <v>0</v>
      </c>
      <c r="AJ204" s="379">
        <f t="shared" si="54"/>
        <v>0</v>
      </c>
      <c r="AK204" s="379">
        <f t="shared" si="54"/>
        <v>0</v>
      </c>
      <c r="AL204" s="379">
        <f t="shared" si="54"/>
        <v>0</v>
      </c>
      <c r="AM204" s="463"/>
    </row>
    <row r="205" spans="1:39" ht="15" hidden="1" outlineLevel="1">
      <c r="A205" s="470"/>
      <c r="B205" s="291"/>
      <c r="C205" s="281"/>
      <c r="D205" s="267"/>
      <c r="E205" s="267"/>
      <c r="F205" s="267"/>
      <c r="G205" s="267"/>
      <c r="H205" s="267"/>
      <c r="I205" s="267"/>
      <c r="J205" s="267"/>
      <c r="K205" s="267"/>
      <c r="L205" s="267"/>
      <c r="M205" s="267"/>
      <c r="N205" s="267"/>
      <c r="O205" s="267"/>
      <c r="P205" s="267"/>
      <c r="Q205" s="267"/>
      <c r="R205" s="267"/>
      <c r="S205" s="267"/>
      <c r="T205" s="267"/>
      <c r="U205" s="267"/>
      <c r="V205" s="267"/>
      <c r="W205" s="267"/>
      <c r="X205" s="267"/>
      <c r="Y205" s="380"/>
      <c r="Z205" s="389"/>
      <c r="AA205" s="389"/>
      <c r="AB205" s="389"/>
      <c r="AC205" s="389"/>
      <c r="AD205" s="389"/>
      <c r="AE205" s="389"/>
      <c r="AF205" s="389"/>
      <c r="AG205" s="389"/>
      <c r="AH205" s="389"/>
      <c r="AI205" s="389"/>
      <c r="AJ205" s="389"/>
      <c r="AK205" s="389"/>
      <c r="AL205" s="389"/>
      <c r="AM205" s="282"/>
    </row>
    <row r="206" spans="1:39" ht="15" hidden="1" outlineLevel="1">
      <c r="A206" s="467">
        <v>19</v>
      </c>
      <c r="B206" s="291" t="s">
        <v>357</v>
      </c>
      <c r="C206" s="267" t="s">
        <v>335</v>
      </c>
      <c r="D206" s="271"/>
      <c r="E206" s="271"/>
      <c r="F206" s="271"/>
      <c r="G206" s="271"/>
      <c r="H206" s="271"/>
      <c r="I206" s="271"/>
      <c r="J206" s="271"/>
      <c r="K206" s="271"/>
      <c r="L206" s="271"/>
      <c r="M206" s="271"/>
      <c r="N206" s="271">
        <v>12</v>
      </c>
      <c r="O206" s="271"/>
      <c r="P206" s="271"/>
      <c r="Q206" s="271"/>
      <c r="R206" s="271"/>
      <c r="S206" s="271"/>
      <c r="T206" s="271"/>
      <c r="U206" s="271"/>
      <c r="V206" s="271"/>
      <c r="W206" s="271"/>
      <c r="X206" s="271"/>
      <c r="Y206" s="378"/>
      <c r="Z206" s="383"/>
      <c r="AA206" s="383"/>
      <c r="AB206" s="383"/>
      <c r="AC206" s="383"/>
      <c r="AD206" s="383"/>
      <c r="AE206" s="383"/>
      <c r="AF206" s="383"/>
      <c r="AG206" s="383"/>
      <c r="AH206" s="383"/>
      <c r="AI206" s="383"/>
      <c r="AJ206" s="383"/>
      <c r="AK206" s="383"/>
      <c r="AL206" s="383"/>
      <c r="AM206" s="272">
        <f>SUM(Y206:AL206)</f>
        <v>0</v>
      </c>
    </row>
    <row r="207" spans="1:39" ht="15" hidden="1" outlineLevel="1">
      <c r="B207" s="270" t="s">
        <v>387</v>
      </c>
      <c r="C207" s="267" t="s">
        <v>337</v>
      </c>
      <c r="D207" s="271"/>
      <c r="E207" s="271"/>
      <c r="F207" s="271"/>
      <c r="G207" s="271"/>
      <c r="H207" s="271"/>
      <c r="I207" s="271"/>
      <c r="J207" s="271"/>
      <c r="K207" s="271"/>
      <c r="L207" s="271"/>
      <c r="M207" s="271"/>
      <c r="N207" s="271">
        <f>N206</f>
        <v>12</v>
      </c>
      <c r="O207" s="271"/>
      <c r="P207" s="271"/>
      <c r="Q207" s="271"/>
      <c r="R207" s="271"/>
      <c r="S207" s="271"/>
      <c r="T207" s="271"/>
      <c r="U207" s="271"/>
      <c r="V207" s="271"/>
      <c r="W207" s="271"/>
      <c r="X207" s="271"/>
      <c r="Y207" s="379">
        <f>Y206</f>
        <v>0</v>
      </c>
      <c r="Z207" s="379">
        <f>Z206</f>
        <v>0</v>
      </c>
      <c r="AA207" s="379">
        <f t="shared" ref="AA207:AL207" si="55">AA206</f>
        <v>0</v>
      </c>
      <c r="AB207" s="379">
        <f t="shared" si="55"/>
        <v>0</v>
      </c>
      <c r="AC207" s="379">
        <f t="shared" si="55"/>
        <v>0</v>
      </c>
      <c r="AD207" s="379">
        <f t="shared" si="55"/>
        <v>0</v>
      </c>
      <c r="AE207" s="379">
        <f t="shared" si="55"/>
        <v>0</v>
      </c>
      <c r="AF207" s="379">
        <f t="shared" si="55"/>
        <v>0</v>
      </c>
      <c r="AG207" s="379">
        <f t="shared" si="55"/>
        <v>0</v>
      </c>
      <c r="AH207" s="379">
        <f t="shared" si="55"/>
        <v>0</v>
      </c>
      <c r="AI207" s="379">
        <f t="shared" si="55"/>
        <v>0</v>
      </c>
      <c r="AJ207" s="379">
        <f t="shared" si="55"/>
        <v>0</v>
      </c>
      <c r="AK207" s="379">
        <f t="shared" si="55"/>
        <v>0</v>
      </c>
      <c r="AL207" s="379">
        <f t="shared" si="55"/>
        <v>0</v>
      </c>
      <c r="AM207" s="463"/>
    </row>
    <row r="208" spans="1:39" ht="15" hidden="1" outlineLevel="1">
      <c r="B208" s="291"/>
      <c r="C208" s="281"/>
      <c r="D208" s="267"/>
      <c r="E208" s="267"/>
      <c r="F208" s="267"/>
      <c r="G208" s="267"/>
      <c r="H208" s="267"/>
      <c r="I208" s="267"/>
      <c r="J208" s="267"/>
      <c r="K208" s="267"/>
      <c r="L208" s="267"/>
      <c r="M208" s="267"/>
      <c r="N208" s="267"/>
      <c r="O208" s="267"/>
      <c r="P208" s="267"/>
      <c r="Q208" s="267"/>
      <c r="R208" s="267"/>
      <c r="S208" s="267"/>
      <c r="T208" s="267"/>
      <c r="U208" s="267"/>
      <c r="V208" s="267"/>
      <c r="W208" s="267"/>
      <c r="X208" s="267"/>
      <c r="Y208" s="390"/>
      <c r="Z208" s="390"/>
      <c r="AA208" s="380"/>
      <c r="AB208" s="380"/>
      <c r="AC208" s="380"/>
      <c r="AD208" s="380"/>
      <c r="AE208" s="380"/>
      <c r="AF208" s="380"/>
      <c r="AG208" s="380"/>
      <c r="AH208" s="380"/>
      <c r="AI208" s="380"/>
      <c r="AJ208" s="380"/>
      <c r="AK208" s="380"/>
      <c r="AL208" s="380"/>
      <c r="AM208" s="282"/>
    </row>
    <row r="209" spans="1:39" ht="15" hidden="1" outlineLevel="1">
      <c r="A209" s="467">
        <v>20</v>
      </c>
      <c r="B209" s="291" t="s">
        <v>358</v>
      </c>
      <c r="C209" s="267" t="s">
        <v>335</v>
      </c>
      <c r="D209" s="271"/>
      <c r="E209" s="271"/>
      <c r="F209" s="271"/>
      <c r="G209" s="271"/>
      <c r="H209" s="271"/>
      <c r="I209" s="271"/>
      <c r="J209" s="271"/>
      <c r="K209" s="271"/>
      <c r="L209" s="271"/>
      <c r="M209" s="271"/>
      <c r="N209" s="271">
        <v>12</v>
      </c>
      <c r="O209" s="271"/>
      <c r="P209" s="271"/>
      <c r="Q209" s="271"/>
      <c r="R209" s="271"/>
      <c r="S209" s="271"/>
      <c r="T209" s="271"/>
      <c r="U209" s="271"/>
      <c r="V209" s="271"/>
      <c r="W209" s="271"/>
      <c r="X209" s="271"/>
      <c r="Y209" s="378"/>
      <c r="Z209" s="383"/>
      <c r="AA209" s="383"/>
      <c r="AB209" s="383"/>
      <c r="AC209" s="383"/>
      <c r="AD209" s="383"/>
      <c r="AE209" s="383"/>
      <c r="AF209" s="383"/>
      <c r="AG209" s="383"/>
      <c r="AH209" s="383"/>
      <c r="AI209" s="383"/>
      <c r="AJ209" s="383"/>
      <c r="AK209" s="383"/>
      <c r="AL209" s="383"/>
      <c r="AM209" s="272">
        <f>SUM(Y209:AL209)</f>
        <v>0</v>
      </c>
    </row>
    <row r="210" spans="1:39" ht="15" hidden="1" outlineLevel="1">
      <c r="B210" s="270" t="s">
        <v>387</v>
      </c>
      <c r="C210" s="267" t="s">
        <v>337</v>
      </c>
      <c r="D210" s="271"/>
      <c r="E210" s="271"/>
      <c r="F210" s="271"/>
      <c r="G210" s="271"/>
      <c r="H210" s="271"/>
      <c r="I210" s="271"/>
      <c r="J210" s="271"/>
      <c r="K210" s="271"/>
      <c r="L210" s="271"/>
      <c r="M210" s="271"/>
      <c r="N210" s="271">
        <f>N209</f>
        <v>12</v>
      </c>
      <c r="O210" s="271"/>
      <c r="P210" s="271"/>
      <c r="Q210" s="271"/>
      <c r="R210" s="271"/>
      <c r="S210" s="271"/>
      <c r="T210" s="271"/>
      <c r="U210" s="271"/>
      <c r="V210" s="271"/>
      <c r="W210" s="271"/>
      <c r="X210" s="271"/>
      <c r="Y210" s="379">
        <f>Y209</f>
        <v>0</v>
      </c>
      <c r="Z210" s="379">
        <f>Z209</f>
        <v>0</v>
      </c>
      <c r="AA210" s="379">
        <f t="shared" ref="AA210:AL210" si="56">AA209</f>
        <v>0</v>
      </c>
      <c r="AB210" s="379">
        <f t="shared" si="56"/>
        <v>0</v>
      </c>
      <c r="AC210" s="379">
        <f t="shared" si="56"/>
        <v>0</v>
      </c>
      <c r="AD210" s="379">
        <f t="shared" si="56"/>
        <v>0</v>
      </c>
      <c r="AE210" s="379">
        <f t="shared" si="56"/>
        <v>0</v>
      </c>
      <c r="AF210" s="379">
        <f t="shared" si="56"/>
        <v>0</v>
      </c>
      <c r="AG210" s="379">
        <f t="shared" si="56"/>
        <v>0</v>
      </c>
      <c r="AH210" s="379">
        <f t="shared" si="56"/>
        <v>0</v>
      </c>
      <c r="AI210" s="379">
        <f t="shared" si="56"/>
        <v>0</v>
      </c>
      <c r="AJ210" s="379">
        <f t="shared" si="56"/>
        <v>0</v>
      </c>
      <c r="AK210" s="379">
        <f t="shared" si="56"/>
        <v>0</v>
      </c>
      <c r="AL210" s="379">
        <f t="shared" si="56"/>
        <v>0</v>
      </c>
      <c r="AM210" s="463"/>
    </row>
    <row r="211" spans="1:39" ht="15" hidden="1" outlineLevel="1">
      <c r="B211" s="291"/>
      <c r="C211" s="281"/>
      <c r="D211" s="267"/>
      <c r="E211" s="267"/>
      <c r="F211" s="267"/>
      <c r="G211" s="267"/>
      <c r="H211" s="267"/>
      <c r="I211" s="267"/>
      <c r="J211" s="267"/>
      <c r="K211" s="267"/>
      <c r="L211" s="267"/>
      <c r="M211" s="267"/>
      <c r="N211" s="294"/>
      <c r="O211" s="267"/>
      <c r="P211" s="267"/>
      <c r="Q211" s="267"/>
      <c r="R211" s="267"/>
      <c r="S211" s="267"/>
      <c r="T211" s="267"/>
      <c r="U211" s="267"/>
      <c r="V211" s="267"/>
      <c r="W211" s="267"/>
      <c r="X211" s="267"/>
      <c r="Y211" s="380"/>
      <c r="Z211" s="380"/>
      <c r="AA211" s="380"/>
      <c r="AB211" s="380"/>
      <c r="AC211" s="380"/>
      <c r="AD211" s="380"/>
      <c r="AE211" s="380"/>
      <c r="AF211" s="380"/>
      <c r="AG211" s="380"/>
      <c r="AH211" s="380"/>
      <c r="AI211" s="380"/>
      <c r="AJ211" s="380"/>
      <c r="AK211" s="380"/>
      <c r="AL211" s="380"/>
      <c r="AM211" s="282"/>
    </row>
    <row r="212" spans="1:39" ht="15" hidden="1" outlineLevel="1">
      <c r="A212" s="467">
        <v>21</v>
      </c>
      <c r="B212" s="291" t="s">
        <v>347</v>
      </c>
      <c r="C212" s="267" t="s">
        <v>335</v>
      </c>
      <c r="D212" s="271"/>
      <c r="E212" s="271"/>
      <c r="F212" s="271"/>
      <c r="G212" s="271"/>
      <c r="H212" s="271"/>
      <c r="I212" s="271"/>
      <c r="J212" s="271"/>
      <c r="K212" s="271"/>
      <c r="L212" s="271"/>
      <c r="M212" s="271"/>
      <c r="N212" s="271">
        <v>12</v>
      </c>
      <c r="O212" s="271"/>
      <c r="P212" s="271"/>
      <c r="Q212" s="271"/>
      <c r="R212" s="271"/>
      <c r="S212" s="271"/>
      <c r="T212" s="271"/>
      <c r="U212" s="271"/>
      <c r="V212" s="271"/>
      <c r="W212" s="271"/>
      <c r="X212" s="271"/>
      <c r="Y212" s="378"/>
      <c r="Z212" s="383"/>
      <c r="AA212" s="383"/>
      <c r="AB212" s="383"/>
      <c r="AC212" s="383"/>
      <c r="AD212" s="383"/>
      <c r="AE212" s="383"/>
      <c r="AF212" s="383"/>
      <c r="AG212" s="383"/>
      <c r="AH212" s="383"/>
      <c r="AI212" s="383"/>
      <c r="AJ212" s="383"/>
      <c r="AK212" s="383"/>
      <c r="AL212" s="383"/>
      <c r="AM212" s="272">
        <f>SUM(Y212:AL212)</f>
        <v>0</v>
      </c>
    </row>
    <row r="213" spans="1:39" ht="15" hidden="1" outlineLevel="1">
      <c r="B213" s="270" t="s">
        <v>387</v>
      </c>
      <c r="C213" s="267" t="s">
        <v>337</v>
      </c>
      <c r="D213" s="271"/>
      <c r="E213" s="271"/>
      <c r="F213" s="271"/>
      <c r="G213" s="271"/>
      <c r="H213" s="271"/>
      <c r="I213" s="271"/>
      <c r="J213" s="271"/>
      <c r="K213" s="271"/>
      <c r="L213" s="271"/>
      <c r="M213" s="271"/>
      <c r="N213" s="271">
        <f>N212</f>
        <v>12</v>
      </c>
      <c r="O213" s="271"/>
      <c r="P213" s="271"/>
      <c r="Q213" s="271"/>
      <c r="R213" s="271"/>
      <c r="S213" s="271"/>
      <c r="T213" s="271"/>
      <c r="U213" s="271"/>
      <c r="V213" s="271"/>
      <c r="W213" s="271"/>
      <c r="X213" s="271"/>
      <c r="Y213" s="379">
        <f>Y212</f>
        <v>0</v>
      </c>
      <c r="Z213" s="379">
        <f>Z212</f>
        <v>0</v>
      </c>
      <c r="AA213" s="379">
        <f t="shared" ref="AA213:AL213" si="57">AA212</f>
        <v>0</v>
      </c>
      <c r="AB213" s="379">
        <f t="shared" si="57"/>
        <v>0</v>
      </c>
      <c r="AC213" s="379">
        <f t="shared" si="57"/>
        <v>0</v>
      </c>
      <c r="AD213" s="379">
        <f t="shared" si="57"/>
        <v>0</v>
      </c>
      <c r="AE213" s="379">
        <f t="shared" si="57"/>
        <v>0</v>
      </c>
      <c r="AF213" s="379">
        <f t="shared" si="57"/>
        <v>0</v>
      </c>
      <c r="AG213" s="379">
        <f t="shared" si="57"/>
        <v>0</v>
      </c>
      <c r="AH213" s="379">
        <f t="shared" si="57"/>
        <v>0</v>
      </c>
      <c r="AI213" s="379">
        <f t="shared" si="57"/>
        <v>0</v>
      </c>
      <c r="AJ213" s="379">
        <f t="shared" si="57"/>
        <v>0</v>
      </c>
      <c r="AK213" s="379">
        <f t="shared" si="57"/>
        <v>0</v>
      </c>
      <c r="AL213" s="379">
        <f t="shared" si="57"/>
        <v>0</v>
      </c>
      <c r="AM213" s="463"/>
    </row>
    <row r="214" spans="1:39" ht="15" hidden="1" outlineLevel="1">
      <c r="B214" s="291"/>
      <c r="C214" s="281"/>
      <c r="D214" s="267"/>
      <c r="E214" s="267"/>
      <c r="F214" s="267"/>
      <c r="G214" s="267"/>
      <c r="H214" s="267"/>
      <c r="I214" s="267"/>
      <c r="J214" s="267"/>
      <c r="K214" s="267"/>
      <c r="L214" s="267"/>
      <c r="M214" s="267"/>
      <c r="N214" s="267"/>
      <c r="O214" s="267"/>
      <c r="P214" s="267"/>
      <c r="Q214" s="267"/>
      <c r="R214" s="267"/>
      <c r="S214" s="267"/>
      <c r="T214" s="267"/>
      <c r="U214" s="267"/>
      <c r="V214" s="267"/>
      <c r="W214" s="267"/>
      <c r="X214" s="267"/>
      <c r="Y214" s="390"/>
      <c r="Z214" s="380"/>
      <c r="AA214" s="380"/>
      <c r="AB214" s="380"/>
      <c r="AC214" s="380"/>
      <c r="AD214" s="380"/>
      <c r="AE214" s="380"/>
      <c r="AF214" s="380"/>
      <c r="AG214" s="380"/>
      <c r="AH214" s="380"/>
      <c r="AI214" s="380"/>
      <c r="AJ214" s="380"/>
      <c r="AK214" s="380"/>
      <c r="AL214" s="380"/>
      <c r="AM214" s="282"/>
    </row>
    <row r="215" spans="1:39" ht="15" hidden="1" outlineLevel="1">
      <c r="A215" s="467">
        <v>22</v>
      </c>
      <c r="B215" s="291" t="s">
        <v>354</v>
      </c>
      <c r="C215" s="267" t="s">
        <v>335</v>
      </c>
      <c r="D215" s="271"/>
      <c r="E215" s="271"/>
      <c r="F215" s="271"/>
      <c r="G215" s="271"/>
      <c r="H215" s="271"/>
      <c r="I215" s="271"/>
      <c r="J215" s="271"/>
      <c r="K215" s="271"/>
      <c r="L215" s="271"/>
      <c r="M215" s="271"/>
      <c r="N215" s="267"/>
      <c r="O215" s="271"/>
      <c r="P215" s="271"/>
      <c r="Q215" s="271"/>
      <c r="R215" s="271"/>
      <c r="S215" s="271"/>
      <c r="T215" s="271"/>
      <c r="U215" s="271"/>
      <c r="V215" s="271"/>
      <c r="W215" s="271"/>
      <c r="X215" s="271"/>
      <c r="Y215" s="378"/>
      <c r="Z215" s="383"/>
      <c r="AA215" s="383"/>
      <c r="AB215" s="383"/>
      <c r="AC215" s="383"/>
      <c r="AD215" s="383"/>
      <c r="AE215" s="383"/>
      <c r="AF215" s="383"/>
      <c r="AG215" s="383"/>
      <c r="AH215" s="383"/>
      <c r="AI215" s="383"/>
      <c r="AJ215" s="383"/>
      <c r="AK215" s="383"/>
      <c r="AL215" s="383"/>
      <c r="AM215" s="272">
        <f>SUM(Y215:AL215)</f>
        <v>0</v>
      </c>
    </row>
    <row r="216" spans="1:39" ht="15" hidden="1" outlineLevel="1">
      <c r="B216" s="270" t="s">
        <v>387</v>
      </c>
      <c r="C216" s="267" t="s">
        <v>337</v>
      </c>
      <c r="D216" s="271"/>
      <c r="E216" s="271"/>
      <c r="F216" s="271"/>
      <c r="G216" s="271"/>
      <c r="H216" s="271"/>
      <c r="I216" s="271"/>
      <c r="J216" s="271"/>
      <c r="K216" s="271"/>
      <c r="L216" s="271"/>
      <c r="M216" s="271"/>
      <c r="N216" s="267"/>
      <c r="O216" s="271"/>
      <c r="P216" s="271"/>
      <c r="Q216" s="271"/>
      <c r="R216" s="271"/>
      <c r="S216" s="271"/>
      <c r="T216" s="271"/>
      <c r="U216" s="271"/>
      <c r="V216" s="271"/>
      <c r="W216" s="271"/>
      <c r="X216" s="271"/>
      <c r="Y216" s="379">
        <f>Y215</f>
        <v>0</v>
      </c>
      <c r="Z216" s="379">
        <f>Z215</f>
        <v>0</v>
      </c>
      <c r="AA216" s="379">
        <f t="shared" ref="AA216:AL216" si="58">AA215</f>
        <v>0</v>
      </c>
      <c r="AB216" s="379">
        <f t="shared" si="58"/>
        <v>0</v>
      </c>
      <c r="AC216" s="379">
        <f t="shared" si="58"/>
        <v>0</v>
      </c>
      <c r="AD216" s="379">
        <f t="shared" si="58"/>
        <v>0</v>
      </c>
      <c r="AE216" s="379">
        <f t="shared" si="58"/>
        <v>0</v>
      </c>
      <c r="AF216" s="379">
        <f t="shared" si="58"/>
        <v>0</v>
      </c>
      <c r="AG216" s="379">
        <f t="shared" si="58"/>
        <v>0</v>
      </c>
      <c r="AH216" s="379">
        <f t="shared" si="58"/>
        <v>0</v>
      </c>
      <c r="AI216" s="379">
        <f t="shared" si="58"/>
        <v>0</v>
      </c>
      <c r="AJ216" s="379">
        <f t="shared" si="58"/>
        <v>0</v>
      </c>
      <c r="AK216" s="379">
        <f t="shared" si="58"/>
        <v>0</v>
      </c>
      <c r="AL216" s="379">
        <f t="shared" si="58"/>
        <v>0</v>
      </c>
      <c r="AM216" s="463"/>
    </row>
    <row r="217" spans="1:39" ht="15" hidden="1" outlineLevel="1">
      <c r="B217" s="291"/>
      <c r="C217" s="281"/>
      <c r="D217" s="267"/>
      <c r="E217" s="267"/>
      <c r="F217" s="267"/>
      <c r="G217" s="267"/>
      <c r="H217" s="267"/>
      <c r="I217" s="267"/>
      <c r="J217" s="267"/>
      <c r="K217" s="267"/>
      <c r="L217" s="267"/>
      <c r="M217" s="267"/>
      <c r="N217" s="267"/>
      <c r="O217" s="267"/>
      <c r="P217" s="267"/>
      <c r="Q217" s="267"/>
      <c r="R217" s="267"/>
      <c r="S217" s="267"/>
      <c r="T217" s="267"/>
      <c r="U217" s="267"/>
      <c r="V217" s="267"/>
      <c r="W217" s="267"/>
      <c r="X217" s="267"/>
      <c r="Y217" s="380"/>
      <c r="Z217" s="380"/>
      <c r="AA217" s="380"/>
      <c r="AB217" s="380"/>
      <c r="AC217" s="380"/>
      <c r="AD217" s="380"/>
      <c r="AE217" s="380"/>
      <c r="AF217" s="380"/>
      <c r="AG217" s="380"/>
      <c r="AH217" s="380"/>
      <c r="AI217" s="380"/>
      <c r="AJ217" s="380"/>
      <c r="AK217" s="380"/>
      <c r="AL217" s="380"/>
      <c r="AM217" s="282"/>
    </row>
    <row r="218" spans="1:39" ht="15.45" hidden="1" outlineLevel="1">
      <c r="A218" s="468"/>
      <c r="B218" s="264" t="s">
        <v>359</v>
      </c>
      <c r="C218" s="265"/>
      <c r="D218" s="266"/>
      <c r="E218" s="266"/>
      <c r="F218" s="266"/>
      <c r="G218" s="266"/>
      <c r="H218" s="266"/>
      <c r="I218" s="266"/>
      <c r="J218" s="266"/>
      <c r="K218" s="266"/>
      <c r="L218" s="266"/>
      <c r="M218" s="266"/>
      <c r="N218" s="266"/>
      <c r="O218" s="266"/>
      <c r="P218" s="265"/>
      <c r="Q218" s="265"/>
      <c r="R218" s="265"/>
      <c r="S218" s="265"/>
      <c r="T218" s="265"/>
      <c r="U218" s="265"/>
      <c r="V218" s="265"/>
      <c r="W218" s="265"/>
      <c r="X218" s="265"/>
      <c r="Y218" s="382"/>
      <c r="Z218" s="382"/>
      <c r="AA218" s="382"/>
      <c r="AB218" s="382"/>
      <c r="AC218" s="382"/>
      <c r="AD218" s="382"/>
      <c r="AE218" s="382"/>
      <c r="AF218" s="382"/>
      <c r="AG218" s="382"/>
      <c r="AH218" s="382"/>
      <c r="AI218" s="382"/>
      <c r="AJ218" s="382"/>
      <c r="AK218" s="382"/>
      <c r="AL218" s="382"/>
      <c r="AM218" s="268"/>
    </row>
    <row r="219" spans="1:39" ht="15" hidden="1" outlineLevel="1">
      <c r="A219" s="467">
        <v>23</v>
      </c>
      <c r="B219" s="291" t="s">
        <v>359</v>
      </c>
      <c r="C219" s="267" t="s">
        <v>335</v>
      </c>
      <c r="D219" s="271"/>
      <c r="E219" s="271"/>
      <c r="F219" s="271"/>
      <c r="G219" s="271"/>
      <c r="H219" s="271"/>
      <c r="I219" s="271"/>
      <c r="J219" s="271"/>
      <c r="K219" s="271"/>
      <c r="L219" s="271"/>
      <c r="M219" s="271"/>
      <c r="N219" s="267"/>
      <c r="O219" s="271"/>
      <c r="P219" s="271"/>
      <c r="Q219" s="271"/>
      <c r="R219" s="271"/>
      <c r="S219" s="271"/>
      <c r="T219" s="271"/>
      <c r="U219" s="271"/>
      <c r="V219" s="271"/>
      <c r="W219" s="271"/>
      <c r="X219" s="271"/>
      <c r="Y219" s="429"/>
      <c r="Z219" s="378"/>
      <c r="AA219" s="378"/>
      <c r="AB219" s="378"/>
      <c r="AC219" s="378"/>
      <c r="AD219" s="378"/>
      <c r="AE219" s="378"/>
      <c r="AF219" s="378"/>
      <c r="AG219" s="378"/>
      <c r="AH219" s="378"/>
      <c r="AI219" s="378"/>
      <c r="AJ219" s="378"/>
      <c r="AK219" s="378"/>
      <c r="AL219" s="378"/>
      <c r="AM219" s="272">
        <f>SUM(Y219:AL219)</f>
        <v>0</v>
      </c>
    </row>
    <row r="220" spans="1:39" ht="15" hidden="1" outlineLevel="1">
      <c r="B220" s="270" t="s">
        <v>387</v>
      </c>
      <c r="C220" s="267" t="s">
        <v>337</v>
      </c>
      <c r="D220" s="271"/>
      <c r="E220" s="271"/>
      <c r="F220" s="271"/>
      <c r="G220" s="271"/>
      <c r="H220" s="271"/>
      <c r="I220" s="271"/>
      <c r="J220" s="271"/>
      <c r="K220" s="271"/>
      <c r="L220" s="271"/>
      <c r="M220" s="271"/>
      <c r="N220" s="427"/>
      <c r="O220" s="271"/>
      <c r="P220" s="271"/>
      <c r="Q220" s="271"/>
      <c r="R220" s="271"/>
      <c r="S220" s="271"/>
      <c r="T220" s="271"/>
      <c r="U220" s="271"/>
      <c r="V220" s="271"/>
      <c r="W220" s="271"/>
      <c r="X220" s="271"/>
      <c r="Y220" s="379">
        <f>Y219</f>
        <v>0</v>
      </c>
      <c r="Z220" s="379">
        <f>Z219</f>
        <v>0</v>
      </c>
      <c r="AA220" s="379">
        <f t="shared" ref="AA220:AL220" si="59">AA219</f>
        <v>0</v>
      </c>
      <c r="AB220" s="379">
        <f t="shared" si="59"/>
        <v>0</v>
      </c>
      <c r="AC220" s="379">
        <f t="shared" si="59"/>
        <v>0</v>
      </c>
      <c r="AD220" s="379">
        <f t="shared" si="59"/>
        <v>0</v>
      </c>
      <c r="AE220" s="379">
        <f t="shared" si="59"/>
        <v>0</v>
      </c>
      <c r="AF220" s="379">
        <f t="shared" si="59"/>
        <v>0</v>
      </c>
      <c r="AG220" s="379">
        <f t="shared" si="59"/>
        <v>0</v>
      </c>
      <c r="AH220" s="379">
        <f t="shared" si="59"/>
        <v>0</v>
      </c>
      <c r="AI220" s="379">
        <f t="shared" si="59"/>
        <v>0</v>
      </c>
      <c r="AJ220" s="379">
        <f t="shared" si="59"/>
        <v>0</v>
      </c>
      <c r="AK220" s="379">
        <f t="shared" si="59"/>
        <v>0</v>
      </c>
      <c r="AL220" s="379">
        <f t="shared" si="59"/>
        <v>0</v>
      </c>
      <c r="AM220" s="463"/>
    </row>
    <row r="221" spans="1:39" ht="15" hidden="1" outlineLevel="1">
      <c r="B221" s="291"/>
      <c r="C221" s="281"/>
      <c r="D221" s="267"/>
      <c r="E221" s="267"/>
      <c r="F221" s="267"/>
      <c r="G221" s="267"/>
      <c r="H221" s="267"/>
      <c r="I221" s="267"/>
      <c r="J221" s="267"/>
      <c r="K221" s="267"/>
      <c r="L221" s="267"/>
      <c r="M221" s="267"/>
      <c r="N221" s="267"/>
      <c r="O221" s="267"/>
      <c r="P221" s="267"/>
      <c r="Q221" s="267"/>
      <c r="R221" s="267"/>
      <c r="S221" s="267"/>
      <c r="T221" s="267"/>
      <c r="U221" s="267"/>
      <c r="V221" s="267"/>
      <c r="W221" s="267"/>
      <c r="X221" s="267"/>
      <c r="Y221" s="380"/>
      <c r="Z221" s="380"/>
      <c r="AA221" s="380"/>
      <c r="AB221" s="380"/>
      <c r="AC221" s="380"/>
      <c r="AD221" s="380"/>
      <c r="AE221" s="380"/>
      <c r="AF221" s="380"/>
      <c r="AG221" s="380"/>
      <c r="AH221" s="380"/>
      <c r="AI221" s="380"/>
      <c r="AJ221" s="380"/>
      <c r="AK221" s="380"/>
      <c r="AL221" s="380"/>
      <c r="AM221" s="282"/>
    </row>
    <row r="222" spans="1:39" s="269" customFormat="1" ht="15.45" hidden="1" outlineLevel="1">
      <c r="A222" s="468"/>
      <c r="B222" s="264" t="s">
        <v>360</v>
      </c>
      <c r="C222" s="265"/>
      <c r="D222" s="266"/>
      <c r="E222" s="266"/>
      <c r="F222" s="266"/>
      <c r="G222" s="266"/>
      <c r="H222" s="266"/>
      <c r="I222" s="266"/>
      <c r="J222" s="266"/>
      <c r="K222" s="266"/>
      <c r="L222" s="266"/>
      <c r="M222" s="266"/>
      <c r="N222" s="266"/>
      <c r="O222" s="266"/>
      <c r="P222" s="265"/>
      <c r="Q222" s="265"/>
      <c r="R222" s="265"/>
      <c r="S222" s="265"/>
      <c r="T222" s="265"/>
      <c r="U222" s="265"/>
      <c r="V222" s="265"/>
      <c r="W222" s="265"/>
      <c r="X222" s="265"/>
      <c r="Y222" s="382"/>
      <c r="Z222" s="382"/>
      <c r="AA222" s="382"/>
      <c r="AB222" s="382"/>
      <c r="AC222" s="382"/>
      <c r="AD222" s="382"/>
      <c r="AE222" s="382"/>
      <c r="AF222" s="382"/>
      <c r="AG222" s="382"/>
      <c r="AH222" s="382"/>
      <c r="AI222" s="382"/>
      <c r="AJ222" s="382"/>
      <c r="AK222" s="382"/>
      <c r="AL222" s="382"/>
      <c r="AM222" s="268"/>
    </row>
    <row r="223" spans="1:39" s="259" customFormat="1" ht="15" hidden="1" outlineLevel="1">
      <c r="A223" s="467">
        <v>24</v>
      </c>
      <c r="B223" s="291" t="s">
        <v>359</v>
      </c>
      <c r="C223" s="267" t="s">
        <v>335</v>
      </c>
      <c r="D223" s="271"/>
      <c r="E223" s="271"/>
      <c r="F223" s="271"/>
      <c r="G223" s="271"/>
      <c r="H223" s="271"/>
      <c r="I223" s="271"/>
      <c r="J223" s="271"/>
      <c r="K223" s="271"/>
      <c r="L223" s="271"/>
      <c r="M223" s="271"/>
      <c r="N223" s="267"/>
      <c r="O223" s="271"/>
      <c r="P223" s="271"/>
      <c r="Q223" s="271"/>
      <c r="R223" s="271"/>
      <c r="S223" s="271"/>
      <c r="T223" s="271"/>
      <c r="U223" s="271"/>
      <c r="V223" s="271"/>
      <c r="W223" s="271"/>
      <c r="X223" s="271"/>
      <c r="Y223" s="378"/>
      <c r="Z223" s="378"/>
      <c r="AA223" s="378"/>
      <c r="AB223" s="378"/>
      <c r="AC223" s="378"/>
      <c r="AD223" s="378"/>
      <c r="AE223" s="378"/>
      <c r="AF223" s="378"/>
      <c r="AG223" s="378"/>
      <c r="AH223" s="378"/>
      <c r="AI223" s="378"/>
      <c r="AJ223" s="378"/>
      <c r="AK223" s="378"/>
      <c r="AL223" s="378"/>
      <c r="AM223" s="272">
        <f>SUM(Y223:AL223)</f>
        <v>0</v>
      </c>
    </row>
    <row r="224" spans="1:39" s="259" customFormat="1" ht="15" hidden="1" outlineLevel="1">
      <c r="A224" s="467"/>
      <c r="B224" s="291" t="s">
        <v>387</v>
      </c>
      <c r="C224" s="267" t="s">
        <v>337</v>
      </c>
      <c r="D224" s="271"/>
      <c r="E224" s="271"/>
      <c r="F224" s="271"/>
      <c r="G224" s="271"/>
      <c r="H224" s="271"/>
      <c r="I224" s="271"/>
      <c r="J224" s="271"/>
      <c r="K224" s="271"/>
      <c r="L224" s="271"/>
      <c r="M224" s="271"/>
      <c r="N224" s="427"/>
      <c r="O224" s="271"/>
      <c r="P224" s="271"/>
      <c r="Q224" s="271"/>
      <c r="R224" s="271"/>
      <c r="S224" s="271"/>
      <c r="T224" s="271"/>
      <c r="U224" s="271"/>
      <c r="V224" s="271"/>
      <c r="W224" s="271"/>
      <c r="X224" s="271"/>
      <c r="Y224" s="379">
        <f>Y223</f>
        <v>0</v>
      </c>
      <c r="Z224" s="379">
        <f>Z223</f>
        <v>0</v>
      </c>
      <c r="AA224" s="379">
        <f t="shared" ref="AA224:AL224" si="60">AA223</f>
        <v>0</v>
      </c>
      <c r="AB224" s="379">
        <f t="shared" si="60"/>
        <v>0</v>
      </c>
      <c r="AC224" s="379">
        <f t="shared" si="60"/>
        <v>0</v>
      </c>
      <c r="AD224" s="379">
        <f t="shared" si="60"/>
        <v>0</v>
      </c>
      <c r="AE224" s="379">
        <f t="shared" si="60"/>
        <v>0</v>
      </c>
      <c r="AF224" s="379">
        <f t="shared" si="60"/>
        <v>0</v>
      </c>
      <c r="AG224" s="379">
        <f t="shared" si="60"/>
        <v>0</v>
      </c>
      <c r="AH224" s="379">
        <f t="shared" si="60"/>
        <v>0</v>
      </c>
      <c r="AI224" s="379">
        <f t="shared" si="60"/>
        <v>0</v>
      </c>
      <c r="AJ224" s="379">
        <f t="shared" si="60"/>
        <v>0</v>
      </c>
      <c r="AK224" s="379">
        <f t="shared" si="60"/>
        <v>0</v>
      </c>
      <c r="AL224" s="379">
        <f t="shared" si="60"/>
        <v>0</v>
      </c>
      <c r="AM224" s="463"/>
    </row>
    <row r="225" spans="1:39" s="259" customFormat="1" ht="15" hidden="1" outlineLevel="1">
      <c r="A225" s="467"/>
      <c r="B225" s="291"/>
      <c r="C225" s="281"/>
      <c r="D225" s="267"/>
      <c r="E225" s="267"/>
      <c r="F225" s="267"/>
      <c r="G225" s="267"/>
      <c r="H225" s="267"/>
      <c r="I225" s="267"/>
      <c r="J225" s="267"/>
      <c r="K225" s="267"/>
      <c r="L225" s="267"/>
      <c r="M225" s="267"/>
      <c r="N225" s="267"/>
      <c r="O225" s="267"/>
      <c r="P225" s="267"/>
      <c r="Q225" s="267"/>
      <c r="R225" s="267"/>
      <c r="S225" s="267"/>
      <c r="T225" s="267"/>
      <c r="U225" s="267"/>
      <c r="V225" s="267"/>
      <c r="W225" s="267"/>
      <c r="X225" s="267"/>
      <c r="Y225" s="380"/>
      <c r="Z225" s="380"/>
      <c r="AA225" s="380"/>
      <c r="AB225" s="380"/>
      <c r="AC225" s="380"/>
      <c r="AD225" s="380"/>
      <c r="AE225" s="380"/>
      <c r="AF225" s="380"/>
      <c r="AG225" s="380"/>
      <c r="AH225" s="380"/>
      <c r="AI225" s="380"/>
      <c r="AJ225" s="380"/>
      <c r="AK225" s="380"/>
      <c r="AL225" s="380"/>
      <c r="AM225" s="282"/>
    </row>
    <row r="226" spans="1:39" s="259" customFormat="1" ht="15" hidden="1" outlineLevel="1">
      <c r="A226" s="467">
        <v>25</v>
      </c>
      <c r="B226" s="290" t="s">
        <v>348</v>
      </c>
      <c r="C226" s="267" t="s">
        <v>335</v>
      </c>
      <c r="D226" s="271"/>
      <c r="E226" s="271"/>
      <c r="F226" s="271"/>
      <c r="G226" s="271"/>
      <c r="H226" s="271"/>
      <c r="I226" s="271"/>
      <c r="J226" s="271"/>
      <c r="K226" s="271"/>
      <c r="L226" s="271"/>
      <c r="M226" s="271"/>
      <c r="N226" s="271">
        <v>0</v>
      </c>
      <c r="O226" s="271"/>
      <c r="P226" s="271"/>
      <c r="Q226" s="271"/>
      <c r="R226" s="271"/>
      <c r="S226" s="271"/>
      <c r="T226" s="271"/>
      <c r="U226" s="271"/>
      <c r="V226" s="271"/>
      <c r="W226" s="271"/>
      <c r="X226" s="271"/>
      <c r="Y226" s="383"/>
      <c r="Z226" s="383"/>
      <c r="AA226" s="383"/>
      <c r="AB226" s="383"/>
      <c r="AC226" s="383"/>
      <c r="AD226" s="383"/>
      <c r="AE226" s="383"/>
      <c r="AF226" s="383"/>
      <c r="AG226" s="383"/>
      <c r="AH226" s="383"/>
      <c r="AI226" s="383"/>
      <c r="AJ226" s="383"/>
      <c r="AK226" s="383"/>
      <c r="AL226" s="383"/>
      <c r="AM226" s="272">
        <f>SUM(Y226:AL226)</f>
        <v>0</v>
      </c>
    </row>
    <row r="227" spans="1:39" s="259" customFormat="1" ht="15" hidden="1" outlineLevel="1">
      <c r="A227" s="467"/>
      <c r="B227" s="291" t="s">
        <v>387</v>
      </c>
      <c r="C227" s="267" t="s">
        <v>337</v>
      </c>
      <c r="D227" s="271"/>
      <c r="E227" s="271"/>
      <c r="F227" s="271"/>
      <c r="G227" s="271"/>
      <c r="H227" s="271"/>
      <c r="I227" s="271"/>
      <c r="J227" s="271"/>
      <c r="K227" s="271"/>
      <c r="L227" s="271"/>
      <c r="M227" s="271"/>
      <c r="N227" s="271">
        <f>N226</f>
        <v>0</v>
      </c>
      <c r="O227" s="271"/>
      <c r="P227" s="271"/>
      <c r="Q227" s="271"/>
      <c r="R227" s="271"/>
      <c r="S227" s="271"/>
      <c r="T227" s="271"/>
      <c r="U227" s="271"/>
      <c r="V227" s="271"/>
      <c r="W227" s="271"/>
      <c r="X227" s="271"/>
      <c r="Y227" s="379">
        <f>Y226</f>
        <v>0</v>
      </c>
      <c r="Z227" s="379">
        <f>Z226</f>
        <v>0</v>
      </c>
      <c r="AA227" s="379">
        <f t="shared" ref="AA227:AL227" si="61">AA226</f>
        <v>0</v>
      </c>
      <c r="AB227" s="379">
        <f t="shared" si="61"/>
        <v>0</v>
      </c>
      <c r="AC227" s="379">
        <f t="shared" si="61"/>
        <v>0</v>
      </c>
      <c r="AD227" s="379">
        <f t="shared" si="61"/>
        <v>0</v>
      </c>
      <c r="AE227" s="379">
        <f t="shared" si="61"/>
        <v>0</v>
      </c>
      <c r="AF227" s="379">
        <f t="shared" si="61"/>
        <v>0</v>
      </c>
      <c r="AG227" s="379">
        <f t="shared" si="61"/>
        <v>0</v>
      </c>
      <c r="AH227" s="379">
        <f t="shared" si="61"/>
        <v>0</v>
      </c>
      <c r="AI227" s="379">
        <f t="shared" si="61"/>
        <v>0</v>
      </c>
      <c r="AJ227" s="379">
        <f t="shared" si="61"/>
        <v>0</v>
      </c>
      <c r="AK227" s="379">
        <f t="shared" si="61"/>
        <v>0</v>
      </c>
      <c r="AL227" s="379">
        <f t="shared" si="61"/>
        <v>0</v>
      </c>
      <c r="AM227" s="463"/>
    </row>
    <row r="228" spans="1:39" s="259" customFormat="1" ht="15" hidden="1" outlineLevel="1">
      <c r="A228" s="467"/>
      <c r="B228" s="290"/>
      <c r="C228" s="288"/>
      <c r="D228" s="267"/>
      <c r="E228" s="267"/>
      <c r="F228" s="267"/>
      <c r="G228" s="267"/>
      <c r="H228" s="267"/>
      <c r="I228" s="267"/>
      <c r="J228" s="267"/>
      <c r="K228" s="267"/>
      <c r="L228" s="267"/>
      <c r="M228" s="267"/>
      <c r="N228" s="267"/>
      <c r="O228" s="267"/>
      <c r="P228" s="267"/>
      <c r="Q228" s="267"/>
      <c r="R228" s="267"/>
      <c r="S228" s="267"/>
      <c r="T228" s="267"/>
      <c r="U228" s="267"/>
      <c r="V228" s="267"/>
      <c r="W228" s="267"/>
      <c r="X228" s="267"/>
      <c r="Y228" s="384"/>
      <c r="Z228" s="385"/>
      <c r="AA228" s="384"/>
      <c r="AB228" s="384"/>
      <c r="AC228" s="384"/>
      <c r="AD228" s="384"/>
      <c r="AE228" s="384"/>
      <c r="AF228" s="384"/>
      <c r="AG228" s="384"/>
      <c r="AH228" s="384"/>
      <c r="AI228" s="384"/>
      <c r="AJ228" s="384"/>
      <c r="AK228" s="384"/>
      <c r="AL228" s="384"/>
      <c r="AM228" s="289"/>
    </row>
    <row r="229" spans="1:39" ht="15.45" hidden="1" outlineLevel="1">
      <c r="A229" s="468"/>
      <c r="B229" s="264" t="s">
        <v>361</v>
      </c>
      <c r="C229" s="296"/>
      <c r="D229" s="266"/>
      <c r="E229" s="265"/>
      <c r="F229" s="265"/>
      <c r="G229" s="265"/>
      <c r="H229" s="265"/>
      <c r="I229" s="265"/>
      <c r="J229" s="265"/>
      <c r="K229" s="265"/>
      <c r="L229" s="265"/>
      <c r="M229" s="265"/>
      <c r="N229" s="267"/>
      <c r="O229" s="265"/>
      <c r="P229" s="265"/>
      <c r="Q229" s="265"/>
      <c r="R229" s="265"/>
      <c r="S229" s="265"/>
      <c r="T229" s="265"/>
      <c r="U229" s="265"/>
      <c r="V229" s="265"/>
      <c r="W229" s="265"/>
      <c r="X229" s="265"/>
      <c r="Y229" s="382"/>
      <c r="Z229" s="382"/>
      <c r="AA229" s="382"/>
      <c r="AB229" s="382"/>
      <c r="AC229" s="382"/>
      <c r="AD229" s="382"/>
      <c r="AE229" s="382"/>
      <c r="AF229" s="382"/>
      <c r="AG229" s="382"/>
      <c r="AH229" s="382"/>
      <c r="AI229" s="382"/>
      <c r="AJ229" s="382"/>
      <c r="AK229" s="382"/>
      <c r="AL229" s="382"/>
      <c r="AM229" s="268"/>
    </row>
    <row r="230" spans="1:39" ht="15" hidden="1" outlineLevel="1">
      <c r="A230" s="467">
        <v>26</v>
      </c>
      <c r="B230" s="297" t="s">
        <v>362</v>
      </c>
      <c r="C230" s="267" t="s">
        <v>335</v>
      </c>
      <c r="D230" s="271"/>
      <c r="E230" s="271"/>
      <c r="F230" s="271"/>
      <c r="G230" s="271"/>
      <c r="H230" s="271"/>
      <c r="I230" s="271"/>
      <c r="J230" s="271"/>
      <c r="K230" s="271"/>
      <c r="L230" s="271"/>
      <c r="M230" s="271"/>
      <c r="N230" s="271">
        <v>12</v>
      </c>
      <c r="O230" s="271"/>
      <c r="P230" s="271"/>
      <c r="Q230" s="271"/>
      <c r="R230" s="271"/>
      <c r="S230" s="271"/>
      <c r="T230" s="271"/>
      <c r="U230" s="271"/>
      <c r="V230" s="271"/>
      <c r="W230" s="271"/>
      <c r="X230" s="271"/>
      <c r="Y230" s="394"/>
      <c r="Z230" s="383"/>
      <c r="AA230" s="428"/>
      <c r="AB230" s="383"/>
      <c r="AC230" s="383"/>
      <c r="AD230" s="383"/>
      <c r="AE230" s="383"/>
      <c r="AF230" s="383"/>
      <c r="AG230" s="383"/>
      <c r="AH230" s="383"/>
      <c r="AI230" s="383"/>
      <c r="AJ230" s="383"/>
      <c r="AK230" s="383"/>
      <c r="AL230" s="383"/>
      <c r="AM230" s="272">
        <f>SUM(Y230:AL230)</f>
        <v>0</v>
      </c>
    </row>
    <row r="231" spans="1:39" ht="15" hidden="1" outlineLevel="1">
      <c r="B231" s="270" t="s">
        <v>387</v>
      </c>
      <c r="C231" s="267" t="s">
        <v>337</v>
      </c>
      <c r="D231" s="271"/>
      <c r="E231" s="271"/>
      <c r="F231" s="271"/>
      <c r="G231" s="271"/>
      <c r="H231" s="271"/>
      <c r="I231" s="271"/>
      <c r="J231" s="271"/>
      <c r="K231" s="271"/>
      <c r="L231" s="271"/>
      <c r="M231" s="271"/>
      <c r="N231" s="271">
        <f>N230</f>
        <v>12</v>
      </c>
      <c r="O231" s="271"/>
      <c r="P231" s="271"/>
      <c r="Q231" s="271"/>
      <c r="R231" s="271"/>
      <c r="S231" s="271"/>
      <c r="T231" s="271"/>
      <c r="U231" s="271"/>
      <c r="V231" s="271"/>
      <c r="W231" s="271"/>
      <c r="X231" s="271"/>
      <c r="Y231" s="379">
        <f>Y230</f>
        <v>0</v>
      </c>
      <c r="Z231" s="379">
        <f>Z230</f>
        <v>0</v>
      </c>
      <c r="AA231" s="379">
        <f t="shared" ref="AA231:AL231" si="62">AA230</f>
        <v>0</v>
      </c>
      <c r="AB231" s="379">
        <f t="shared" si="62"/>
        <v>0</v>
      </c>
      <c r="AC231" s="379">
        <f t="shared" si="62"/>
        <v>0</v>
      </c>
      <c r="AD231" s="379">
        <f t="shared" si="62"/>
        <v>0</v>
      </c>
      <c r="AE231" s="379">
        <f t="shared" si="62"/>
        <v>0</v>
      </c>
      <c r="AF231" s="379">
        <f t="shared" si="62"/>
        <v>0</v>
      </c>
      <c r="AG231" s="379">
        <f t="shared" si="62"/>
        <v>0</v>
      </c>
      <c r="AH231" s="379">
        <f t="shared" si="62"/>
        <v>0</v>
      </c>
      <c r="AI231" s="379">
        <f t="shared" si="62"/>
        <v>0</v>
      </c>
      <c r="AJ231" s="379">
        <f t="shared" si="62"/>
        <v>0</v>
      </c>
      <c r="AK231" s="379">
        <f t="shared" si="62"/>
        <v>0</v>
      </c>
      <c r="AL231" s="379">
        <f t="shared" si="62"/>
        <v>0</v>
      </c>
      <c r="AM231" s="463"/>
    </row>
    <row r="232" spans="1:39" ht="15" hidden="1" outlineLevel="1">
      <c r="A232" s="470"/>
      <c r="B232" s="298"/>
      <c r="C232" s="267"/>
      <c r="D232" s="267"/>
      <c r="E232" s="267"/>
      <c r="F232" s="267"/>
      <c r="G232" s="267"/>
      <c r="H232" s="267"/>
      <c r="I232" s="267"/>
      <c r="J232" s="267"/>
      <c r="K232" s="267"/>
      <c r="L232" s="267"/>
      <c r="M232" s="267"/>
      <c r="N232" s="267"/>
      <c r="O232" s="267"/>
      <c r="P232" s="267"/>
      <c r="Q232" s="267"/>
      <c r="R232" s="267"/>
      <c r="S232" s="267"/>
      <c r="T232" s="267"/>
      <c r="U232" s="267"/>
      <c r="V232" s="267"/>
      <c r="W232" s="267"/>
      <c r="X232" s="267"/>
      <c r="Y232" s="391"/>
      <c r="Z232" s="392"/>
      <c r="AA232" s="392"/>
      <c r="AB232" s="392"/>
      <c r="AC232" s="392"/>
      <c r="AD232" s="392"/>
      <c r="AE232" s="392"/>
      <c r="AF232" s="392"/>
      <c r="AG232" s="392"/>
      <c r="AH232" s="392"/>
      <c r="AI232" s="392"/>
      <c r="AJ232" s="392"/>
      <c r="AK232" s="392"/>
      <c r="AL232" s="392"/>
      <c r="AM232" s="273"/>
    </row>
    <row r="233" spans="1:39" ht="15" hidden="1" outlineLevel="1">
      <c r="A233" s="467">
        <v>27</v>
      </c>
      <c r="B233" s="297" t="s">
        <v>363</v>
      </c>
      <c r="C233" s="267" t="s">
        <v>335</v>
      </c>
      <c r="D233" s="271"/>
      <c r="E233" s="271"/>
      <c r="F233" s="271"/>
      <c r="G233" s="271"/>
      <c r="H233" s="271"/>
      <c r="I233" s="271"/>
      <c r="J233" s="271"/>
      <c r="K233" s="271"/>
      <c r="L233" s="271"/>
      <c r="M233" s="271"/>
      <c r="N233" s="271">
        <v>12</v>
      </c>
      <c r="O233" s="271"/>
      <c r="P233" s="271"/>
      <c r="Q233" s="271"/>
      <c r="R233" s="271"/>
      <c r="S233" s="271"/>
      <c r="T233" s="271"/>
      <c r="U233" s="271"/>
      <c r="V233" s="271"/>
      <c r="W233" s="271"/>
      <c r="X233" s="271"/>
      <c r="Y233" s="394"/>
      <c r="Z233" s="383"/>
      <c r="AA233" s="383"/>
      <c r="AB233" s="383"/>
      <c r="AC233" s="383"/>
      <c r="AD233" s="383"/>
      <c r="AE233" s="383"/>
      <c r="AF233" s="383"/>
      <c r="AG233" s="383"/>
      <c r="AH233" s="383"/>
      <c r="AI233" s="383"/>
      <c r="AJ233" s="383"/>
      <c r="AK233" s="383"/>
      <c r="AL233" s="383"/>
      <c r="AM233" s="272">
        <f>SUM(Y233:AL233)</f>
        <v>0</v>
      </c>
    </row>
    <row r="234" spans="1:39" ht="15" hidden="1" outlineLevel="1">
      <c r="B234" s="270" t="s">
        <v>387</v>
      </c>
      <c r="C234" s="267" t="s">
        <v>337</v>
      </c>
      <c r="D234" s="271"/>
      <c r="E234" s="271"/>
      <c r="F234" s="271"/>
      <c r="G234" s="271"/>
      <c r="H234" s="271"/>
      <c r="I234" s="271"/>
      <c r="J234" s="271"/>
      <c r="K234" s="271"/>
      <c r="L234" s="271"/>
      <c r="M234" s="271"/>
      <c r="N234" s="271">
        <f>N233</f>
        <v>12</v>
      </c>
      <c r="O234" s="271"/>
      <c r="P234" s="271"/>
      <c r="Q234" s="271"/>
      <c r="R234" s="271"/>
      <c r="S234" s="271"/>
      <c r="T234" s="271"/>
      <c r="U234" s="271"/>
      <c r="V234" s="271"/>
      <c r="W234" s="271"/>
      <c r="X234" s="271"/>
      <c r="Y234" s="379">
        <f>Y233</f>
        <v>0</v>
      </c>
      <c r="Z234" s="379">
        <f>Z233</f>
        <v>0</v>
      </c>
      <c r="AA234" s="379">
        <f t="shared" ref="AA234:AL234" si="63">AA233</f>
        <v>0</v>
      </c>
      <c r="AB234" s="379">
        <f t="shared" si="63"/>
        <v>0</v>
      </c>
      <c r="AC234" s="379">
        <f t="shared" si="63"/>
        <v>0</v>
      </c>
      <c r="AD234" s="379">
        <f t="shared" si="63"/>
        <v>0</v>
      </c>
      <c r="AE234" s="379">
        <f t="shared" si="63"/>
        <v>0</v>
      </c>
      <c r="AF234" s="379">
        <f t="shared" si="63"/>
        <v>0</v>
      </c>
      <c r="AG234" s="379">
        <f t="shared" si="63"/>
        <v>0</v>
      </c>
      <c r="AH234" s="379">
        <f t="shared" si="63"/>
        <v>0</v>
      </c>
      <c r="AI234" s="379">
        <f t="shared" si="63"/>
        <v>0</v>
      </c>
      <c r="AJ234" s="379">
        <f t="shared" si="63"/>
        <v>0</v>
      </c>
      <c r="AK234" s="379">
        <f t="shared" si="63"/>
        <v>0</v>
      </c>
      <c r="AL234" s="379">
        <f t="shared" si="63"/>
        <v>0</v>
      </c>
      <c r="AM234" s="463"/>
    </row>
    <row r="235" spans="1:39" ht="15.45" hidden="1" outlineLevel="1">
      <c r="A235" s="470"/>
      <c r="B235" s="299"/>
      <c r="C235" s="276"/>
      <c r="D235" s="267"/>
      <c r="E235" s="267"/>
      <c r="F235" s="267"/>
      <c r="G235" s="267"/>
      <c r="H235" s="267"/>
      <c r="I235" s="267"/>
      <c r="J235" s="267"/>
      <c r="K235" s="267"/>
      <c r="L235" s="267"/>
      <c r="M235" s="267"/>
      <c r="N235" s="276"/>
      <c r="O235" s="267"/>
      <c r="P235" s="267"/>
      <c r="Q235" s="267"/>
      <c r="R235" s="267"/>
      <c r="S235" s="267"/>
      <c r="T235" s="267"/>
      <c r="U235" s="267"/>
      <c r="V235" s="267"/>
      <c r="W235" s="267"/>
      <c r="X235" s="267"/>
      <c r="Y235" s="380"/>
      <c r="Z235" s="380"/>
      <c r="AA235" s="380"/>
      <c r="AB235" s="380"/>
      <c r="AC235" s="380"/>
      <c r="AD235" s="380"/>
      <c r="AE235" s="380"/>
      <c r="AF235" s="380"/>
      <c r="AG235" s="380"/>
      <c r="AH235" s="380"/>
      <c r="AI235" s="380"/>
      <c r="AJ235" s="380"/>
      <c r="AK235" s="380"/>
      <c r="AL235" s="380"/>
      <c r="AM235" s="282"/>
    </row>
    <row r="236" spans="1:39" ht="15" hidden="1" outlineLevel="1">
      <c r="A236" s="467">
        <v>28</v>
      </c>
      <c r="B236" s="297" t="s">
        <v>364</v>
      </c>
      <c r="C236" s="267" t="s">
        <v>335</v>
      </c>
      <c r="D236" s="271"/>
      <c r="E236" s="271"/>
      <c r="F236" s="271"/>
      <c r="G236" s="271"/>
      <c r="H236" s="271"/>
      <c r="I236" s="271"/>
      <c r="J236" s="271"/>
      <c r="K236" s="271"/>
      <c r="L236" s="271"/>
      <c r="M236" s="271"/>
      <c r="N236" s="271">
        <v>0</v>
      </c>
      <c r="O236" s="271"/>
      <c r="P236" s="271"/>
      <c r="Q236" s="271"/>
      <c r="R236" s="271"/>
      <c r="S236" s="271"/>
      <c r="T236" s="271"/>
      <c r="U236" s="271"/>
      <c r="V236" s="271"/>
      <c r="W236" s="271"/>
      <c r="X236" s="271"/>
      <c r="Y236" s="394"/>
      <c r="Z236" s="383"/>
      <c r="AA236" s="383"/>
      <c r="AB236" s="383"/>
      <c r="AC236" s="383"/>
      <c r="AD236" s="383"/>
      <c r="AE236" s="383"/>
      <c r="AF236" s="383"/>
      <c r="AG236" s="383"/>
      <c r="AH236" s="383"/>
      <c r="AI236" s="383"/>
      <c r="AJ236" s="383"/>
      <c r="AK236" s="383"/>
      <c r="AL236" s="383"/>
      <c r="AM236" s="272">
        <f>SUM(Y236:AL236)</f>
        <v>0</v>
      </c>
    </row>
    <row r="237" spans="1:39" ht="15" hidden="1" outlineLevel="1">
      <c r="B237" s="270" t="s">
        <v>387</v>
      </c>
      <c r="C237" s="267" t="s">
        <v>337</v>
      </c>
      <c r="D237" s="271"/>
      <c r="E237" s="271"/>
      <c r="F237" s="271"/>
      <c r="G237" s="271"/>
      <c r="H237" s="271"/>
      <c r="I237" s="271"/>
      <c r="J237" s="271"/>
      <c r="K237" s="271"/>
      <c r="L237" s="271"/>
      <c r="M237" s="271"/>
      <c r="N237" s="271">
        <f>N236</f>
        <v>0</v>
      </c>
      <c r="O237" s="271"/>
      <c r="P237" s="271"/>
      <c r="Q237" s="271"/>
      <c r="R237" s="271"/>
      <c r="S237" s="271"/>
      <c r="T237" s="271"/>
      <c r="U237" s="271"/>
      <c r="V237" s="271"/>
      <c r="W237" s="271"/>
      <c r="X237" s="271"/>
      <c r="Y237" s="379">
        <f>Y236</f>
        <v>0</v>
      </c>
      <c r="Z237" s="379">
        <f>Z236</f>
        <v>0</v>
      </c>
      <c r="AA237" s="379">
        <f t="shared" ref="AA237:AL237" si="64">AA236</f>
        <v>0</v>
      </c>
      <c r="AB237" s="379">
        <f t="shared" si="64"/>
        <v>0</v>
      </c>
      <c r="AC237" s="379">
        <f t="shared" si="64"/>
        <v>0</v>
      </c>
      <c r="AD237" s="379">
        <f t="shared" si="64"/>
        <v>0</v>
      </c>
      <c r="AE237" s="379">
        <f t="shared" si="64"/>
        <v>0</v>
      </c>
      <c r="AF237" s="379">
        <f t="shared" si="64"/>
        <v>0</v>
      </c>
      <c r="AG237" s="379">
        <f t="shared" si="64"/>
        <v>0</v>
      </c>
      <c r="AH237" s="379">
        <f t="shared" si="64"/>
        <v>0</v>
      </c>
      <c r="AI237" s="379">
        <f t="shared" si="64"/>
        <v>0</v>
      </c>
      <c r="AJ237" s="379">
        <f t="shared" si="64"/>
        <v>0</v>
      </c>
      <c r="AK237" s="379">
        <f t="shared" si="64"/>
        <v>0</v>
      </c>
      <c r="AL237" s="379">
        <f t="shared" si="64"/>
        <v>0</v>
      </c>
      <c r="AM237" s="463"/>
    </row>
    <row r="238" spans="1:39" ht="15" hidden="1" outlineLevel="1">
      <c r="A238" s="470"/>
      <c r="B238" s="298"/>
      <c r="C238" s="267"/>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380"/>
      <c r="Z238" s="380"/>
      <c r="AA238" s="380"/>
      <c r="AB238" s="380"/>
      <c r="AC238" s="380"/>
      <c r="AD238" s="380"/>
      <c r="AE238" s="380"/>
      <c r="AF238" s="380"/>
      <c r="AG238" s="380"/>
      <c r="AH238" s="380"/>
      <c r="AI238" s="380"/>
      <c r="AJ238" s="380"/>
      <c r="AK238" s="380"/>
      <c r="AL238" s="380"/>
      <c r="AM238" s="282"/>
    </row>
    <row r="239" spans="1:39" ht="15" hidden="1" outlineLevel="1">
      <c r="A239" s="467">
        <v>29</v>
      </c>
      <c r="B239" s="300" t="s">
        <v>365</v>
      </c>
      <c r="C239" s="267" t="s">
        <v>335</v>
      </c>
      <c r="D239" s="271"/>
      <c r="E239" s="271"/>
      <c r="F239" s="271"/>
      <c r="G239" s="271"/>
      <c r="H239" s="271"/>
      <c r="I239" s="271"/>
      <c r="J239" s="271"/>
      <c r="K239" s="271"/>
      <c r="L239" s="271"/>
      <c r="M239" s="271"/>
      <c r="N239" s="271">
        <v>0</v>
      </c>
      <c r="O239" s="271"/>
      <c r="P239" s="271"/>
      <c r="Q239" s="271"/>
      <c r="R239" s="271"/>
      <c r="S239" s="271"/>
      <c r="T239" s="271"/>
      <c r="U239" s="271"/>
      <c r="V239" s="271"/>
      <c r="W239" s="271"/>
      <c r="X239" s="271"/>
      <c r="Y239" s="394"/>
      <c r="Z239" s="383"/>
      <c r="AA239" s="383"/>
      <c r="AB239" s="383"/>
      <c r="AC239" s="383"/>
      <c r="AD239" s="383"/>
      <c r="AE239" s="383"/>
      <c r="AF239" s="383"/>
      <c r="AG239" s="383"/>
      <c r="AH239" s="383"/>
      <c r="AI239" s="383"/>
      <c r="AJ239" s="383"/>
      <c r="AK239" s="383"/>
      <c r="AL239" s="383"/>
      <c r="AM239" s="272">
        <f>SUM(Y239:AL239)</f>
        <v>0</v>
      </c>
    </row>
    <row r="240" spans="1:39" ht="15" hidden="1" outlineLevel="1">
      <c r="B240" s="300" t="s">
        <v>387</v>
      </c>
      <c r="C240" s="267" t="s">
        <v>337</v>
      </c>
      <c r="D240" s="271"/>
      <c r="E240" s="271"/>
      <c r="F240" s="271"/>
      <c r="G240" s="271"/>
      <c r="H240" s="271"/>
      <c r="I240" s="271"/>
      <c r="J240" s="271"/>
      <c r="K240" s="271"/>
      <c r="L240" s="271"/>
      <c r="M240" s="271"/>
      <c r="N240" s="271">
        <f>N239</f>
        <v>0</v>
      </c>
      <c r="O240" s="271"/>
      <c r="P240" s="271"/>
      <c r="Q240" s="271"/>
      <c r="R240" s="271"/>
      <c r="S240" s="271"/>
      <c r="T240" s="271"/>
      <c r="U240" s="271"/>
      <c r="V240" s="271"/>
      <c r="W240" s="271"/>
      <c r="X240" s="271"/>
      <c r="Y240" s="379">
        <f>Y239</f>
        <v>0</v>
      </c>
      <c r="Z240" s="379">
        <f t="shared" ref="Z240:AL240" si="65">Z239</f>
        <v>0</v>
      </c>
      <c r="AA240" s="379">
        <f t="shared" si="65"/>
        <v>0</v>
      </c>
      <c r="AB240" s="379">
        <f t="shared" si="65"/>
        <v>0</v>
      </c>
      <c r="AC240" s="379">
        <f t="shared" si="65"/>
        <v>0</v>
      </c>
      <c r="AD240" s="379">
        <f t="shared" si="65"/>
        <v>0</v>
      </c>
      <c r="AE240" s="379">
        <f t="shared" si="65"/>
        <v>0</v>
      </c>
      <c r="AF240" s="379">
        <f t="shared" si="65"/>
        <v>0</v>
      </c>
      <c r="AG240" s="379">
        <f t="shared" si="65"/>
        <v>0</v>
      </c>
      <c r="AH240" s="379">
        <f t="shared" si="65"/>
        <v>0</v>
      </c>
      <c r="AI240" s="379">
        <f t="shared" si="65"/>
        <v>0</v>
      </c>
      <c r="AJ240" s="379">
        <f t="shared" si="65"/>
        <v>0</v>
      </c>
      <c r="AK240" s="379">
        <f t="shared" si="65"/>
        <v>0</v>
      </c>
      <c r="AL240" s="379">
        <f t="shared" si="65"/>
        <v>0</v>
      </c>
      <c r="AM240" s="463"/>
    </row>
    <row r="241" spans="1:39" ht="15" hidden="1" outlineLevel="1">
      <c r="B241" s="300"/>
      <c r="C241" s="267"/>
      <c r="D241" s="267"/>
      <c r="E241" s="267"/>
      <c r="F241" s="267"/>
      <c r="G241" s="267"/>
      <c r="H241" s="267"/>
      <c r="I241" s="267"/>
      <c r="J241" s="267"/>
      <c r="K241" s="267"/>
      <c r="L241" s="267"/>
      <c r="M241" s="267"/>
      <c r="N241" s="267"/>
      <c r="O241" s="267"/>
      <c r="P241" s="267"/>
      <c r="Q241" s="267"/>
      <c r="R241" s="267"/>
      <c r="S241" s="267"/>
      <c r="T241" s="267"/>
      <c r="U241" s="267"/>
      <c r="V241" s="267"/>
      <c r="W241" s="267"/>
      <c r="X241" s="267"/>
      <c r="Y241" s="391"/>
      <c r="Z241" s="391"/>
      <c r="AA241" s="391"/>
      <c r="AB241" s="391"/>
      <c r="AC241" s="391"/>
      <c r="AD241" s="391"/>
      <c r="AE241" s="391"/>
      <c r="AF241" s="391"/>
      <c r="AG241" s="391"/>
      <c r="AH241" s="391"/>
      <c r="AI241" s="391"/>
      <c r="AJ241" s="391"/>
      <c r="AK241" s="391"/>
      <c r="AL241" s="391"/>
      <c r="AM241" s="289"/>
    </row>
    <row r="242" spans="1:39" s="259" customFormat="1" ht="15" hidden="1" outlineLevel="1">
      <c r="A242" s="467">
        <v>30</v>
      </c>
      <c r="B242" s="300" t="s">
        <v>366</v>
      </c>
      <c r="C242" s="267" t="s">
        <v>335</v>
      </c>
      <c r="D242" s="271"/>
      <c r="E242" s="271"/>
      <c r="F242" s="271"/>
      <c r="G242" s="271"/>
      <c r="H242" s="271"/>
      <c r="I242" s="271"/>
      <c r="J242" s="271"/>
      <c r="K242" s="271"/>
      <c r="L242" s="271"/>
      <c r="M242" s="271"/>
      <c r="N242" s="271">
        <v>0</v>
      </c>
      <c r="O242" s="271"/>
      <c r="P242" s="271"/>
      <c r="Q242" s="271"/>
      <c r="R242" s="271"/>
      <c r="S242" s="271"/>
      <c r="T242" s="271"/>
      <c r="U242" s="271"/>
      <c r="V242" s="271"/>
      <c r="W242" s="271"/>
      <c r="X242" s="271"/>
      <c r="Y242" s="378"/>
      <c r="Z242" s="378"/>
      <c r="AA242" s="378"/>
      <c r="AB242" s="378"/>
      <c r="AC242" s="378"/>
      <c r="AD242" s="378"/>
      <c r="AE242" s="378"/>
      <c r="AF242" s="378"/>
      <c r="AG242" s="378"/>
      <c r="AH242" s="378"/>
      <c r="AI242" s="378"/>
      <c r="AJ242" s="378"/>
      <c r="AK242" s="378"/>
      <c r="AL242" s="378"/>
      <c r="AM242" s="272">
        <f>SUM(Y242:AL242)</f>
        <v>0</v>
      </c>
    </row>
    <row r="243" spans="1:39" s="259" customFormat="1" ht="15" hidden="1" outlineLevel="1">
      <c r="A243" s="467"/>
      <c r="B243" s="300" t="s">
        <v>387</v>
      </c>
      <c r="C243" s="267" t="s">
        <v>337</v>
      </c>
      <c r="D243" s="271"/>
      <c r="E243" s="271"/>
      <c r="F243" s="271"/>
      <c r="G243" s="271"/>
      <c r="H243" s="271"/>
      <c r="I243" s="271"/>
      <c r="J243" s="271"/>
      <c r="K243" s="271"/>
      <c r="L243" s="271"/>
      <c r="M243" s="271"/>
      <c r="N243" s="271">
        <f>N242</f>
        <v>0</v>
      </c>
      <c r="O243" s="271"/>
      <c r="P243" s="271"/>
      <c r="Q243" s="271"/>
      <c r="R243" s="271"/>
      <c r="S243" s="271"/>
      <c r="T243" s="271"/>
      <c r="U243" s="271"/>
      <c r="V243" s="271"/>
      <c r="W243" s="271"/>
      <c r="X243" s="271"/>
      <c r="Y243" s="379">
        <f>Y242</f>
        <v>0</v>
      </c>
      <c r="Z243" s="379">
        <f t="shared" ref="Z243:AL243" si="66">Z242</f>
        <v>0</v>
      </c>
      <c r="AA243" s="379">
        <f t="shared" si="66"/>
        <v>0</v>
      </c>
      <c r="AB243" s="379">
        <f t="shared" si="66"/>
        <v>0</v>
      </c>
      <c r="AC243" s="379">
        <f t="shared" si="66"/>
        <v>0</v>
      </c>
      <c r="AD243" s="379">
        <f t="shared" si="66"/>
        <v>0</v>
      </c>
      <c r="AE243" s="379">
        <f t="shared" si="66"/>
        <v>0</v>
      </c>
      <c r="AF243" s="379">
        <f t="shared" si="66"/>
        <v>0</v>
      </c>
      <c r="AG243" s="379">
        <f t="shared" si="66"/>
        <v>0</v>
      </c>
      <c r="AH243" s="379">
        <f t="shared" si="66"/>
        <v>0</v>
      </c>
      <c r="AI243" s="379">
        <f t="shared" si="66"/>
        <v>0</v>
      </c>
      <c r="AJ243" s="379">
        <f t="shared" si="66"/>
        <v>0</v>
      </c>
      <c r="AK243" s="379">
        <f t="shared" si="66"/>
        <v>0</v>
      </c>
      <c r="AL243" s="379">
        <f t="shared" si="66"/>
        <v>0</v>
      </c>
      <c r="AM243" s="463"/>
    </row>
    <row r="244" spans="1:39" s="259" customFormat="1" ht="15" hidden="1" outlineLevel="1">
      <c r="A244" s="467"/>
      <c r="B244" s="300"/>
      <c r="C244" s="267"/>
      <c r="D244" s="267"/>
      <c r="E244" s="267"/>
      <c r="F244" s="267"/>
      <c r="G244" s="267"/>
      <c r="H244" s="267"/>
      <c r="I244" s="267"/>
      <c r="J244" s="267"/>
      <c r="K244" s="267"/>
      <c r="L244" s="267"/>
      <c r="M244" s="267"/>
      <c r="N244" s="267"/>
      <c r="O244" s="267"/>
      <c r="P244" s="267"/>
      <c r="Q244" s="267"/>
      <c r="R244" s="267"/>
      <c r="S244" s="267"/>
      <c r="T244" s="267"/>
      <c r="U244" s="267"/>
      <c r="V244" s="267"/>
      <c r="W244" s="267"/>
      <c r="X244" s="267"/>
      <c r="Y244" s="380"/>
      <c r="Z244" s="380"/>
      <c r="AA244" s="380"/>
      <c r="AB244" s="380"/>
      <c r="AC244" s="380"/>
      <c r="AD244" s="380"/>
      <c r="AE244" s="380"/>
      <c r="AF244" s="380"/>
      <c r="AG244" s="380"/>
      <c r="AH244" s="380"/>
      <c r="AI244" s="380"/>
      <c r="AJ244" s="380"/>
      <c r="AK244" s="380"/>
      <c r="AL244" s="380"/>
      <c r="AM244" s="289"/>
    </row>
    <row r="245" spans="1:39" s="259" customFormat="1" ht="15.45" hidden="1" outlineLevel="1">
      <c r="A245" s="467"/>
      <c r="B245" s="264" t="s">
        <v>307</v>
      </c>
      <c r="C245" s="267"/>
      <c r="D245" s="267"/>
      <c r="E245" s="267"/>
      <c r="F245" s="267"/>
      <c r="G245" s="267"/>
      <c r="H245" s="267"/>
      <c r="I245" s="267"/>
      <c r="J245" s="267"/>
      <c r="K245" s="267"/>
      <c r="L245" s="267"/>
      <c r="M245" s="267"/>
      <c r="N245" s="267"/>
      <c r="O245" s="267"/>
      <c r="P245" s="267"/>
      <c r="Q245" s="267"/>
      <c r="R245" s="267"/>
      <c r="S245" s="267"/>
      <c r="T245" s="267"/>
      <c r="U245" s="267"/>
      <c r="V245" s="267"/>
      <c r="W245" s="267"/>
      <c r="X245" s="267"/>
      <c r="Y245" s="380"/>
      <c r="Z245" s="380"/>
      <c r="AA245" s="380"/>
      <c r="AB245" s="380"/>
      <c r="AC245" s="380"/>
      <c r="AD245" s="380"/>
      <c r="AE245" s="380"/>
      <c r="AF245" s="380"/>
      <c r="AG245" s="380"/>
      <c r="AH245" s="380"/>
      <c r="AI245" s="380"/>
      <c r="AJ245" s="380"/>
      <c r="AK245" s="380"/>
      <c r="AL245" s="380"/>
      <c r="AM245" s="289"/>
    </row>
    <row r="246" spans="1:39" s="259" customFormat="1" ht="15" hidden="1" outlineLevel="1">
      <c r="A246" s="467">
        <v>31</v>
      </c>
      <c r="B246" s="300" t="s">
        <v>367</v>
      </c>
      <c r="C246" s="267" t="s">
        <v>335</v>
      </c>
      <c r="D246" s="271"/>
      <c r="E246" s="271"/>
      <c r="F246" s="271"/>
      <c r="G246" s="271"/>
      <c r="H246" s="271"/>
      <c r="I246" s="271"/>
      <c r="J246" s="271"/>
      <c r="K246" s="271"/>
      <c r="L246" s="271"/>
      <c r="M246" s="271"/>
      <c r="N246" s="271">
        <v>0</v>
      </c>
      <c r="O246" s="271"/>
      <c r="P246" s="271"/>
      <c r="Q246" s="271"/>
      <c r="R246" s="271"/>
      <c r="S246" s="271"/>
      <c r="T246" s="271"/>
      <c r="U246" s="271"/>
      <c r="V246" s="271"/>
      <c r="W246" s="271"/>
      <c r="X246" s="271"/>
      <c r="Y246" s="378"/>
      <c r="Z246" s="378"/>
      <c r="AA246" s="378"/>
      <c r="AB246" s="378"/>
      <c r="AC246" s="378"/>
      <c r="AD246" s="378"/>
      <c r="AE246" s="378"/>
      <c r="AF246" s="378"/>
      <c r="AG246" s="378"/>
      <c r="AH246" s="378"/>
      <c r="AI246" s="378"/>
      <c r="AJ246" s="378"/>
      <c r="AK246" s="378"/>
      <c r="AL246" s="378"/>
      <c r="AM246" s="272">
        <f>SUM(Y246:AL246)</f>
        <v>0</v>
      </c>
    </row>
    <row r="247" spans="1:39" s="259" customFormat="1" ht="15" hidden="1" outlineLevel="1">
      <c r="A247" s="467"/>
      <c r="B247" s="300" t="s">
        <v>387</v>
      </c>
      <c r="C247" s="267" t="s">
        <v>337</v>
      </c>
      <c r="D247" s="271"/>
      <c r="E247" s="271"/>
      <c r="F247" s="271"/>
      <c r="G247" s="271"/>
      <c r="H247" s="271"/>
      <c r="I247" s="271"/>
      <c r="J247" s="271"/>
      <c r="K247" s="271"/>
      <c r="L247" s="271"/>
      <c r="M247" s="271"/>
      <c r="N247" s="271">
        <f>N246</f>
        <v>0</v>
      </c>
      <c r="O247" s="271"/>
      <c r="P247" s="271"/>
      <c r="Q247" s="271"/>
      <c r="R247" s="271"/>
      <c r="S247" s="271"/>
      <c r="T247" s="271"/>
      <c r="U247" s="271"/>
      <c r="V247" s="271"/>
      <c r="W247" s="271"/>
      <c r="X247" s="271"/>
      <c r="Y247" s="379">
        <f>Y246</f>
        <v>0</v>
      </c>
      <c r="Z247" s="379">
        <f t="shared" ref="Z247:AL247" si="67">Z246</f>
        <v>0</v>
      </c>
      <c r="AA247" s="379">
        <f t="shared" si="67"/>
        <v>0</v>
      </c>
      <c r="AB247" s="379">
        <f t="shared" si="67"/>
        <v>0</v>
      </c>
      <c r="AC247" s="379">
        <f t="shared" si="67"/>
        <v>0</v>
      </c>
      <c r="AD247" s="379">
        <f t="shared" si="67"/>
        <v>0</v>
      </c>
      <c r="AE247" s="379">
        <f t="shared" si="67"/>
        <v>0</v>
      </c>
      <c r="AF247" s="379">
        <f t="shared" si="67"/>
        <v>0</v>
      </c>
      <c r="AG247" s="379">
        <f t="shared" si="67"/>
        <v>0</v>
      </c>
      <c r="AH247" s="379">
        <f t="shared" si="67"/>
        <v>0</v>
      </c>
      <c r="AI247" s="379">
        <f t="shared" si="67"/>
        <v>0</v>
      </c>
      <c r="AJ247" s="379">
        <f t="shared" si="67"/>
        <v>0</v>
      </c>
      <c r="AK247" s="379">
        <f t="shared" si="67"/>
        <v>0</v>
      </c>
      <c r="AL247" s="379">
        <f t="shared" si="67"/>
        <v>0</v>
      </c>
      <c r="AM247" s="463"/>
    </row>
    <row r="248" spans="1:39" s="259" customFormat="1" ht="15" hidden="1" outlineLevel="1">
      <c r="A248" s="467"/>
      <c r="B248" s="300"/>
      <c r="C248" s="267"/>
      <c r="D248" s="267"/>
      <c r="E248" s="267"/>
      <c r="F248" s="267"/>
      <c r="G248" s="267"/>
      <c r="H248" s="267"/>
      <c r="I248" s="267"/>
      <c r="J248" s="267"/>
      <c r="K248" s="267"/>
      <c r="L248" s="267"/>
      <c r="M248" s="267"/>
      <c r="N248" s="267"/>
      <c r="O248" s="267"/>
      <c r="P248" s="267"/>
      <c r="Q248" s="267"/>
      <c r="R248" s="267"/>
      <c r="S248" s="267"/>
      <c r="T248" s="267"/>
      <c r="U248" s="267"/>
      <c r="V248" s="267"/>
      <c r="W248" s="267"/>
      <c r="X248" s="267"/>
      <c r="Y248" s="380"/>
      <c r="Z248" s="380"/>
      <c r="AA248" s="380"/>
      <c r="AB248" s="380"/>
      <c r="AC248" s="380"/>
      <c r="AD248" s="380"/>
      <c r="AE248" s="380"/>
      <c r="AF248" s="380"/>
      <c r="AG248" s="380"/>
      <c r="AH248" s="380"/>
      <c r="AI248" s="380"/>
      <c r="AJ248" s="380"/>
      <c r="AK248" s="380"/>
      <c r="AL248" s="380"/>
      <c r="AM248" s="289"/>
    </row>
    <row r="249" spans="1:39" s="259" customFormat="1" ht="15" hidden="1" outlineLevel="1">
      <c r="A249" s="467">
        <v>32</v>
      </c>
      <c r="B249" s="300" t="s">
        <v>368</v>
      </c>
      <c r="C249" s="267" t="s">
        <v>335</v>
      </c>
      <c r="D249" s="271"/>
      <c r="E249" s="271"/>
      <c r="F249" s="271"/>
      <c r="G249" s="271"/>
      <c r="H249" s="271"/>
      <c r="I249" s="271"/>
      <c r="J249" s="271"/>
      <c r="K249" s="271"/>
      <c r="L249" s="271"/>
      <c r="M249" s="271"/>
      <c r="N249" s="271">
        <v>0</v>
      </c>
      <c r="O249" s="271"/>
      <c r="P249" s="271"/>
      <c r="Q249" s="271"/>
      <c r="R249" s="271"/>
      <c r="S249" s="271"/>
      <c r="T249" s="271"/>
      <c r="U249" s="271"/>
      <c r="V249" s="271"/>
      <c r="W249" s="271"/>
      <c r="X249" s="271"/>
      <c r="Y249" s="378"/>
      <c r="Z249" s="378"/>
      <c r="AA249" s="378"/>
      <c r="AB249" s="378"/>
      <c r="AC249" s="378"/>
      <c r="AD249" s="378"/>
      <c r="AE249" s="378"/>
      <c r="AF249" s="378"/>
      <c r="AG249" s="378"/>
      <c r="AH249" s="378"/>
      <c r="AI249" s="378"/>
      <c r="AJ249" s="378"/>
      <c r="AK249" s="378"/>
      <c r="AL249" s="378"/>
      <c r="AM249" s="272">
        <f>SUM(Y249:AL249)</f>
        <v>0</v>
      </c>
    </row>
    <row r="250" spans="1:39" s="259" customFormat="1" ht="15" hidden="1" outlineLevel="1">
      <c r="A250" s="467"/>
      <c r="B250" s="300" t="s">
        <v>387</v>
      </c>
      <c r="C250" s="267" t="s">
        <v>337</v>
      </c>
      <c r="D250" s="271"/>
      <c r="E250" s="271"/>
      <c r="F250" s="271"/>
      <c r="G250" s="271"/>
      <c r="H250" s="271"/>
      <c r="I250" s="271"/>
      <c r="J250" s="271"/>
      <c r="K250" s="271"/>
      <c r="L250" s="271"/>
      <c r="M250" s="271"/>
      <c r="N250" s="271">
        <f>N249</f>
        <v>0</v>
      </c>
      <c r="O250" s="271"/>
      <c r="P250" s="271"/>
      <c r="Q250" s="271"/>
      <c r="R250" s="271"/>
      <c r="S250" s="271"/>
      <c r="T250" s="271"/>
      <c r="U250" s="271"/>
      <c r="V250" s="271"/>
      <c r="W250" s="271"/>
      <c r="X250" s="271"/>
      <c r="Y250" s="379">
        <f>Y249</f>
        <v>0</v>
      </c>
      <c r="Z250" s="379">
        <f t="shared" ref="Z250:AL250" si="68">Z249</f>
        <v>0</v>
      </c>
      <c r="AA250" s="379">
        <f t="shared" si="68"/>
        <v>0</v>
      </c>
      <c r="AB250" s="379">
        <f t="shared" si="68"/>
        <v>0</v>
      </c>
      <c r="AC250" s="379">
        <f t="shared" si="68"/>
        <v>0</v>
      </c>
      <c r="AD250" s="379">
        <f t="shared" si="68"/>
        <v>0</v>
      </c>
      <c r="AE250" s="379">
        <f t="shared" si="68"/>
        <v>0</v>
      </c>
      <c r="AF250" s="379">
        <f t="shared" si="68"/>
        <v>0</v>
      </c>
      <c r="AG250" s="379">
        <f t="shared" si="68"/>
        <v>0</v>
      </c>
      <c r="AH250" s="379">
        <f t="shared" si="68"/>
        <v>0</v>
      </c>
      <c r="AI250" s="379">
        <f t="shared" si="68"/>
        <v>0</v>
      </c>
      <c r="AJ250" s="379">
        <f t="shared" si="68"/>
        <v>0</v>
      </c>
      <c r="AK250" s="379">
        <f t="shared" si="68"/>
        <v>0</v>
      </c>
      <c r="AL250" s="379">
        <f t="shared" si="68"/>
        <v>0</v>
      </c>
      <c r="AM250" s="463"/>
    </row>
    <row r="251" spans="1:39" s="259" customFormat="1" ht="15" hidden="1" outlineLevel="1">
      <c r="A251" s="467"/>
      <c r="B251" s="300"/>
      <c r="C251" s="267"/>
      <c r="D251" s="267"/>
      <c r="E251" s="267"/>
      <c r="F251" s="267"/>
      <c r="G251" s="267"/>
      <c r="H251" s="267"/>
      <c r="I251" s="267"/>
      <c r="J251" s="267"/>
      <c r="K251" s="267"/>
      <c r="L251" s="267"/>
      <c r="M251" s="267"/>
      <c r="N251" s="267"/>
      <c r="O251" s="267"/>
      <c r="P251" s="267"/>
      <c r="Q251" s="267"/>
      <c r="R251" s="267"/>
      <c r="S251" s="267"/>
      <c r="T251" s="267"/>
      <c r="U251" s="267"/>
      <c r="V251" s="267"/>
      <c r="W251" s="267"/>
      <c r="X251" s="267"/>
      <c r="Y251" s="380"/>
      <c r="Z251" s="380"/>
      <c r="AA251" s="380"/>
      <c r="AB251" s="380"/>
      <c r="AC251" s="380"/>
      <c r="AD251" s="380"/>
      <c r="AE251" s="380"/>
      <c r="AF251" s="380"/>
      <c r="AG251" s="380"/>
      <c r="AH251" s="380"/>
      <c r="AI251" s="380"/>
      <c r="AJ251" s="380"/>
      <c r="AK251" s="380"/>
      <c r="AL251" s="380"/>
      <c r="AM251" s="289"/>
    </row>
    <row r="252" spans="1:39" s="259" customFormat="1" ht="15" hidden="1" outlineLevel="1">
      <c r="A252" s="467">
        <v>33</v>
      </c>
      <c r="B252" s="300" t="s">
        <v>369</v>
      </c>
      <c r="C252" s="267" t="s">
        <v>335</v>
      </c>
      <c r="D252" s="271"/>
      <c r="E252" s="271"/>
      <c r="F252" s="271"/>
      <c r="G252" s="271"/>
      <c r="H252" s="271"/>
      <c r="I252" s="271"/>
      <c r="J252" s="271"/>
      <c r="K252" s="271"/>
      <c r="L252" s="271"/>
      <c r="M252" s="271"/>
      <c r="N252" s="271">
        <v>12</v>
      </c>
      <c r="O252" s="271"/>
      <c r="P252" s="271"/>
      <c r="Q252" s="271"/>
      <c r="R252" s="271"/>
      <c r="S252" s="271"/>
      <c r="T252" s="271"/>
      <c r="U252" s="271"/>
      <c r="V252" s="271"/>
      <c r="W252" s="271"/>
      <c r="X252" s="271"/>
      <c r="Y252" s="378"/>
      <c r="Z252" s="378"/>
      <c r="AA252" s="378"/>
      <c r="AB252" s="378"/>
      <c r="AC252" s="378"/>
      <c r="AD252" s="378"/>
      <c r="AE252" s="378"/>
      <c r="AF252" s="378"/>
      <c r="AG252" s="378"/>
      <c r="AH252" s="378"/>
      <c r="AI252" s="378"/>
      <c r="AJ252" s="378"/>
      <c r="AK252" s="378"/>
      <c r="AL252" s="378"/>
      <c r="AM252" s="272">
        <f>SUM(Y252:AL252)</f>
        <v>0</v>
      </c>
    </row>
    <row r="253" spans="1:39" s="259" customFormat="1" ht="15" hidden="1" outlineLevel="1">
      <c r="A253" s="467"/>
      <c r="B253" s="300" t="s">
        <v>387</v>
      </c>
      <c r="C253" s="267" t="s">
        <v>337</v>
      </c>
      <c r="D253" s="271"/>
      <c r="E253" s="271"/>
      <c r="F253" s="271"/>
      <c r="G253" s="271"/>
      <c r="H253" s="271"/>
      <c r="I253" s="271"/>
      <c r="J253" s="271"/>
      <c r="K253" s="271"/>
      <c r="L253" s="271"/>
      <c r="M253" s="271"/>
      <c r="N253" s="271">
        <f>N252</f>
        <v>12</v>
      </c>
      <c r="O253" s="271"/>
      <c r="P253" s="271"/>
      <c r="Q253" s="271"/>
      <c r="R253" s="271"/>
      <c r="S253" s="271"/>
      <c r="T253" s="271"/>
      <c r="U253" s="271"/>
      <c r="V253" s="271"/>
      <c r="W253" s="271"/>
      <c r="X253" s="271"/>
      <c r="Y253" s="379">
        <f>Y252</f>
        <v>0</v>
      </c>
      <c r="Z253" s="379">
        <f t="shared" ref="Z253:AL253" si="69">Z252</f>
        <v>0</v>
      </c>
      <c r="AA253" s="379">
        <f t="shared" si="69"/>
        <v>0</v>
      </c>
      <c r="AB253" s="379">
        <f t="shared" si="69"/>
        <v>0</v>
      </c>
      <c r="AC253" s="379">
        <f t="shared" si="69"/>
        <v>0</v>
      </c>
      <c r="AD253" s="379">
        <f t="shared" si="69"/>
        <v>0</v>
      </c>
      <c r="AE253" s="379">
        <f t="shared" si="69"/>
        <v>0</v>
      </c>
      <c r="AF253" s="379">
        <f t="shared" si="69"/>
        <v>0</v>
      </c>
      <c r="AG253" s="379">
        <f t="shared" si="69"/>
        <v>0</v>
      </c>
      <c r="AH253" s="379">
        <f t="shared" si="69"/>
        <v>0</v>
      </c>
      <c r="AI253" s="379">
        <f t="shared" si="69"/>
        <v>0</v>
      </c>
      <c r="AJ253" s="379">
        <f t="shared" si="69"/>
        <v>0</v>
      </c>
      <c r="AK253" s="379">
        <f t="shared" si="69"/>
        <v>0</v>
      </c>
      <c r="AL253" s="379">
        <f t="shared" si="69"/>
        <v>0</v>
      </c>
      <c r="AM253" s="463"/>
    </row>
    <row r="254" spans="1:39" ht="15" hidden="1" outlineLevel="1">
      <c r="B254" s="291"/>
      <c r="C254" s="301"/>
      <c r="D254" s="302"/>
      <c r="E254" s="302"/>
      <c r="F254" s="302"/>
      <c r="G254" s="302"/>
      <c r="H254" s="302"/>
      <c r="I254" s="302"/>
      <c r="J254" s="302"/>
      <c r="K254" s="302"/>
      <c r="L254" s="302"/>
      <c r="M254" s="302"/>
      <c r="N254" s="302"/>
      <c r="O254" s="302"/>
      <c r="P254" s="302"/>
      <c r="Q254" s="302"/>
      <c r="R254" s="302"/>
      <c r="S254" s="302"/>
      <c r="T254" s="302"/>
      <c r="U254" s="302"/>
      <c r="V254" s="302"/>
      <c r="W254" s="302"/>
      <c r="X254" s="302"/>
      <c r="Y254" s="277"/>
      <c r="Z254" s="277"/>
      <c r="AA254" s="277"/>
      <c r="AB254" s="277"/>
      <c r="AC254" s="277"/>
      <c r="AD254" s="277"/>
      <c r="AE254" s="277"/>
      <c r="AF254" s="277"/>
      <c r="AG254" s="277"/>
      <c r="AH254" s="277"/>
      <c r="AI254" s="277"/>
      <c r="AJ254" s="277"/>
      <c r="AK254" s="277"/>
      <c r="AL254" s="277"/>
      <c r="AM254" s="282"/>
    </row>
    <row r="255" spans="1:39" ht="15.45" hidden="1" collapsed="1">
      <c r="B255" s="303" t="s">
        <v>388</v>
      </c>
      <c r="C255" s="305"/>
      <c r="D255" s="305">
        <f>SUM(D150:D253)</f>
        <v>0</v>
      </c>
      <c r="E255" s="305"/>
      <c r="F255" s="305"/>
      <c r="G255" s="305"/>
      <c r="H255" s="305"/>
      <c r="I255" s="305"/>
      <c r="J255" s="305"/>
      <c r="K255" s="305"/>
      <c r="L255" s="305"/>
      <c r="M255" s="305"/>
      <c r="N255" s="305"/>
      <c r="O255" s="305">
        <f>SUM(O150:O253)</f>
        <v>0</v>
      </c>
      <c r="P255" s="305"/>
      <c r="Q255" s="305"/>
      <c r="R255" s="305"/>
      <c r="S255" s="305"/>
      <c r="T255" s="305"/>
      <c r="U255" s="305"/>
      <c r="V255" s="305"/>
      <c r="W255" s="305"/>
      <c r="X255" s="305"/>
      <c r="Y255" s="305">
        <f>IF(Y149="kWh",SUMPRODUCT(D150:D253,Y150:Y253))</f>
        <v>0</v>
      </c>
      <c r="Z255" s="305">
        <f>IF(Z149="kWh",SUMPRODUCT(D150:D253,Z150:Z253))</f>
        <v>0</v>
      </c>
      <c r="AA255" s="305">
        <f>IF(AA149="kW",SUMPRODUCT(N150:N253,O150:O253,AA150:AA253),SUMPRODUCT(D150:D253,AA150:AA253))</f>
        <v>0</v>
      </c>
      <c r="AB255" s="305">
        <f>IF(AB149="kW",SUMPRODUCT(N150:N253,O150:O253,AB150:AB253),SUMPRODUCT(D150:D253,AB150:AB253))</f>
        <v>0</v>
      </c>
      <c r="AC255" s="305">
        <f>IF(AC149="kW",SUMPRODUCT(N150:N253,O150:O253,AC150:AC253),SUMPRODUCT(D150:D253,AC150:AC253))</f>
        <v>0</v>
      </c>
      <c r="AD255" s="305">
        <f>IF(AD149="kW",SUMPRODUCT(N150:N253,O150:O253,AD150:AD253),SUMPRODUCT(D150:D253,AD150:AD253))</f>
        <v>0</v>
      </c>
      <c r="AE255" s="305">
        <f>IF(AE149="kW",SUMPRODUCT(N150:N253,O150:O253,AE150:AE253),SUMPRODUCT(D150:D253,AE150:AE253))</f>
        <v>0</v>
      </c>
      <c r="AF255" s="305">
        <f>IF(AF149="kW",SUMPRODUCT(N150:N253,O150:O253,AF150:AF253),SUMPRODUCT(D150:D253,AF150:AF253))</f>
        <v>0</v>
      </c>
      <c r="AG255" s="305">
        <f>IF(AG149="kW",SUMPRODUCT(N150:N253,O150:O253,AG150:AG253),SUMPRODUCT(D150:D253,AG150:AG253))</f>
        <v>0</v>
      </c>
      <c r="AH255" s="305">
        <f>IF(AH149="kW",SUMPRODUCT(N150:N253,O150:O253,AH150:AH253),SUMPRODUCT(D150:D253,AH150:AH253))</f>
        <v>0</v>
      </c>
      <c r="AI255" s="305">
        <f>IF(AI149="kW",SUMPRODUCT(N150:N253,O150:O253,AI150:AI253),SUMPRODUCT(D150:D253,AI150:AI253))</f>
        <v>0</v>
      </c>
      <c r="AJ255" s="305">
        <f>IF(AJ149="kW",SUMPRODUCT(N150:N253,O150:O253,AJ150:AJ253),SUMPRODUCT(D150:D253,AJ150:AJ253))</f>
        <v>0</v>
      </c>
      <c r="AK255" s="305">
        <f>IF(AK149="kW",SUMPRODUCT(N150:N253,O150:O253,AK150:AK253),SUMPRODUCT(D150:D253,AK150:AK253))</f>
        <v>0</v>
      </c>
      <c r="AL255" s="305">
        <f>IF(AL149="kW",SUMPRODUCT(N150:N253,O150:O253,AL150:AL253),SUMPRODUCT(D150:D253,AL150:AL253))</f>
        <v>0</v>
      </c>
      <c r="AM255" s="306"/>
    </row>
    <row r="256" spans="1:39" ht="15.45" hidden="1">
      <c r="B256" s="307" t="s">
        <v>389</v>
      </c>
      <c r="C256" s="304"/>
      <c r="D256" s="304"/>
      <c r="E256" s="304"/>
      <c r="F256" s="304"/>
      <c r="G256" s="304"/>
      <c r="H256" s="304"/>
      <c r="I256" s="304"/>
      <c r="J256" s="304"/>
      <c r="K256" s="304"/>
      <c r="L256" s="304"/>
      <c r="M256" s="304"/>
      <c r="N256" s="304"/>
      <c r="O256" s="304"/>
      <c r="P256" s="304"/>
      <c r="Q256" s="304"/>
      <c r="R256" s="304"/>
      <c r="S256" s="304"/>
      <c r="T256" s="304"/>
      <c r="U256" s="304"/>
      <c r="V256" s="304"/>
      <c r="W256" s="304"/>
      <c r="X256" s="304"/>
      <c r="Y256" s="304">
        <f>HLOOKUP(Y148,'2. LRAMVA Threshold'!$B$42:$Q$53,4,FALSE)</f>
        <v>0</v>
      </c>
      <c r="Z256" s="304">
        <f>HLOOKUP(Z148,'2. LRAMVA Threshold'!$B$42:$Q$53,4,FALSE)</f>
        <v>0</v>
      </c>
      <c r="AA256" s="304">
        <f>HLOOKUP(AA148,'2. LRAMVA Threshold'!$B$42:$Q$53,4,FALSE)</f>
        <v>0</v>
      </c>
      <c r="AB256" s="304">
        <f>HLOOKUP(AB148,'2. LRAMVA Threshold'!$B$42:$Q$53,4,FALSE)</f>
        <v>0</v>
      </c>
      <c r="AC256" s="304">
        <f>HLOOKUP(AC148,'2. LRAMVA Threshold'!$B$42:$Q$53,4,FALSE)</f>
        <v>0</v>
      </c>
      <c r="AD256" s="304">
        <f>HLOOKUP(AD148,'2. LRAMVA Threshold'!$B$42:$Q$53,4,FALSE)</f>
        <v>0</v>
      </c>
      <c r="AE256" s="304">
        <f>HLOOKUP(AE148,'2. LRAMVA Threshold'!$B$42:$Q$53,4,FALSE)</f>
        <v>0</v>
      </c>
      <c r="AF256" s="304">
        <f>HLOOKUP(AF148,'2. LRAMVA Threshold'!$B$42:$Q$53,4,FALSE)</f>
        <v>0</v>
      </c>
      <c r="AG256" s="304">
        <f>HLOOKUP(AG148,'2. LRAMVA Threshold'!$B$42:$Q$53,4,FALSE)</f>
        <v>0</v>
      </c>
      <c r="AH256" s="304">
        <f>HLOOKUP(AH148,'2. LRAMVA Threshold'!$B$42:$Q$53,4,FALSE)</f>
        <v>0</v>
      </c>
      <c r="AI256" s="304">
        <f>HLOOKUP(AI148,'2. LRAMVA Threshold'!$B$42:$Q$53,4,FALSE)</f>
        <v>0</v>
      </c>
      <c r="AJ256" s="304">
        <f>HLOOKUP(AJ148,'2. LRAMVA Threshold'!$B$42:$Q$53,4,FALSE)</f>
        <v>0</v>
      </c>
      <c r="AK256" s="304">
        <f>HLOOKUP(AK148,'2. LRAMVA Threshold'!$B$42:$Q$53,4,FALSE)</f>
        <v>0</v>
      </c>
      <c r="AL256" s="304">
        <f>HLOOKUP(AL148,'2. LRAMVA Threshold'!$B$42:$Q$53,4,FALSE)</f>
        <v>0</v>
      </c>
      <c r="AM256" s="308"/>
    </row>
    <row r="257" spans="1:41" ht="15" hidden="1">
      <c r="B257" s="300"/>
      <c r="C257" s="309"/>
      <c r="D257" s="310"/>
      <c r="E257" s="310"/>
      <c r="F257" s="310"/>
      <c r="G257" s="310"/>
      <c r="H257" s="310"/>
      <c r="I257" s="310"/>
      <c r="J257" s="310"/>
      <c r="K257" s="310"/>
      <c r="L257" s="310"/>
      <c r="M257" s="310"/>
      <c r="N257" s="310"/>
      <c r="O257" s="311"/>
      <c r="P257" s="310"/>
      <c r="Q257" s="310"/>
      <c r="R257" s="310"/>
      <c r="S257" s="312"/>
      <c r="T257" s="312"/>
      <c r="U257" s="312"/>
      <c r="V257" s="312"/>
      <c r="W257" s="310"/>
      <c r="X257" s="310"/>
      <c r="Y257" s="276"/>
      <c r="Z257" s="276"/>
      <c r="AA257" s="276"/>
      <c r="AB257" s="276"/>
      <c r="AC257" s="276"/>
      <c r="AD257" s="276"/>
      <c r="AE257" s="276"/>
      <c r="AF257" s="276"/>
      <c r="AG257" s="276"/>
      <c r="AH257" s="276"/>
      <c r="AI257" s="276"/>
      <c r="AJ257" s="276"/>
      <c r="AK257" s="276"/>
      <c r="AL257" s="276"/>
      <c r="AM257" s="313"/>
    </row>
    <row r="258" spans="1:41" ht="15" hidden="1">
      <c r="B258" s="300" t="s">
        <v>390</v>
      </c>
      <c r="C258" s="314"/>
      <c r="D258" s="314"/>
      <c r="E258" s="350"/>
      <c r="F258" s="350"/>
      <c r="G258" s="350"/>
      <c r="H258" s="350"/>
      <c r="I258" s="350"/>
      <c r="J258" s="350"/>
      <c r="K258" s="350"/>
      <c r="L258" s="350"/>
      <c r="M258" s="350"/>
      <c r="N258" s="350"/>
      <c r="O258" s="267"/>
      <c r="P258" s="316"/>
      <c r="Q258" s="316"/>
      <c r="R258" s="316"/>
      <c r="S258" s="315"/>
      <c r="T258" s="315"/>
      <c r="U258" s="315"/>
      <c r="V258" s="315"/>
      <c r="W258" s="316"/>
      <c r="X258" s="316"/>
      <c r="Y258" s="317">
        <f>HLOOKUP(Y$20,'3.  Distribution Rates'!$C$122:$P$133,4,FALSE)</f>
        <v>0</v>
      </c>
      <c r="Z258" s="317">
        <f>HLOOKUP(Z$20,'3.  Distribution Rates'!$C$122:$P$133,4,FALSE)</f>
        <v>0</v>
      </c>
      <c r="AA258" s="317">
        <f>HLOOKUP(AA$20,'3.  Distribution Rates'!$C$122:$P$133,4,FALSE)</f>
        <v>0</v>
      </c>
      <c r="AB258" s="317">
        <f>HLOOKUP(AB$20,'3.  Distribution Rates'!$C$122:$P$133,4,FALSE)</f>
        <v>0</v>
      </c>
      <c r="AC258" s="317">
        <f>HLOOKUP(AC$20,'3.  Distribution Rates'!$C$122:$P$133,4,FALSE)</f>
        <v>0</v>
      </c>
      <c r="AD258" s="317">
        <f>HLOOKUP(AD$20,'3.  Distribution Rates'!$C$122:$P$133,4,FALSE)</f>
        <v>0</v>
      </c>
      <c r="AE258" s="317">
        <f>HLOOKUP(AE$20,'3.  Distribution Rates'!$C$122:$P$133,4,FALSE)</f>
        <v>0</v>
      </c>
      <c r="AF258" s="317">
        <f>HLOOKUP(AF$20,'3.  Distribution Rates'!$C$122:$P$133,4,FALSE)</f>
        <v>0</v>
      </c>
      <c r="AG258" s="317">
        <f>HLOOKUP(AG$20,'3.  Distribution Rates'!$C$122:$P$133,4,FALSE)</f>
        <v>0</v>
      </c>
      <c r="AH258" s="317">
        <f>HLOOKUP(AH$20,'3.  Distribution Rates'!$C$122:$P$133,4,FALSE)</f>
        <v>0</v>
      </c>
      <c r="AI258" s="317">
        <f>HLOOKUP(AI$20,'3.  Distribution Rates'!$C$122:$P$133,4,FALSE)</f>
        <v>0</v>
      </c>
      <c r="AJ258" s="317">
        <f>HLOOKUP(AJ$20,'3.  Distribution Rates'!$C$122:$P$133,4,FALSE)</f>
        <v>0</v>
      </c>
      <c r="AK258" s="317">
        <f>HLOOKUP(AK$20,'3.  Distribution Rates'!$C$122:$P$133,4,FALSE)</f>
        <v>0</v>
      </c>
      <c r="AL258" s="317">
        <f>HLOOKUP(AL$20,'3.  Distribution Rates'!$C$122:$P$133,4,FALSE)</f>
        <v>0</v>
      </c>
      <c r="AM258" s="351"/>
    </row>
    <row r="259" spans="1:41" ht="15" hidden="1">
      <c r="B259" s="270" t="s">
        <v>391</v>
      </c>
      <c r="C259" s="321"/>
      <c r="D259" s="285"/>
      <c r="E259" s="255"/>
      <c r="F259" s="255"/>
      <c r="G259" s="255"/>
      <c r="H259" s="255"/>
      <c r="I259" s="255"/>
      <c r="J259" s="255"/>
      <c r="K259" s="255"/>
      <c r="L259" s="255"/>
      <c r="M259" s="255"/>
      <c r="N259" s="255"/>
      <c r="O259" s="267"/>
      <c r="P259" s="255"/>
      <c r="Q259" s="255"/>
      <c r="R259" s="255"/>
      <c r="S259" s="285"/>
      <c r="T259" s="285"/>
      <c r="U259" s="285"/>
      <c r="V259" s="285"/>
      <c r="W259" s="255"/>
      <c r="X259" s="255"/>
      <c r="Y259" s="352">
        <f t="shared" ref="Y259:AL259" si="70">Y135*Y258</f>
        <v>0</v>
      </c>
      <c r="Z259" s="352">
        <f t="shared" si="70"/>
        <v>0</v>
      </c>
      <c r="AA259" s="352">
        <f t="shared" si="70"/>
        <v>0</v>
      </c>
      <c r="AB259" s="352">
        <f t="shared" si="70"/>
        <v>0</v>
      </c>
      <c r="AC259" s="352">
        <f t="shared" si="70"/>
        <v>0</v>
      </c>
      <c r="AD259" s="352">
        <f t="shared" si="70"/>
        <v>0</v>
      </c>
      <c r="AE259" s="352">
        <f t="shared" si="70"/>
        <v>0</v>
      </c>
      <c r="AF259" s="352">
        <f t="shared" si="70"/>
        <v>0</v>
      </c>
      <c r="AG259" s="352">
        <f t="shared" si="70"/>
        <v>0</v>
      </c>
      <c r="AH259" s="352">
        <f t="shared" si="70"/>
        <v>0</v>
      </c>
      <c r="AI259" s="352">
        <f t="shared" si="70"/>
        <v>0</v>
      </c>
      <c r="AJ259" s="352">
        <f t="shared" si="70"/>
        <v>0</v>
      </c>
      <c r="AK259" s="352">
        <f t="shared" si="70"/>
        <v>0</v>
      </c>
      <c r="AL259" s="352">
        <f t="shared" si="70"/>
        <v>0</v>
      </c>
      <c r="AM259" s="578">
        <f>SUM(Y259:AL259)</f>
        <v>0</v>
      </c>
    </row>
    <row r="260" spans="1:41" ht="15" hidden="1">
      <c r="B260" s="270" t="s">
        <v>392</v>
      </c>
      <c r="C260" s="321"/>
      <c r="D260" s="285"/>
      <c r="E260" s="255"/>
      <c r="F260" s="255"/>
      <c r="G260" s="255"/>
      <c r="H260" s="255"/>
      <c r="I260" s="255"/>
      <c r="J260" s="255"/>
      <c r="K260" s="255"/>
      <c r="L260" s="255"/>
      <c r="M260" s="255"/>
      <c r="N260" s="255"/>
      <c r="O260" s="267"/>
      <c r="P260" s="255"/>
      <c r="Q260" s="255"/>
      <c r="R260" s="255"/>
      <c r="S260" s="285"/>
      <c r="T260" s="285"/>
      <c r="U260" s="285"/>
      <c r="V260" s="285"/>
      <c r="W260" s="255"/>
      <c r="X260" s="255"/>
      <c r="Y260" s="352">
        <f t="shared" ref="Y260:AE260" si="71">Y255*Y258</f>
        <v>0</v>
      </c>
      <c r="Z260" s="352">
        <f t="shared" si="71"/>
        <v>0</v>
      </c>
      <c r="AA260" s="353">
        <f t="shared" si="71"/>
        <v>0</v>
      </c>
      <c r="AB260" s="353">
        <f t="shared" si="71"/>
        <v>0</v>
      </c>
      <c r="AC260" s="353">
        <f t="shared" si="71"/>
        <v>0</v>
      </c>
      <c r="AD260" s="353">
        <f t="shared" si="71"/>
        <v>0</v>
      </c>
      <c r="AE260" s="353">
        <f t="shared" si="71"/>
        <v>0</v>
      </c>
      <c r="AF260" s="353">
        <f t="shared" ref="AF260:AL260" si="72">AF255*AF258</f>
        <v>0</v>
      </c>
      <c r="AG260" s="353">
        <f t="shared" si="72"/>
        <v>0</v>
      </c>
      <c r="AH260" s="353">
        <f t="shared" si="72"/>
        <v>0</v>
      </c>
      <c r="AI260" s="353">
        <f t="shared" si="72"/>
        <v>0</v>
      </c>
      <c r="AJ260" s="353">
        <f t="shared" si="72"/>
        <v>0</v>
      </c>
      <c r="AK260" s="353">
        <f t="shared" si="72"/>
        <v>0</v>
      </c>
      <c r="AL260" s="353">
        <f t="shared" si="72"/>
        <v>0</v>
      </c>
      <c r="AM260" s="578">
        <f>SUM(Y260:AL260)</f>
        <v>0</v>
      </c>
    </row>
    <row r="261" spans="1:41" s="354" customFormat="1" ht="15.45" hidden="1">
      <c r="A261" s="469"/>
      <c r="B261" s="325" t="s">
        <v>393</v>
      </c>
      <c r="C261" s="321"/>
      <c r="D261" s="312"/>
      <c r="E261" s="310"/>
      <c r="F261" s="310"/>
      <c r="G261" s="310"/>
      <c r="H261" s="310"/>
      <c r="I261" s="310"/>
      <c r="J261" s="310"/>
      <c r="K261" s="310"/>
      <c r="L261" s="310"/>
      <c r="M261" s="310"/>
      <c r="N261" s="310"/>
      <c r="O261" s="276"/>
      <c r="P261" s="310"/>
      <c r="Q261" s="310"/>
      <c r="R261" s="310"/>
      <c r="S261" s="312"/>
      <c r="T261" s="312"/>
      <c r="U261" s="312"/>
      <c r="V261" s="312"/>
      <c r="W261" s="310"/>
      <c r="X261" s="310"/>
      <c r="Y261" s="322">
        <f>SUM(Y259:Y260)</f>
        <v>0</v>
      </c>
      <c r="Z261" s="322">
        <f t="shared" ref="Z261:AE261" si="73">SUM(Z259:Z260)</f>
        <v>0</v>
      </c>
      <c r="AA261" s="322">
        <f t="shared" si="73"/>
        <v>0</v>
      </c>
      <c r="AB261" s="322">
        <f t="shared" si="73"/>
        <v>0</v>
      </c>
      <c r="AC261" s="322">
        <f t="shared" si="73"/>
        <v>0</v>
      </c>
      <c r="AD261" s="322">
        <f t="shared" si="73"/>
        <v>0</v>
      </c>
      <c r="AE261" s="322">
        <f t="shared" si="73"/>
        <v>0</v>
      </c>
      <c r="AF261" s="322">
        <f t="shared" ref="AF261:AL261" si="74">SUM(AF259:AF260)</f>
        <v>0</v>
      </c>
      <c r="AG261" s="322">
        <f t="shared" si="74"/>
        <v>0</v>
      </c>
      <c r="AH261" s="322">
        <f t="shared" si="74"/>
        <v>0</v>
      </c>
      <c r="AI261" s="322">
        <f t="shared" si="74"/>
        <v>0</v>
      </c>
      <c r="AJ261" s="322">
        <f t="shared" si="74"/>
        <v>0</v>
      </c>
      <c r="AK261" s="322">
        <f t="shared" si="74"/>
        <v>0</v>
      </c>
      <c r="AL261" s="322">
        <f t="shared" si="74"/>
        <v>0</v>
      </c>
      <c r="AM261" s="375">
        <f>SUM(AM259:AM260)</f>
        <v>0</v>
      </c>
    </row>
    <row r="262" spans="1:41" s="354" customFormat="1" ht="15.45" hidden="1">
      <c r="A262" s="469"/>
      <c r="B262" s="325" t="s">
        <v>394</v>
      </c>
      <c r="C262" s="321"/>
      <c r="D262" s="326"/>
      <c r="E262" s="310"/>
      <c r="F262" s="310"/>
      <c r="G262" s="310"/>
      <c r="H262" s="310"/>
      <c r="I262" s="310"/>
      <c r="J262" s="310"/>
      <c r="K262" s="310"/>
      <c r="L262" s="310"/>
      <c r="M262" s="310"/>
      <c r="N262" s="310"/>
      <c r="O262" s="276"/>
      <c r="P262" s="310"/>
      <c r="Q262" s="310"/>
      <c r="R262" s="310"/>
      <c r="S262" s="312"/>
      <c r="T262" s="312"/>
      <c r="U262" s="312"/>
      <c r="V262" s="312"/>
      <c r="W262" s="310"/>
      <c r="X262" s="310"/>
      <c r="Y262" s="323">
        <f t="shared" ref="Y262:AE262" si="75">Y256*Y258</f>
        <v>0</v>
      </c>
      <c r="Z262" s="323">
        <f t="shared" si="75"/>
        <v>0</v>
      </c>
      <c r="AA262" s="323">
        <f t="shared" si="75"/>
        <v>0</v>
      </c>
      <c r="AB262" s="323">
        <f t="shared" si="75"/>
        <v>0</v>
      </c>
      <c r="AC262" s="323">
        <f t="shared" si="75"/>
        <v>0</v>
      </c>
      <c r="AD262" s="323">
        <f t="shared" si="75"/>
        <v>0</v>
      </c>
      <c r="AE262" s="323">
        <f t="shared" si="75"/>
        <v>0</v>
      </c>
      <c r="AF262" s="323">
        <f t="shared" ref="AF262:AL262" si="76">AF256*AF258</f>
        <v>0</v>
      </c>
      <c r="AG262" s="323">
        <f t="shared" si="76"/>
        <v>0</v>
      </c>
      <c r="AH262" s="323">
        <f t="shared" si="76"/>
        <v>0</v>
      </c>
      <c r="AI262" s="323">
        <f t="shared" si="76"/>
        <v>0</v>
      </c>
      <c r="AJ262" s="323">
        <f t="shared" si="76"/>
        <v>0</v>
      </c>
      <c r="AK262" s="323">
        <f t="shared" si="76"/>
        <v>0</v>
      </c>
      <c r="AL262" s="323">
        <f t="shared" si="76"/>
        <v>0</v>
      </c>
      <c r="AM262" s="375">
        <f>SUM(Y262:AL262)</f>
        <v>0</v>
      </c>
    </row>
    <row r="263" spans="1:41" s="354" customFormat="1" ht="15.45" hidden="1">
      <c r="A263" s="469"/>
      <c r="B263" s="325" t="s">
        <v>395</v>
      </c>
      <c r="C263" s="321"/>
      <c r="D263" s="326"/>
      <c r="E263" s="310"/>
      <c r="F263" s="310"/>
      <c r="G263" s="310"/>
      <c r="H263" s="310"/>
      <c r="I263" s="310"/>
      <c r="J263" s="310"/>
      <c r="K263" s="310"/>
      <c r="L263" s="310"/>
      <c r="M263" s="310"/>
      <c r="N263" s="310"/>
      <c r="O263" s="276"/>
      <c r="P263" s="310"/>
      <c r="Q263" s="310"/>
      <c r="R263" s="310"/>
      <c r="S263" s="326"/>
      <c r="T263" s="326"/>
      <c r="U263" s="326"/>
      <c r="V263" s="326"/>
      <c r="W263" s="310"/>
      <c r="X263" s="310"/>
      <c r="AM263" s="375">
        <f>AM261-AM262</f>
        <v>0</v>
      </c>
    </row>
    <row r="264" spans="1:41" ht="15" hidden="1">
      <c r="B264" s="300"/>
      <c r="C264" s="326"/>
      <c r="D264" s="326"/>
      <c r="E264" s="310"/>
      <c r="F264" s="310"/>
      <c r="G264" s="310"/>
      <c r="H264" s="310"/>
      <c r="I264" s="310"/>
      <c r="J264" s="310"/>
      <c r="K264" s="310"/>
      <c r="L264" s="310"/>
      <c r="M264" s="310"/>
      <c r="N264" s="310"/>
      <c r="O264" s="276"/>
      <c r="P264" s="310"/>
      <c r="Q264" s="310"/>
      <c r="R264" s="310"/>
      <c r="S264" s="326"/>
      <c r="T264" s="321"/>
      <c r="U264" s="326"/>
      <c r="V264" s="326"/>
      <c r="W264" s="310"/>
      <c r="X264" s="310"/>
      <c r="AM264" s="324"/>
    </row>
    <row r="265" spans="1:41" ht="15" hidden="1">
      <c r="B265" s="270" t="s">
        <v>396</v>
      </c>
      <c r="C265" s="332"/>
      <c r="D265" s="255"/>
      <c r="E265" s="255"/>
      <c r="F265" s="255"/>
      <c r="G265" s="255"/>
      <c r="H265" s="255"/>
      <c r="I265" s="255"/>
      <c r="J265" s="255"/>
      <c r="K265" s="255"/>
      <c r="L265" s="255"/>
      <c r="M265" s="255"/>
      <c r="N265" s="255"/>
      <c r="O265" s="333"/>
      <c r="P265" s="255"/>
      <c r="Q265" s="255"/>
      <c r="R265" s="255"/>
      <c r="S265" s="280"/>
      <c r="T265" s="285"/>
      <c r="U265" s="285"/>
      <c r="V265" s="255"/>
      <c r="W265" s="255"/>
      <c r="X265" s="285"/>
      <c r="Y265" s="267">
        <f>SUMPRODUCT(E150:E253,Y150:Y253)</f>
        <v>0</v>
      </c>
      <c r="Z265" s="267">
        <f>SUMPRODUCT(E150:E253,Z150:Z253)</f>
        <v>0</v>
      </c>
      <c r="AA265" s="267">
        <f>IF(AA149="kW",SUMPRODUCT(N150:N253,P150:P253,AA150:AA253),SUMPRODUCT(E150:E253,AA150:AA253))</f>
        <v>0</v>
      </c>
      <c r="AB265" s="267">
        <f>IF(AB149="kW",SUMPRODUCT(N150:N253,P150:P253,AB150:AB253),SUMPRODUCT(E150:E253,AB150:AB253))</f>
        <v>0</v>
      </c>
      <c r="AC265" s="267">
        <f>IF(AC149="kW",SUMPRODUCT(N150:N253,P150:P253,AC150:AC253),SUMPRODUCT(E150:E253,AC150:AC253))</f>
        <v>0</v>
      </c>
      <c r="AD265" s="267">
        <f>IF(AD149="kW",SUMPRODUCT(N150:N253,P150:P253,AD150:AD253),SUMPRODUCT(E150:E253, AD150:AD253))</f>
        <v>0</v>
      </c>
      <c r="AE265" s="267">
        <f>IF(AE149="kW",SUMPRODUCT(N150:N253,P150:P253,AE150:AE253),SUMPRODUCT(E150:E253,AE150:AE253))</f>
        <v>0</v>
      </c>
      <c r="AF265" s="267">
        <f>IF(AF149="kW",SUMPRODUCT(N150:N253,P150:P253,AF150:AF253),SUMPRODUCT(E150:E253,AF150:AF253))</f>
        <v>0</v>
      </c>
      <c r="AG265" s="267">
        <f>IF(AG149="kW",SUMPRODUCT(N150:N253,P150:P253,AG150:AG253),SUMPRODUCT(E150:E253,AG150:AG253))</f>
        <v>0</v>
      </c>
      <c r="AH265" s="267">
        <f>IF(AH149="kW",SUMPRODUCT(N150:N253,P150:P253,AH150:AH253),SUMPRODUCT(E150:E253,AH150:AH253))</f>
        <v>0</v>
      </c>
      <c r="AI265" s="267">
        <f>IF(AI149="kW",SUMPRODUCT(N150:N253,P150:P253,AI150:AI253),SUMPRODUCT(E150:E253,AI150:AI253))</f>
        <v>0</v>
      </c>
      <c r="AJ265" s="267">
        <f>IF(AJ149="kW",SUMPRODUCT(N150:N253,P150:P253,AJ150:AJ253),SUMPRODUCT(E150:E253,AJ150:AJ253))</f>
        <v>0</v>
      </c>
      <c r="AK265" s="267">
        <f>IF(AK149="kW",SUMPRODUCT(N150:N253,P150:P253,AK150:AK253),SUMPRODUCT(E150:E253,AK150:AK253))</f>
        <v>0</v>
      </c>
      <c r="AL265" s="267">
        <f>IF(AL149="kW",SUMPRODUCT(N150:N253,P150:P253,AL150:AL253),SUMPRODUCT(E150:E253,AL150:AL253))</f>
        <v>0</v>
      </c>
      <c r="AM265" s="324"/>
      <c r="AO265" s="259"/>
    </row>
    <row r="266" spans="1:41" ht="15" hidden="1">
      <c r="B266" s="270" t="s">
        <v>397</v>
      </c>
      <c r="C266" s="332"/>
      <c r="D266" s="255"/>
      <c r="E266" s="255"/>
      <c r="F266" s="255"/>
      <c r="G266" s="255"/>
      <c r="H266" s="255"/>
      <c r="I266" s="255"/>
      <c r="J266" s="255"/>
      <c r="K266" s="255"/>
      <c r="L266" s="255"/>
      <c r="M266" s="255"/>
      <c r="N266" s="255"/>
      <c r="O266" s="333"/>
      <c r="P266" s="255"/>
      <c r="Q266" s="255"/>
      <c r="R266" s="255"/>
      <c r="S266" s="280"/>
      <c r="T266" s="285"/>
      <c r="U266" s="285"/>
      <c r="V266" s="255"/>
      <c r="W266" s="255"/>
      <c r="X266" s="285"/>
      <c r="Y266" s="267">
        <f>SUMPRODUCT(F150:F253,Y150:Y253)</f>
        <v>0</v>
      </c>
      <c r="Z266" s="267">
        <f>SUMPRODUCT(F150:F253,Z150:Z253)</f>
        <v>0</v>
      </c>
      <c r="AA266" s="267">
        <f>IF(AA149="kW",SUMPRODUCT(N150:N253,Q150:Q253,AA150:AA253),SUMPRODUCT(F150:F253,AA150:AA253))</f>
        <v>0</v>
      </c>
      <c r="AB266" s="267">
        <f>IF(AB149="kW",SUMPRODUCT(N150:N253,Q150:Q253,AB150:AB253),SUMPRODUCT(F150:F253,AB150:AB253))</f>
        <v>0</v>
      </c>
      <c r="AC266" s="267">
        <f>IF(AC149="kW",SUMPRODUCT(N150:N253,Q150:Q253,AC150:AC253),SUMPRODUCT(F150:F253, AC150:AC253))</f>
        <v>0</v>
      </c>
      <c r="AD266" s="267">
        <f>IF(AD149="kW",SUMPRODUCT(N150:N253,Q150:Q253,AD150:AD253),SUMPRODUCT(F150:F253, AD150:AD253))</f>
        <v>0</v>
      </c>
      <c r="AE266" s="267">
        <f>IF(AE149="kW",SUMPRODUCT(N150:N253,Q150:Q253,AE150:AE253),SUMPRODUCT(F150:F253,AE150:AE253))</f>
        <v>0</v>
      </c>
      <c r="AF266" s="267">
        <f>IF(AF149="kW",SUMPRODUCT(N150:N253,Q150:Q253,AF150:AF253),SUMPRODUCT(F150:F253,AF150:AF253))</f>
        <v>0</v>
      </c>
      <c r="AG266" s="267">
        <f>IF(AG149="kW",SUMPRODUCT(N150:N253,Q150:Q253,AG150:AG253),SUMPRODUCT(F150:F253,AG150:AG253))</f>
        <v>0</v>
      </c>
      <c r="AH266" s="267">
        <f>IF(AH149="kW",SUMPRODUCT(N150:N253,Q150:Q253,AH150:AH253),SUMPRODUCT(F150:F253,AH150:AH253))</f>
        <v>0</v>
      </c>
      <c r="AI266" s="267">
        <f>IF(AI149="kW",SUMPRODUCT(N150:N253,Q150:Q253,AI150:AI253),SUMPRODUCT(F150:F253,AI150:AI253))</f>
        <v>0</v>
      </c>
      <c r="AJ266" s="267">
        <f>IF(AJ149="kW",SUMPRODUCT(N150:N253,Q150:Q253,AJ150:AJ253),SUMPRODUCT(F150:F253,AJ150:AJ253))</f>
        <v>0</v>
      </c>
      <c r="AK266" s="267">
        <f>IF(AK149="kW",SUMPRODUCT(N150:N253,Q150:Q253,AK150:AK253),SUMPRODUCT(F150:F253,AK150:AK253))</f>
        <v>0</v>
      </c>
      <c r="AL266" s="267">
        <f>IF(AL149="kW",SUMPRODUCT(N150:N253,Q150:Q253,AL150:AL253),SUMPRODUCT(F150:F253,AL150:AL253))</f>
        <v>0</v>
      </c>
      <c r="AM266" s="313"/>
    </row>
    <row r="267" spans="1:41" ht="15" hidden="1">
      <c r="B267" s="300" t="s">
        <v>398</v>
      </c>
      <c r="C267" s="332"/>
      <c r="D267" s="255"/>
      <c r="E267" s="255"/>
      <c r="F267" s="255"/>
      <c r="G267" s="255"/>
      <c r="H267" s="255"/>
      <c r="I267" s="255"/>
      <c r="J267" s="255"/>
      <c r="K267" s="255"/>
      <c r="L267" s="255"/>
      <c r="M267" s="255"/>
      <c r="N267" s="255"/>
      <c r="O267" s="333"/>
      <c r="P267" s="255"/>
      <c r="Q267" s="255"/>
      <c r="R267" s="255"/>
      <c r="S267" s="280"/>
      <c r="T267" s="285"/>
      <c r="U267" s="285"/>
      <c r="V267" s="255"/>
      <c r="W267" s="255"/>
      <c r="X267" s="285"/>
      <c r="Y267" s="267">
        <f>SUMPRODUCT(G150:G253,Y150:Y253)</f>
        <v>0</v>
      </c>
      <c r="Z267" s="267">
        <f>SUMPRODUCT(G150:G253,Z150:Z253)</f>
        <v>0</v>
      </c>
      <c r="AA267" s="267">
        <f>IF(AA149="kW",SUMPRODUCT(N150:N253,R150:R253,AA150:AA253),SUMPRODUCT(G150:G253,AA150:AA253))</f>
        <v>0</v>
      </c>
      <c r="AB267" s="267">
        <f>IF(AB149="kW",SUMPRODUCT(N150:N253,R150:R253,AB150:AB253),SUMPRODUCT(G150:G253,AB150:AB253))</f>
        <v>0</v>
      </c>
      <c r="AC267" s="267">
        <f>IF(AC149="kW",SUMPRODUCT(N150:N253,R150:R253,AC150:AC253),SUMPRODUCT(G150:G253, AC150:AC253))</f>
        <v>0</v>
      </c>
      <c r="AD267" s="267">
        <f>IF(AD149="kW",SUMPRODUCT(N150:N253,R150:R253,AD150:AD253),SUMPRODUCT(G150:G253, AD150:AD253))</f>
        <v>0</v>
      </c>
      <c r="AE267" s="267">
        <f>IF(AE149="kW",SUMPRODUCT(N150:N253,R150:R253,AE150:AE253),SUMPRODUCT(G150:G253,AE150:AE253))</f>
        <v>0</v>
      </c>
      <c r="AF267" s="267">
        <f>IF(AF149="kW",SUMPRODUCT(N150:N253,R150:R253,AF150:AF253),SUMPRODUCT(G150:G253,AF150:AF253))</f>
        <v>0</v>
      </c>
      <c r="AG267" s="267">
        <f>IF(AG149="kW",SUMPRODUCT(N150:N253,R150:R253,AG150:AG253),SUMPRODUCT(G150:G253,AG150:AG253))</f>
        <v>0</v>
      </c>
      <c r="AH267" s="267">
        <f>IF(AH149="kW",SUMPRODUCT(N150:N253,R150:R253,AH150:AH253),SUMPRODUCT(G150:G253,AH150:AH253))</f>
        <v>0</v>
      </c>
      <c r="AI267" s="267">
        <f>IF(AI149="kW",SUMPRODUCT(N150:N253,R150:R253,AI150:AI253),SUMPRODUCT(G150:G253,AI150:AI253))</f>
        <v>0</v>
      </c>
      <c r="AJ267" s="267">
        <f>IF(AJ149="kW",SUMPRODUCT(N150:N253,R150:R253,AJ150:AJ253),SUMPRODUCT(G150:G253,AJ150:AJ253))</f>
        <v>0</v>
      </c>
      <c r="AK267" s="267">
        <f>IF(AK149="kW",SUMPRODUCT(N150:N253,R150:R253,AK150:AK253),SUMPRODUCT(G150:G253,AK150:AK253))</f>
        <v>0</v>
      </c>
      <c r="AL267" s="267">
        <f>IF(AL149="kW",SUMPRODUCT(N150:N253,R150:R253,AL150:AL253),SUMPRODUCT(G150:G253,AL150:AL253))</f>
        <v>0</v>
      </c>
      <c r="AM267" s="313"/>
    </row>
    <row r="268" spans="1:41" ht="15" hidden="1">
      <c r="B268" s="300" t="s">
        <v>399</v>
      </c>
      <c r="C268" s="332"/>
      <c r="D268" s="255"/>
      <c r="E268" s="255"/>
      <c r="F268" s="255"/>
      <c r="G268" s="255"/>
      <c r="H268" s="255"/>
      <c r="I268" s="255"/>
      <c r="J268" s="255"/>
      <c r="K268" s="255"/>
      <c r="L268" s="255"/>
      <c r="M268" s="255"/>
      <c r="N268" s="255"/>
      <c r="O268" s="333"/>
      <c r="P268" s="255"/>
      <c r="Q268" s="255"/>
      <c r="R268" s="255"/>
      <c r="S268" s="280"/>
      <c r="T268" s="285"/>
      <c r="U268" s="285"/>
      <c r="V268" s="255"/>
      <c r="W268" s="255"/>
      <c r="X268" s="285"/>
      <c r="Y268" s="267">
        <f>SUMPRODUCT(H150:H253,Y150:Y253)</f>
        <v>0</v>
      </c>
      <c r="Z268" s="267">
        <f>SUMPRODUCT(H150:H253,Z150:Z253)</f>
        <v>0</v>
      </c>
      <c r="AA268" s="267">
        <f>IF(AA149="kW",SUMPRODUCT(N150:N253,S150:S253,AA150:AA253),SUMPRODUCT(H150:H253,AA150:AA253))</f>
        <v>0</v>
      </c>
      <c r="AB268" s="267">
        <f>IF(AB149="kW",SUMPRODUCT(N150:N253,S150:S253,AB150:AB253),SUMPRODUCT(H150:H253,AB150:AB253))</f>
        <v>0</v>
      </c>
      <c r="AC268" s="267">
        <f>IF(AC149="kW",SUMPRODUCT(N150:N253,S150:S253,AC150:AC253),SUMPRODUCT(H150:H253, AC150:AC253))</f>
        <v>0</v>
      </c>
      <c r="AD268" s="267">
        <f>IF(AD149="kW",SUMPRODUCT(N150:N253,S150:S253,AD150:AD253),SUMPRODUCT(H150:H253, AD150:AD253))</f>
        <v>0</v>
      </c>
      <c r="AE268" s="267">
        <f>IF(AE149="kW",SUMPRODUCT(N150:N253,S150:S253,AE150:AE253),SUMPRODUCT(H150:H253,AE150:AE253))</f>
        <v>0</v>
      </c>
      <c r="AF268" s="267">
        <f>IF(AF149="kW",SUMPRODUCT(N150:N253,S150:S253,AF150:AF253),SUMPRODUCT(H150:H253,AF150:AF253))</f>
        <v>0</v>
      </c>
      <c r="AG268" s="267">
        <f>IF(AG149="kW",SUMPRODUCT(N150:N253,S150:S253,AG150:AG253),SUMPRODUCT(H150:H253,AG150:AG253))</f>
        <v>0</v>
      </c>
      <c r="AH268" s="267">
        <f>IF(AH149="kW",SUMPRODUCT(N150:N253,S150:S253,AH150:AH253),SUMPRODUCT(H150:H253,AH150:AH253))</f>
        <v>0</v>
      </c>
      <c r="AI268" s="267">
        <f>IF(AI149="kW",SUMPRODUCT(N150:N253,S150:S253,AI150:AI253),SUMPRODUCT(H150:H253,AI150:AI253))</f>
        <v>0</v>
      </c>
      <c r="AJ268" s="267">
        <f>IF(AJ149="kW",SUMPRODUCT(N150:N253,S150:S253,AJ150:AJ253),SUMPRODUCT(H150:H253,AJ150:AJ253))</f>
        <v>0</v>
      </c>
      <c r="AK268" s="267">
        <f>IF(AK149="kW",SUMPRODUCT(N150:N253,S150:S253,AK150:AK253),SUMPRODUCT(H150:H253,AK150:AK253))</f>
        <v>0</v>
      </c>
      <c r="AL268" s="267">
        <f>IF(AL149="kW",SUMPRODUCT(N150:N253,S150:S253,AL150:AL253),SUMPRODUCT(H150:H253,AL150:AL253))</f>
        <v>0</v>
      </c>
      <c r="AM268" s="313"/>
    </row>
    <row r="269" spans="1:41" ht="15" hidden="1">
      <c r="B269" s="300" t="s">
        <v>400</v>
      </c>
      <c r="C269" s="332"/>
      <c r="D269" s="255"/>
      <c r="E269" s="255"/>
      <c r="F269" s="255"/>
      <c r="G269" s="255"/>
      <c r="H269" s="255"/>
      <c r="I269" s="255"/>
      <c r="J269" s="255"/>
      <c r="K269" s="255"/>
      <c r="L269" s="255"/>
      <c r="M269" s="255"/>
      <c r="N269" s="255"/>
      <c r="O269" s="333"/>
      <c r="P269" s="255"/>
      <c r="Q269" s="255"/>
      <c r="R269" s="255"/>
      <c r="S269" s="280"/>
      <c r="T269" s="285"/>
      <c r="U269" s="285"/>
      <c r="V269" s="255"/>
      <c r="W269" s="255"/>
      <c r="X269" s="285"/>
      <c r="Y269" s="267">
        <f>SUMPRODUCT(I150:I253,Y150:Y253)</f>
        <v>0</v>
      </c>
      <c r="Z269" s="267">
        <f>SUMPRODUCT(I150:I253,Z150:Z253)</f>
        <v>0</v>
      </c>
      <c r="AA269" s="267">
        <f>IF(AA149="kW",SUMPRODUCT(N150:N253,T150:T253,AA150:AA253),SUMPRODUCT(I150:I253,AA150:AA253))</f>
        <v>0</v>
      </c>
      <c r="AB269" s="267">
        <f>IF(AB149="kW",SUMPRODUCT(N150:N253,T150:T253,AB150:AB253),SUMPRODUCT(I150:I253,AB150:AB253))</f>
        <v>0</v>
      </c>
      <c r="AC269" s="267">
        <f>IF(AC149="kW",SUMPRODUCT(N150:N253,T150:T253,AC150:AC253),SUMPRODUCT(I150:I253, AC150:AC253))</f>
        <v>0</v>
      </c>
      <c r="AD269" s="267">
        <f>IF(AD149="kW",SUMPRODUCT(N150:N253,T150:T253,AD150:AD253),SUMPRODUCT(I150:I253, AD150:AD253))</f>
        <v>0</v>
      </c>
      <c r="AE269" s="267">
        <f>IF(AE149="kW",SUMPRODUCT(N150:N253,T150:T253,AE150:AE253),SUMPRODUCT(I150:I253,AE150:AE253))</f>
        <v>0</v>
      </c>
      <c r="AF269" s="267">
        <f>IF(AF149="kW",SUMPRODUCT(N150:N253,T150:T253,AF150:AF253),SUMPRODUCT(I150:I253,AF150:AF253))</f>
        <v>0</v>
      </c>
      <c r="AG269" s="267">
        <f>IF(AG149="kW",SUMPRODUCT(N150:N253,T150:T253,AG150:AG253),SUMPRODUCT(I150:I253,AG150:AG253))</f>
        <v>0</v>
      </c>
      <c r="AH269" s="267">
        <f>IF(AH149="kW",SUMPRODUCT(N150:N253,T150:T253,AH150:AH253),SUMPRODUCT(I150:I253,AH150:AH253))</f>
        <v>0</v>
      </c>
      <c r="AI269" s="267">
        <f>IF(AI149="kW",SUMPRODUCT(N150:N253,T150:T253,AI150:AI253),SUMPRODUCT(I150:I253,AI150:AI253))</f>
        <v>0</v>
      </c>
      <c r="AJ269" s="267">
        <f>IF(AJ149="kW",SUMPRODUCT(N150:N253,T150:T253,AJ150:AJ253),SUMPRODUCT(I150:I253,AJ150:AJ253))</f>
        <v>0</v>
      </c>
      <c r="AK269" s="267">
        <f>IF(AK149="kW",SUMPRODUCT(N150:N253,T150:T253,AK150:AK253),SUMPRODUCT(I150:I253,AK150:AK253))</f>
        <v>0</v>
      </c>
      <c r="AL269" s="267">
        <f>IF(AL149="kW",SUMPRODUCT(N150:N253,T150:T253,AL150:AL253),SUMPRODUCT(I150:I253,AL150:AL253))</f>
        <v>0</v>
      </c>
      <c r="AM269" s="313"/>
    </row>
    <row r="270" spans="1:41" ht="15" hidden="1">
      <c r="B270" s="300" t="s">
        <v>401</v>
      </c>
      <c r="C270" s="332"/>
      <c r="D270" s="285"/>
      <c r="E270" s="285"/>
      <c r="F270" s="285"/>
      <c r="G270" s="285"/>
      <c r="H270" s="285"/>
      <c r="I270" s="285"/>
      <c r="J270" s="285"/>
      <c r="K270" s="285"/>
      <c r="L270" s="285"/>
      <c r="M270" s="285"/>
      <c r="N270" s="285"/>
      <c r="O270" s="333"/>
      <c r="P270" s="285"/>
      <c r="Q270" s="285"/>
      <c r="R270" s="285"/>
      <c r="S270" s="280"/>
      <c r="T270" s="285"/>
      <c r="U270" s="285"/>
      <c r="V270" s="285"/>
      <c r="W270" s="285"/>
      <c r="X270" s="285"/>
      <c r="Y270" s="267">
        <f>SUMPRODUCT(J150:J253,Y150:Y253)</f>
        <v>0</v>
      </c>
      <c r="Z270" s="267">
        <f>SUMPRODUCT(J150:J253,Z150:Z253)</f>
        <v>0</v>
      </c>
      <c r="AA270" s="267">
        <f>IF(AA149="kW",SUMPRODUCT(N150:N253,U150:U253,AA150:AA253),SUMPRODUCT(J150:J253,AA150:AA253))</f>
        <v>0</v>
      </c>
      <c r="AB270" s="267">
        <f>IF(AB149="kW",SUMPRODUCT(N150:N253,U150:U253,AB150:AB253),SUMPRODUCT(J150:J253,AB150:AB253))</f>
        <v>0</v>
      </c>
      <c r="AC270" s="267">
        <f>IF(AC149="kW",SUMPRODUCT(N150:N253,U150:U253,AC150:AC253),SUMPRODUCT(J150:J253, AC150:AC253))</f>
        <v>0</v>
      </c>
      <c r="AD270" s="267">
        <f>IF(AD149="kW",SUMPRODUCT(N150:N253,U150:U253,AD150:AD253),SUMPRODUCT(J150:J253, AD150:AD253))</f>
        <v>0</v>
      </c>
      <c r="AE270" s="267">
        <f>IF(AE149="kW",SUMPRODUCT(N150:N253,U150:U253,AE150:AE253),SUMPRODUCT(J150:J253,AE150:AE253))</f>
        <v>0</v>
      </c>
      <c r="AF270" s="267">
        <f>IF(AF149="kW",SUMPRODUCT(N150:N253,U150:U253,AF150:AF253),SUMPRODUCT(J150:J253,AF150:AF253))</f>
        <v>0</v>
      </c>
      <c r="AG270" s="267">
        <f>IF(AG149="kW",SUMPRODUCT(N150:N253,U150:U253,AG150:AG253),SUMPRODUCT(J150:J253,AG150:AG253))</f>
        <v>0</v>
      </c>
      <c r="AH270" s="267">
        <f>IF(AH149="kW",SUMPRODUCT(N150:N253,U150:U253,AH150:AH253),SUMPRODUCT(J150:J253,AH150:AH253))</f>
        <v>0</v>
      </c>
      <c r="AI270" s="267">
        <f>IF(AI149="kW",SUMPRODUCT(N150:N253,U150:U253,AI150:AI253),SUMPRODUCT(J150:J253,AI150:AI253))</f>
        <v>0</v>
      </c>
      <c r="AJ270" s="267">
        <f>IF(AJ149="kW",SUMPRODUCT(N150:N253,U150:U253,AJ150:AJ253),SUMPRODUCT(J150:J253,AJ150:AJ253))</f>
        <v>0</v>
      </c>
      <c r="AK270" s="267">
        <f>IF(AK149="kW",SUMPRODUCT(N150:N253,U150:U253,AK150:AK253),SUMPRODUCT(J150:J253,AK150:AK253))</f>
        <v>0</v>
      </c>
      <c r="AL270" s="267">
        <f>IF(AL149="kW",SUMPRODUCT(N150:N253,U150:U253,AL150:AL253),SUMPRODUCT(J150:J253,AL150:AL253))</f>
        <v>0</v>
      </c>
      <c r="AM270" s="313"/>
    </row>
    <row r="271" spans="1:41" ht="15" hidden="1">
      <c r="B271" s="300" t="s">
        <v>402</v>
      </c>
      <c r="C271" s="332"/>
      <c r="D271" s="311"/>
      <c r="E271" s="311"/>
      <c r="F271" s="311"/>
      <c r="G271" s="311"/>
      <c r="H271" s="311"/>
      <c r="I271" s="311"/>
      <c r="J271" s="311"/>
      <c r="K271" s="311"/>
      <c r="L271" s="311"/>
      <c r="M271" s="311"/>
      <c r="N271" s="311"/>
      <c r="O271" s="285"/>
      <c r="P271" s="255"/>
      <c r="Q271" s="255"/>
      <c r="R271" s="285"/>
      <c r="S271" s="280"/>
      <c r="T271" s="285"/>
      <c r="U271" s="285"/>
      <c r="V271" s="333"/>
      <c r="W271" s="333"/>
      <c r="X271" s="285"/>
      <c r="Y271" s="267">
        <f>SUMPRODUCT(K150:K253,Y150:Y253)</f>
        <v>0</v>
      </c>
      <c r="Z271" s="267">
        <f>SUMPRODUCT(K150:K253,Z150:Z253)</f>
        <v>0</v>
      </c>
      <c r="AA271" s="267">
        <f>IF(AA149="kW",SUMPRODUCT(N150:N253,V150:V253,AA150:AA253),SUMPRODUCT(K150:K253,AA150:AA253))</f>
        <v>0</v>
      </c>
      <c r="AB271" s="267">
        <f>IF(AB149="kW",SUMPRODUCT(N150:N253,V150:V253,AB150:AB253),SUMPRODUCT(K150:K253,AB150:AB253))</f>
        <v>0</v>
      </c>
      <c r="AC271" s="267">
        <f>IF(AC149="kW",SUMPRODUCT(N150:N253,V150:V253,AC150:AC253),SUMPRODUCT(K150:K253, AC150:AC253))</f>
        <v>0</v>
      </c>
      <c r="AD271" s="267">
        <f>IF(AD149="kW",SUMPRODUCT(N150:N253,V150:V253,AD150:AD253),SUMPRODUCT(K150:K253, AD150:AD253))</f>
        <v>0</v>
      </c>
      <c r="AE271" s="267">
        <f>IF(AE149="kW",SUMPRODUCT(N150:N253,V150:V253,AE150:AE253),SUMPRODUCT(K150:K253,AE150:AE253))</f>
        <v>0</v>
      </c>
      <c r="AF271" s="267">
        <f>IF(AF149="kW",SUMPRODUCT(N150:N253,V150:V253,AF150:AF253),SUMPRODUCT(K150:K253,AF150:AF253))</f>
        <v>0</v>
      </c>
      <c r="AG271" s="267">
        <f>IF(AG149="kW",SUMPRODUCT(N150:N253,V150:V253,AG150:AG253),SUMPRODUCT(K150:K253,AG150:AG253))</f>
        <v>0</v>
      </c>
      <c r="AH271" s="267">
        <f>IF(AH149="kW",SUMPRODUCT(N150:N253,V150:V253,AH150:AH253),SUMPRODUCT(K150:K253,AH150:AH253))</f>
        <v>0</v>
      </c>
      <c r="AI271" s="267">
        <f>IF(AI149="kW",SUMPRODUCT(N150:N253,V150:V253,AI150:AI253),SUMPRODUCT(K150:K253,AI150:AI253))</f>
        <v>0</v>
      </c>
      <c r="AJ271" s="267">
        <f>IF(AJ149="kW",SUMPRODUCT(N150:N253,V150:V253,AJ150:AJ253),SUMPRODUCT(K150:K253,AJ150:AJ253))</f>
        <v>0</v>
      </c>
      <c r="AK271" s="267">
        <f>IF(AK149="kW",SUMPRODUCT(N150:N253,V150:V253,AK150:AK253),SUMPRODUCT(K150:K253,AK150:AK253))</f>
        <v>0</v>
      </c>
      <c r="AL271" s="267">
        <f>IF(AL149="kW",SUMPRODUCT(N150:N253,V150:V253,AL150:AL253),SUMPRODUCT(K150:K253,AL150:AL253))</f>
        <v>0</v>
      </c>
      <c r="AM271" s="313"/>
    </row>
    <row r="272" spans="1:41" ht="15" hidden="1">
      <c r="B272" s="355" t="s">
        <v>403</v>
      </c>
      <c r="C272" s="334"/>
      <c r="D272" s="356"/>
      <c r="E272" s="356"/>
      <c r="F272" s="356"/>
      <c r="G272" s="356"/>
      <c r="H272" s="356"/>
      <c r="I272" s="356"/>
      <c r="J272" s="356"/>
      <c r="K272" s="356"/>
      <c r="L272" s="356"/>
      <c r="M272" s="356"/>
      <c r="N272" s="356"/>
      <c r="O272" s="357"/>
      <c r="P272" s="358"/>
      <c r="Q272" s="358"/>
      <c r="R272" s="359"/>
      <c r="S272" s="339"/>
      <c r="T272" s="359"/>
      <c r="U272" s="359"/>
      <c r="V272" s="357"/>
      <c r="W272" s="357"/>
      <c r="X272" s="359"/>
      <c r="Y272" s="302">
        <f>SUMPRODUCT(L150:L253,Y150:Y253)</f>
        <v>0</v>
      </c>
      <c r="Z272" s="302">
        <f>SUMPRODUCT(L150:L253,Z150:Z253)</f>
        <v>0</v>
      </c>
      <c r="AA272" s="302">
        <f>IF(AA149="kW",SUMPRODUCT(N150:N253,W150:W253,AA150:AA253),SUMPRODUCT(L150:L253,AA150:AA253))</f>
        <v>0</v>
      </c>
      <c r="AB272" s="302">
        <f>IF(AB149="kW",SUMPRODUCT(N150:N253,W150:W253,AB150:AB253),SUMPRODUCT(L150:L253,AB150:AB253))</f>
        <v>0</v>
      </c>
      <c r="AC272" s="302">
        <f>IF(AC149="kW",SUMPRODUCT(N150:N253,W150:W253,AC150:AC253),SUMPRODUCT(L150:L253, AC150:AC253))</f>
        <v>0</v>
      </c>
      <c r="AD272" s="302">
        <f>IF(AD149="kW",SUMPRODUCT(N150:N253,W150:W253,AD150:AD253),SUMPRODUCT(L150:L253, AD150:AD253))</f>
        <v>0</v>
      </c>
      <c r="AE272" s="302">
        <f>IF(AE149="kW",SUMPRODUCT(N150:N253,W150:W253,AE150:AE253),SUMPRODUCT(L150:L253,AE150:AE253))</f>
        <v>0</v>
      </c>
      <c r="AF272" s="302">
        <f>IF(AF149="kW",SUMPRODUCT(N150:N253,W150:W253,AF150:AF253),SUMPRODUCT(L150:L253,AF150:AF253))</f>
        <v>0</v>
      </c>
      <c r="AG272" s="302">
        <f>IF(AG149="kW",SUMPRODUCT(N150:N253,W150:W253,AG150:AG253),SUMPRODUCT(L150:L253,AG150:AG253))</f>
        <v>0</v>
      </c>
      <c r="AH272" s="302">
        <f>IF(AH149="kW",SUMPRODUCT(N150:N253,W150:W253,AH150:AH253),SUMPRODUCT(L150:L253,AH150:AH253))</f>
        <v>0</v>
      </c>
      <c r="AI272" s="302">
        <f>IF(AI149="kW",SUMPRODUCT(N150:N253,W150:W253,AI150:AI253),SUMPRODUCT(L150:L253,AI150:AI253))</f>
        <v>0</v>
      </c>
      <c r="AJ272" s="302">
        <f>IF(AJ149="kW",SUMPRODUCT(N150:N253,W150:W253,AJ150:AJ253),SUMPRODUCT(L150:L253,AJ150:AJ253))</f>
        <v>0</v>
      </c>
      <c r="AK272" s="302">
        <f>IF(AK149="kW",SUMPRODUCT(N150:N253,W150:W253,AK150:AK253),SUMPRODUCT(L150:L253,AK150:AK253))</f>
        <v>0</v>
      </c>
      <c r="AL272" s="302">
        <f>IF(AL149="kW",SUMPRODUCT(N150:N253,W150:W253,AL150:AL253),SUMPRODUCT(L150:L253,AL150:AL253))</f>
        <v>0</v>
      </c>
      <c r="AM272" s="360"/>
    </row>
    <row r="273" spans="1:39" ht="18.75" hidden="1" customHeight="1">
      <c r="B273" s="342" t="s">
        <v>385</v>
      </c>
      <c r="C273" s="361"/>
      <c r="D273" s="362"/>
      <c r="E273" s="362"/>
      <c r="F273" s="362"/>
      <c r="G273" s="362"/>
      <c r="H273" s="362"/>
      <c r="I273" s="362"/>
      <c r="J273" s="362"/>
      <c r="K273" s="362"/>
      <c r="L273" s="362"/>
      <c r="M273" s="362"/>
      <c r="N273" s="362"/>
      <c r="O273" s="362"/>
      <c r="P273" s="362"/>
      <c r="Q273" s="362"/>
      <c r="R273" s="362"/>
      <c r="S273" s="345"/>
      <c r="T273" s="346"/>
      <c r="U273" s="362"/>
      <c r="V273" s="362"/>
      <c r="W273" s="362"/>
      <c r="X273" s="362"/>
      <c r="Y273" s="363"/>
      <c r="Z273" s="363"/>
      <c r="AA273" s="363"/>
      <c r="AB273" s="363"/>
      <c r="AC273" s="363"/>
      <c r="AD273" s="363"/>
      <c r="AE273" s="363"/>
      <c r="AF273" s="363"/>
      <c r="AG273" s="363"/>
      <c r="AH273" s="363"/>
      <c r="AI273" s="363"/>
      <c r="AJ273" s="363"/>
      <c r="AK273" s="363"/>
      <c r="AL273" s="363"/>
      <c r="AM273" s="363"/>
    </row>
    <row r="274" spans="1:39" hidden="1">
      <c r="E274" s="364"/>
      <c r="F274" s="364"/>
      <c r="G274" s="364"/>
      <c r="H274" s="364"/>
      <c r="I274" s="364"/>
      <c r="J274" s="364"/>
      <c r="K274" s="364"/>
      <c r="L274" s="364"/>
      <c r="M274" s="364"/>
      <c r="N274" s="364"/>
      <c r="O274" s="364"/>
      <c r="P274" s="364"/>
      <c r="Q274" s="364"/>
      <c r="R274" s="364"/>
      <c r="S274" s="364"/>
      <c r="T274" s="364"/>
      <c r="U274" s="364"/>
      <c r="V274" s="364"/>
      <c r="W274" s="364"/>
      <c r="X274" s="364"/>
      <c r="Y274" s="234"/>
      <c r="Z274" s="234"/>
      <c r="AA274" s="234"/>
      <c r="AB274" s="234"/>
      <c r="AC274" s="234"/>
      <c r="AD274" s="234"/>
      <c r="AE274" s="234"/>
      <c r="AF274" s="234"/>
      <c r="AG274" s="234"/>
      <c r="AH274" s="234"/>
      <c r="AI274" s="234"/>
      <c r="AJ274" s="234"/>
      <c r="AK274" s="234"/>
      <c r="AL274" s="234"/>
    </row>
    <row r="275" spans="1:39" ht="15.45" hidden="1">
      <c r="B275" s="256" t="s">
        <v>404</v>
      </c>
      <c r="C275" s="257"/>
      <c r="D275" s="544" t="s">
        <v>245</v>
      </c>
      <c r="E275" s="542"/>
      <c r="O275" s="257"/>
      <c r="Y275" s="248"/>
      <c r="Z275" s="245"/>
      <c r="AA275" s="245"/>
      <c r="AB275" s="245"/>
      <c r="AC275" s="245"/>
      <c r="AD275" s="245"/>
      <c r="AE275" s="245"/>
      <c r="AF275" s="245"/>
      <c r="AG275" s="245"/>
      <c r="AH275" s="245"/>
      <c r="AI275" s="245"/>
      <c r="AJ275" s="245"/>
      <c r="AK275" s="245"/>
      <c r="AL275" s="245"/>
      <c r="AM275" s="258"/>
    </row>
    <row r="276" spans="1:39" ht="33" hidden="1" customHeight="1">
      <c r="B276" s="823" t="s">
        <v>325</v>
      </c>
      <c r="C276" s="825" t="s">
        <v>326</v>
      </c>
      <c r="D276" s="260" t="s">
        <v>327</v>
      </c>
      <c r="E276" s="827" t="s">
        <v>328</v>
      </c>
      <c r="F276" s="828"/>
      <c r="G276" s="828"/>
      <c r="H276" s="828"/>
      <c r="I276" s="828"/>
      <c r="J276" s="828"/>
      <c r="K276" s="828"/>
      <c r="L276" s="828"/>
      <c r="M276" s="829"/>
      <c r="N276" s="830" t="s">
        <v>329</v>
      </c>
      <c r="O276" s="260" t="s">
        <v>330</v>
      </c>
      <c r="P276" s="827" t="s">
        <v>331</v>
      </c>
      <c r="Q276" s="828"/>
      <c r="R276" s="828"/>
      <c r="S276" s="828"/>
      <c r="T276" s="828"/>
      <c r="U276" s="828"/>
      <c r="V276" s="828"/>
      <c r="W276" s="828"/>
      <c r="X276" s="829"/>
      <c r="Y276" s="820" t="s">
        <v>332</v>
      </c>
      <c r="Z276" s="821"/>
      <c r="AA276" s="821"/>
      <c r="AB276" s="821"/>
      <c r="AC276" s="821"/>
      <c r="AD276" s="821"/>
      <c r="AE276" s="821"/>
      <c r="AF276" s="821"/>
      <c r="AG276" s="821"/>
      <c r="AH276" s="821"/>
      <c r="AI276" s="821"/>
      <c r="AJ276" s="821"/>
      <c r="AK276" s="821"/>
      <c r="AL276" s="821"/>
      <c r="AM276" s="822"/>
    </row>
    <row r="277" spans="1:39" ht="60.75" hidden="1" customHeight="1">
      <c r="B277" s="824"/>
      <c r="C277" s="826"/>
      <c r="D277" s="261">
        <v>2013</v>
      </c>
      <c r="E277" s="261">
        <v>2014</v>
      </c>
      <c r="F277" s="261">
        <v>2015</v>
      </c>
      <c r="G277" s="261">
        <v>2016</v>
      </c>
      <c r="H277" s="261">
        <v>2017</v>
      </c>
      <c r="I277" s="261">
        <v>2018</v>
      </c>
      <c r="J277" s="261">
        <v>2019</v>
      </c>
      <c r="K277" s="261">
        <v>2020</v>
      </c>
      <c r="L277" s="261">
        <v>2021</v>
      </c>
      <c r="M277" s="261">
        <v>2022</v>
      </c>
      <c r="N277" s="831"/>
      <c r="O277" s="261">
        <v>2013</v>
      </c>
      <c r="P277" s="261">
        <v>2014</v>
      </c>
      <c r="Q277" s="261">
        <v>2015</v>
      </c>
      <c r="R277" s="261">
        <v>2016</v>
      </c>
      <c r="S277" s="261">
        <v>2017</v>
      </c>
      <c r="T277" s="261">
        <v>2018</v>
      </c>
      <c r="U277" s="261">
        <v>2019</v>
      </c>
      <c r="V277" s="261">
        <v>2020</v>
      </c>
      <c r="W277" s="261">
        <v>2021</v>
      </c>
      <c r="X277" s="261">
        <v>2022</v>
      </c>
      <c r="Y277" s="261" t="str">
        <f>'1.  LRAMVA Summary'!D52</f>
        <v>Residential</v>
      </c>
      <c r="Z277" s="261" t="str">
        <f>'1.  LRAMVA Summary'!E52</f>
        <v>GS &lt; 50 kW</v>
      </c>
      <c r="AA277" s="261" t="str">
        <f>'1.  LRAMVA Summary'!F52</f>
        <v>GS 50 to 2,999 kW</v>
      </c>
      <c r="AB277" s="261" t="str">
        <f>'1.  LRAMVA Summary'!G52</f>
        <v>GS 3,000 to 4,999 kW</v>
      </c>
      <c r="AC277" s="261" t="str">
        <f>'1.  LRAMVA Summary'!H52</f>
        <v>Unmetered Scattered Load</v>
      </c>
      <c r="AD277" s="261" t="str">
        <f>'1.  LRAMVA Summary'!I52</f>
        <v>Sentinel Lighting</v>
      </c>
      <c r="AE277" s="261" t="str">
        <f>'1.  LRAMVA Summary'!J52</f>
        <v>Street Lighting</v>
      </c>
      <c r="AF277" s="261" t="str">
        <f>'1.  LRAMVA Summary'!K52</f>
        <v/>
      </c>
      <c r="AG277" s="261" t="str">
        <f>'1.  LRAMVA Summary'!L52</f>
        <v/>
      </c>
      <c r="AH277" s="261" t="str">
        <f>'1.  LRAMVA Summary'!M52</f>
        <v/>
      </c>
      <c r="AI277" s="261" t="str">
        <f>'1.  LRAMVA Summary'!N52</f>
        <v/>
      </c>
      <c r="AJ277" s="261" t="str">
        <f>'1.  LRAMVA Summary'!O52</f>
        <v/>
      </c>
      <c r="AK277" s="261" t="str">
        <f>'1.  LRAMVA Summary'!P52</f>
        <v/>
      </c>
      <c r="AL277" s="261" t="str">
        <f>'1.  LRAMVA Summary'!Q52</f>
        <v/>
      </c>
      <c r="AM277" s="263" t="str">
        <f>'1.  LRAMVA Summary'!R52</f>
        <v>Total</v>
      </c>
    </row>
    <row r="278" spans="1:39" ht="15" hidden="1" customHeight="1">
      <c r="A278" s="468"/>
      <c r="B278" s="264" t="s">
        <v>333</v>
      </c>
      <c r="C278" s="265"/>
      <c r="D278" s="265"/>
      <c r="E278" s="265"/>
      <c r="F278" s="265"/>
      <c r="G278" s="265"/>
      <c r="H278" s="265"/>
      <c r="I278" s="265"/>
      <c r="J278" s="265"/>
      <c r="K278" s="265"/>
      <c r="L278" s="265"/>
      <c r="M278" s="265"/>
      <c r="N278" s="266"/>
      <c r="O278" s="265"/>
      <c r="P278" s="265"/>
      <c r="Q278" s="265"/>
      <c r="R278" s="265"/>
      <c r="S278" s="265"/>
      <c r="T278" s="265"/>
      <c r="U278" s="265"/>
      <c r="V278" s="265"/>
      <c r="W278" s="265"/>
      <c r="X278" s="265"/>
      <c r="Y278" s="267" t="str">
        <f>'1.  LRAMVA Summary'!D53</f>
        <v>kWh</v>
      </c>
      <c r="Z278" s="267" t="str">
        <f>'1.  LRAMVA Summary'!E53</f>
        <v>kWh</v>
      </c>
      <c r="AA278" s="267" t="str">
        <f>'1.  LRAMVA Summary'!F53</f>
        <v>kW</v>
      </c>
      <c r="AB278" s="267" t="str">
        <f>'1.  LRAMVA Summary'!G53</f>
        <v>kW</v>
      </c>
      <c r="AC278" s="267" t="str">
        <f>'1.  LRAMVA Summary'!H53</f>
        <v>kWh</v>
      </c>
      <c r="AD278" s="267" t="str">
        <f>'1.  LRAMVA Summary'!I53</f>
        <v>kW</v>
      </c>
      <c r="AE278" s="267" t="str">
        <f>'1.  LRAMVA Summary'!J53</f>
        <v>kW</v>
      </c>
      <c r="AF278" s="267">
        <f>'1.  LRAMVA Summary'!K53</f>
        <v>0</v>
      </c>
      <c r="AG278" s="267">
        <f>'1.  LRAMVA Summary'!L53</f>
        <v>0</v>
      </c>
      <c r="AH278" s="267">
        <f>'1.  LRAMVA Summary'!M53</f>
        <v>0</v>
      </c>
      <c r="AI278" s="267">
        <f>'1.  LRAMVA Summary'!N53</f>
        <v>0</v>
      </c>
      <c r="AJ278" s="267">
        <f>'1.  LRAMVA Summary'!O53</f>
        <v>0</v>
      </c>
      <c r="AK278" s="267">
        <f>'1.  LRAMVA Summary'!P53</f>
        <v>0</v>
      </c>
      <c r="AL278" s="267">
        <f>'1.  LRAMVA Summary'!Q53</f>
        <v>0</v>
      </c>
      <c r="AM278" s="268"/>
    </row>
    <row r="279" spans="1:39" ht="15" hidden="1" outlineLevel="1">
      <c r="A279" s="467">
        <v>1</v>
      </c>
      <c r="B279" s="270" t="s">
        <v>334</v>
      </c>
      <c r="C279" s="267" t="s">
        <v>335</v>
      </c>
      <c r="D279" s="271"/>
      <c r="E279" s="271"/>
      <c r="F279" s="271"/>
      <c r="G279" s="271"/>
      <c r="H279" s="271"/>
      <c r="I279" s="271"/>
      <c r="J279" s="271"/>
      <c r="K279" s="271"/>
      <c r="L279" s="271"/>
      <c r="M279" s="271"/>
      <c r="N279" s="267"/>
      <c r="O279" s="271"/>
      <c r="P279" s="271"/>
      <c r="Q279" s="271"/>
      <c r="R279" s="271"/>
      <c r="S279" s="271"/>
      <c r="T279" s="271"/>
      <c r="U279" s="271"/>
      <c r="V279" s="271"/>
      <c r="W279" s="271"/>
      <c r="X279" s="271"/>
      <c r="Y279" s="378"/>
      <c r="Z279" s="378"/>
      <c r="AA279" s="378"/>
      <c r="AB279" s="378"/>
      <c r="AC279" s="378"/>
      <c r="AD279" s="378"/>
      <c r="AE279" s="378"/>
      <c r="AF279" s="378"/>
      <c r="AG279" s="378"/>
      <c r="AH279" s="378"/>
      <c r="AI279" s="378"/>
      <c r="AJ279" s="378"/>
      <c r="AK279" s="378"/>
      <c r="AL279" s="378"/>
      <c r="AM279" s="272">
        <f>SUM(Y279:AL279)</f>
        <v>0</v>
      </c>
    </row>
    <row r="280" spans="1:39" ht="15" hidden="1" outlineLevel="1">
      <c r="B280" s="270" t="s">
        <v>405</v>
      </c>
      <c r="C280" s="267" t="s">
        <v>337</v>
      </c>
      <c r="D280" s="271"/>
      <c r="E280" s="271"/>
      <c r="F280" s="271"/>
      <c r="G280" s="271"/>
      <c r="H280" s="271"/>
      <c r="I280" s="271"/>
      <c r="J280" s="271"/>
      <c r="K280" s="271"/>
      <c r="L280" s="271"/>
      <c r="M280" s="271"/>
      <c r="N280" s="427"/>
      <c r="O280" s="271"/>
      <c r="P280" s="271"/>
      <c r="Q280" s="271"/>
      <c r="R280" s="271"/>
      <c r="S280" s="271"/>
      <c r="T280" s="271"/>
      <c r="U280" s="271"/>
      <c r="V280" s="271"/>
      <c r="W280" s="271"/>
      <c r="X280" s="271"/>
      <c r="Y280" s="379">
        <f>Y279</f>
        <v>0</v>
      </c>
      <c r="Z280" s="379">
        <f>Z279</f>
        <v>0</v>
      </c>
      <c r="AA280" s="379">
        <f t="shared" ref="AA280:AL280" si="77">AA279</f>
        <v>0</v>
      </c>
      <c r="AB280" s="379">
        <f t="shared" si="77"/>
        <v>0</v>
      </c>
      <c r="AC280" s="379">
        <f t="shared" si="77"/>
        <v>0</v>
      </c>
      <c r="AD280" s="379">
        <f t="shared" si="77"/>
        <v>0</v>
      </c>
      <c r="AE280" s="379">
        <f t="shared" si="77"/>
        <v>0</v>
      </c>
      <c r="AF280" s="379">
        <f t="shared" si="77"/>
        <v>0</v>
      </c>
      <c r="AG280" s="379">
        <f t="shared" si="77"/>
        <v>0</v>
      </c>
      <c r="AH280" s="379">
        <f t="shared" si="77"/>
        <v>0</v>
      </c>
      <c r="AI280" s="379">
        <f t="shared" si="77"/>
        <v>0</v>
      </c>
      <c r="AJ280" s="379">
        <f t="shared" si="77"/>
        <v>0</v>
      </c>
      <c r="AK280" s="379">
        <f t="shared" si="77"/>
        <v>0</v>
      </c>
      <c r="AL280" s="379">
        <f t="shared" si="77"/>
        <v>0</v>
      </c>
      <c r="AM280" s="273"/>
    </row>
    <row r="281" spans="1:39" ht="15.45" hidden="1" outlineLevel="1">
      <c r="A281" s="469"/>
      <c r="B281" s="274"/>
      <c r="C281" s="275"/>
      <c r="D281" s="275"/>
      <c r="E281" s="275"/>
      <c r="F281" s="275"/>
      <c r="G281" s="275"/>
      <c r="H281" s="275"/>
      <c r="I281" s="275"/>
      <c r="J281" s="275"/>
      <c r="K281" s="275"/>
      <c r="L281" s="275"/>
      <c r="M281" s="275"/>
      <c r="N281" s="279"/>
      <c r="O281" s="275"/>
      <c r="P281" s="275"/>
      <c r="Q281" s="275"/>
      <c r="R281" s="275"/>
      <c r="S281" s="275"/>
      <c r="T281" s="275"/>
      <c r="U281" s="275"/>
      <c r="V281" s="275"/>
      <c r="W281" s="275"/>
      <c r="X281" s="275"/>
      <c r="Y281" s="380"/>
      <c r="Z281" s="381"/>
      <c r="AA281" s="381"/>
      <c r="AB281" s="381"/>
      <c r="AC281" s="381"/>
      <c r="AD281" s="381"/>
      <c r="AE281" s="381"/>
      <c r="AF281" s="381"/>
      <c r="AG281" s="381"/>
      <c r="AH281" s="381"/>
      <c r="AI281" s="381"/>
      <c r="AJ281" s="381"/>
      <c r="AK281" s="381"/>
      <c r="AL281" s="381"/>
      <c r="AM281" s="278"/>
    </row>
    <row r="282" spans="1:39" ht="15" hidden="1" outlineLevel="1">
      <c r="A282" s="467">
        <v>2</v>
      </c>
      <c r="B282" s="270" t="s">
        <v>338</v>
      </c>
      <c r="C282" s="267" t="s">
        <v>335</v>
      </c>
      <c r="D282" s="271"/>
      <c r="E282" s="271"/>
      <c r="F282" s="271"/>
      <c r="G282" s="271"/>
      <c r="H282" s="271"/>
      <c r="I282" s="271"/>
      <c r="J282" s="271"/>
      <c r="K282" s="271"/>
      <c r="L282" s="271"/>
      <c r="M282" s="271"/>
      <c r="N282" s="267"/>
      <c r="O282" s="271"/>
      <c r="P282" s="271"/>
      <c r="Q282" s="271"/>
      <c r="R282" s="271"/>
      <c r="S282" s="271"/>
      <c r="T282" s="271"/>
      <c r="U282" s="271"/>
      <c r="V282" s="271"/>
      <c r="W282" s="271"/>
      <c r="X282" s="271"/>
      <c r="Y282" s="378"/>
      <c r="Z282" s="378"/>
      <c r="AA282" s="378"/>
      <c r="AB282" s="378"/>
      <c r="AC282" s="378"/>
      <c r="AD282" s="378"/>
      <c r="AE282" s="378"/>
      <c r="AF282" s="378"/>
      <c r="AG282" s="378"/>
      <c r="AH282" s="378"/>
      <c r="AI282" s="378"/>
      <c r="AJ282" s="378"/>
      <c r="AK282" s="378"/>
      <c r="AL282" s="378"/>
      <c r="AM282" s="272">
        <f>SUM(Y282:AL282)</f>
        <v>0</v>
      </c>
    </row>
    <row r="283" spans="1:39" ht="15" hidden="1" outlineLevel="1">
      <c r="B283" s="270" t="s">
        <v>405</v>
      </c>
      <c r="C283" s="267" t="s">
        <v>337</v>
      </c>
      <c r="D283" s="271"/>
      <c r="E283" s="271"/>
      <c r="F283" s="271"/>
      <c r="G283" s="271"/>
      <c r="H283" s="271"/>
      <c r="I283" s="271"/>
      <c r="J283" s="271"/>
      <c r="K283" s="271"/>
      <c r="L283" s="271"/>
      <c r="M283" s="271"/>
      <c r="N283" s="427"/>
      <c r="O283" s="271"/>
      <c r="P283" s="271"/>
      <c r="Q283" s="271"/>
      <c r="R283" s="271"/>
      <c r="S283" s="271"/>
      <c r="T283" s="271"/>
      <c r="U283" s="271"/>
      <c r="V283" s="271"/>
      <c r="W283" s="271"/>
      <c r="X283" s="271"/>
      <c r="Y283" s="379">
        <f>Y282</f>
        <v>0</v>
      </c>
      <c r="Z283" s="379">
        <f>Z282</f>
        <v>0</v>
      </c>
      <c r="AA283" s="379">
        <f t="shared" ref="AA283:AL283" si="78">AA282</f>
        <v>0</v>
      </c>
      <c r="AB283" s="379">
        <f t="shared" si="78"/>
        <v>0</v>
      </c>
      <c r="AC283" s="379">
        <f t="shared" si="78"/>
        <v>0</v>
      </c>
      <c r="AD283" s="379">
        <f t="shared" si="78"/>
        <v>0</v>
      </c>
      <c r="AE283" s="379">
        <f t="shared" si="78"/>
        <v>0</v>
      </c>
      <c r="AF283" s="379">
        <f t="shared" si="78"/>
        <v>0</v>
      </c>
      <c r="AG283" s="379">
        <f t="shared" si="78"/>
        <v>0</v>
      </c>
      <c r="AH283" s="379">
        <f t="shared" si="78"/>
        <v>0</v>
      </c>
      <c r="AI283" s="379">
        <f t="shared" si="78"/>
        <v>0</v>
      </c>
      <c r="AJ283" s="379">
        <f t="shared" si="78"/>
        <v>0</v>
      </c>
      <c r="AK283" s="379">
        <f t="shared" si="78"/>
        <v>0</v>
      </c>
      <c r="AL283" s="379">
        <f t="shared" si="78"/>
        <v>0</v>
      </c>
      <c r="AM283" s="273"/>
    </row>
    <row r="284" spans="1:39" ht="15.45" hidden="1" outlineLevel="1">
      <c r="A284" s="469"/>
      <c r="B284" s="274"/>
      <c r="C284" s="275"/>
      <c r="D284" s="280"/>
      <c r="E284" s="280"/>
      <c r="F284" s="280"/>
      <c r="G284" s="280"/>
      <c r="H284" s="280"/>
      <c r="I284" s="280"/>
      <c r="J284" s="280"/>
      <c r="K284" s="280"/>
      <c r="L284" s="280"/>
      <c r="M284" s="280"/>
      <c r="N284" s="279"/>
      <c r="O284" s="280"/>
      <c r="P284" s="280"/>
      <c r="Q284" s="280"/>
      <c r="R284" s="280"/>
      <c r="S284" s="280"/>
      <c r="T284" s="280"/>
      <c r="U284" s="280"/>
      <c r="V284" s="280"/>
      <c r="W284" s="280"/>
      <c r="X284" s="280"/>
      <c r="Y284" s="380"/>
      <c r="Z284" s="381"/>
      <c r="AA284" s="381"/>
      <c r="AB284" s="381"/>
      <c r="AC284" s="381"/>
      <c r="AD284" s="381"/>
      <c r="AE284" s="381"/>
      <c r="AF284" s="381"/>
      <c r="AG284" s="381"/>
      <c r="AH284" s="381"/>
      <c r="AI284" s="381"/>
      <c r="AJ284" s="381"/>
      <c r="AK284" s="381"/>
      <c r="AL284" s="381"/>
      <c r="AM284" s="278"/>
    </row>
    <row r="285" spans="1:39" ht="15" hidden="1" outlineLevel="1">
      <c r="A285" s="467">
        <v>3</v>
      </c>
      <c r="B285" s="270" t="s">
        <v>339</v>
      </c>
      <c r="C285" s="267" t="s">
        <v>335</v>
      </c>
      <c r="D285" s="271"/>
      <c r="E285" s="271"/>
      <c r="F285" s="271"/>
      <c r="G285" s="271"/>
      <c r="H285" s="271"/>
      <c r="I285" s="271"/>
      <c r="J285" s="271"/>
      <c r="K285" s="271"/>
      <c r="L285" s="271"/>
      <c r="M285" s="271"/>
      <c r="N285" s="267"/>
      <c r="O285" s="271"/>
      <c r="P285" s="271"/>
      <c r="Q285" s="271"/>
      <c r="R285" s="271"/>
      <c r="S285" s="271"/>
      <c r="T285" s="271"/>
      <c r="U285" s="271"/>
      <c r="V285" s="271"/>
      <c r="W285" s="271"/>
      <c r="X285" s="271"/>
      <c r="Y285" s="378"/>
      <c r="Z285" s="378"/>
      <c r="AA285" s="378"/>
      <c r="AB285" s="378"/>
      <c r="AC285" s="378"/>
      <c r="AD285" s="378"/>
      <c r="AE285" s="378"/>
      <c r="AF285" s="378"/>
      <c r="AG285" s="378"/>
      <c r="AH285" s="378"/>
      <c r="AI285" s="378"/>
      <c r="AJ285" s="378"/>
      <c r="AK285" s="378"/>
      <c r="AL285" s="378"/>
      <c r="AM285" s="272">
        <f>SUM(Y285:AL285)</f>
        <v>0</v>
      </c>
    </row>
    <row r="286" spans="1:39" ht="15" hidden="1" outlineLevel="1">
      <c r="B286" s="270" t="s">
        <v>405</v>
      </c>
      <c r="C286" s="267" t="s">
        <v>337</v>
      </c>
      <c r="D286" s="271"/>
      <c r="E286" s="271"/>
      <c r="F286" s="271"/>
      <c r="G286" s="271"/>
      <c r="H286" s="271"/>
      <c r="I286" s="271"/>
      <c r="J286" s="271"/>
      <c r="K286" s="271"/>
      <c r="L286" s="271"/>
      <c r="M286" s="271"/>
      <c r="N286" s="427"/>
      <c r="O286" s="271"/>
      <c r="P286" s="271"/>
      <c r="Q286" s="271"/>
      <c r="R286" s="271"/>
      <c r="S286" s="271"/>
      <c r="T286" s="271"/>
      <c r="U286" s="271"/>
      <c r="V286" s="271"/>
      <c r="W286" s="271"/>
      <c r="X286" s="271"/>
      <c r="Y286" s="379">
        <f>Y285</f>
        <v>0</v>
      </c>
      <c r="Z286" s="379">
        <f>Z285</f>
        <v>0</v>
      </c>
      <c r="AA286" s="379">
        <f t="shared" ref="AA286:AL286" si="79">AA285</f>
        <v>0</v>
      </c>
      <c r="AB286" s="379">
        <f t="shared" si="79"/>
        <v>0</v>
      </c>
      <c r="AC286" s="379">
        <f t="shared" si="79"/>
        <v>0</v>
      </c>
      <c r="AD286" s="379">
        <f t="shared" si="79"/>
        <v>0</v>
      </c>
      <c r="AE286" s="379">
        <f t="shared" si="79"/>
        <v>0</v>
      </c>
      <c r="AF286" s="379">
        <f t="shared" si="79"/>
        <v>0</v>
      </c>
      <c r="AG286" s="379">
        <f t="shared" si="79"/>
        <v>0</v>
      </c>
      <c r="AH286" s="379">
        <f t="shared" si="79"/>
        <v>0</v>
      </c>
      <c r="AI286" s="379">
        <f t="shared" si="79"/>
        <v>0</v>
      </c>
      <c r="AJ286" s="379">
        <f t="shared" si="79"/>
        <v>0</v>
      </c>
      <c r="AK286" s="379">
        <f t="shared" si="79"/>
        <v>0</v>
      </c>
      <c r="AL286" s="379">
        <f t="shared" si="79"/>
        <v>0</v>
      </c>
      <c r="AM286" s="273"/>
    </row>
    <row r="287" spans="1:39" ht="15" hidden="1" outlineLevel="1">
      <c r="B287" s="270"/>
      <c r="C287" s="281"/>
      <c r="D287" s="267"/>
      <c r="E287" s="267"/>
      <c r="F287" s="267"/>
      <c r="G287" s="267"/>
      <c r="H287" s="267"/>
      <c r="I287" s="267"/>
      <c r="J287" s="267"/>
      <c r="K287" s="267"/>
      <c r="L287" s="267"/>
      <c r="M287" s="267"/>
      <c r="N287" s="259"/>
      <c r="O287" s="267"/>
      <c r="P287" s="267"/>
      <c r="Q287" s="267"/>
      <c r="R287" s="267"/>
      <c r="S287" s="267"/>
      <c r="T287" s="267"/>
      <c r="U287" s="267"/>
      <c r="V287" s="267"/>
      <c r="W287" s="267"/>
      <c r="X287" s="267"/>
      <c r="Y287" s="380"/>
      <c r="Z287" s="380"/>
      <c r="AA287" s="380"/>
      <c r="AB287" s="380"/>
      <c r="AC287" s="380"/>
      <c r="AD287" s="380"/>
      <c r="AE287" s="380"/>
      <c r="AF287" s="380"/>
      <c r="AG287" s="380"/>
      <c r="AH287" s="380"/>
      <c r="AI287" s="380"/>
      <c r="AJ287" s="380"/>
      <c r="AK287" s="380"/>
      <c r="AL287" s="380"/>
      <c r="AM287" s="282"/>
    </row>
    <row r="288" spans="1:39" ht="15" hidden="1" outlineLevel="1">
      <c r="A288" s="467">
        <v>4</v>
      </c>
      <c r="B288" s="270" t="s">
        <v>340</v>
      </c>
      <c r="C288" s="267" t="s">
        <v>335</v>
      </c>
      <c r="D288" s="271"/>
      <c r="E288" s="271"/>
      <c r="F288" s="271"/>
      <c r="G288" s="271"/>
      <c r="H288" s="271"/>
      <c r="I288" s="271"/>
      <c r="J288" s="271"/>
      <c r="K288" s="271"/>
      <c r="L288" s="271"/>
      <c r="M288" s="271"/>
      <c r="N288" s="267"/>
      <c r="O288" s="271"/>
      <c r="P288" s="271"/>
      <c r="Q288" s="271"/>
      <c r="R288" s="271"/>
      <c r="S288" s="271"/>
      <c r="T288" s="271"/>
      <c r="U288" s="271"/>
      <c r="V288" s="271"/>
      <c r="W288" s="271"/>
      <c r="X288" s="271"/>
      <c r="Y288" s="378"/>
      <c r="Z288" s="378"/>
      <c r="AA288" s="378"/>
      <c r="AB288" s="378"/>
      <c r="AC288" s="378"/>
      <c r="AD288" s="378"/>
      <c r="AE288" s="378"/>
      <c r="AF288" s="378"/>
      <c r="AG288" s="378"/>
      <c r="AH288" s="378"/>
      <c r="AI288" s="378"/>
      <c r="AJ288" s="378"/>
      <c r="AK288" s="378"/>
      <c r="AL288" s="378"/>
      <c r="AM288" s="272">
        <f>SUM(Y288:AL288)</f>
        <v>0</v>
      </c>
    </row>
    <row r="289" spans="1:39" ht="15" hidden="1" outlineLevel="1">
      <c r="B289" s="270" t="s">
        <v>405</v>
      </c>
      <c r="C289" s="267" t="s">
        <v>337</v>
      </c>
      <c r="D289" s="271"/>
      <c r="E289" s="271"/>
      <c r="F289" s="271"/>
      <c r="G289" s="271"/>
      <c r="H289" s="271"/>
      <c r="I289" s="271"/>
      <c r="J289" s="271"/>
      <c r="K289" s="271"/>
      <c r="L289" s="271"/>
      <c r="M289" s="271"/>
      <c r="N289" s="427"/>
      <c r="O289" s="271"/>
      <c r="P289" s="271"/>
      <c r="Q289" s="271"/>
      <c r="R289" s="271"/>
      <c r="S289" s="271"/>
      <c r="T289" s="271"/>
      <c r="U289" s="271"/>
      <c r="V289" s="271"/>
      <c r="W289" s="271"/>
      <c r="X289" s="271"/>
      <c r="Y289" s="379">
        <f>Y288</f>
        <v>0</v>
      </c>
      <c r="Z289" s="379">
        <f>Z288</f>
        <v>0</v>
      </c>
      <c r="AA289" s="379">
        <f t="shared" ref="AA289:AL289" si="80">AA288</f>
        <v>0</v>
      </c>
      <c r="AB289" s="379">
        <f t="shared" si="80"/>
        <v>0</v>
      </c>
      <c r="AC289" s="379">
        <f t="shared" si="80"/>
        <v>0</v>
      </c>
      <c r="AD289" s="379">
        <f t="shared" si="80"/>
        <v>0</v>
      </c>
      <c r="AE289" s="379">
        <f t="shared" si="80"/>
        <v>0</v>
      </c>
      <c r="AF289" s="379">
        <f t="shared" si="80"/>
        <v>0</v>
      </c>
      <c r="AG289" s="379">
        <f t="shared" si="80"/>
        <v>0</v>
      </c>
      <c r="AH289" s="379">
        <f t="shared" si="80"/>
        <v>0</v>
      </c>
      <c r="AI289" s="379">
        <f t="shared" si="80"/>
        <v>0</v>
      </c>
      <c r="AJ289" s="379">
        <f t="shared" si="80"/>
        <v>0</v>
      </c>
      <c r="AK289" s="379">
        <f t="shared" si="80"/>
        <v>0</v>
      </c>
      <c r="AL289" s="379">
        <f t="shared" si="80"/>
        <v>0</v>
      </c>
      <c r="AM289" s="273"/>
    </row>
    <row r="290" spans="1:39" ht="15" hidden="1" outlineLevel="1">
      <c r="B290" s="270"/>
      <c r="C290" s="281"/>
      <c r="D290" s="280"/>
      <c r="E290" s="280"/>
      <c r="F290" s="280"/>
      <c r="G290" s="280"/>
      <c r="H290" s="280"/>
      <c r="I290" s="280"/>
      <c r="J290" s="280"/>
      <c r="K290" s="280"/>
      <c r="L290" s="280"/>
      <c r="M290" s="280"/>
      <c r="N290" s="267"/>
      <c r="O290" s="280"/>
      <c r="P290" s="280"/>
      <c r="Q290" s="280"/>
      <c r="R290" s="280"/>
      <c r="S290" s="280"/>
      <c r="T290" s="280"/>
      <c r="U290" s="280"/>
      <c r="V290" s="280"/>
      <c r="W290" s="280"/>
      <c r="X290" s="280"/>
      <c r="Y290" s="380"/>
      <c r="Z290" s="380"/>
      <c r="AA290" s="380"/>
      <c r="AB290" s="380"/>
      <c r="AC290" s="380"/>
      <c r="AD290" s="380"/>
      <c r="AE290" s="380"/>
      <c r="AF290" s="380"/>
      <c r="AG290" s="380"/>
      <c r="AH290" s="380"/>
      <c r="AI290" s="380"/>
      <c r="AJ290" s="380"/>
      <c r="AK290" s="380"/>
      <c r="AL290" s="380"/>
      <c r="AM290" s="282"/>
    </row>
    <row r="291" spans="1:39" ht="15" hidden="1" outlineLevel="1">
      <c r="A291" s="467">
        <v>5</v>
      </c>
      <c r="B291" s="270" t="s">
        <v>341</v>
      </c>
      <c r="C291" s="267" t="s">
        <v>335</v>
      </c>
      <c r="D291" s="271"/>
      <c r="E291" s="271"/>
      <c r="F291" s="271"/>
      <c r="G291" s="271"/>
      <c r="H291" s="271"/>
      <c r="I291" s="271"/>
      <c r="J291" s="271"/>
      <c r="K291" s="271"/>
      <c r="L291" s="271"/>
      <c r="M291" s="271"/>
      <c r="N291" s="267"/>
      <c r="O291" s="271"/>
      <c r="P291" s="271"/>
      <c r="Q291" s="271"/>
      <c r="R291" s="271"/>
      <c r="S291" s="271"/>
      <c r="T291" s="271"/>
      <c r="U291" s="271"/>
      <c r="V291" s="271"/>
      <c r="W291" s="271"/>
      <c r="X291" s="271"/>
      <c r="Y291" s="378"/>
      <c r="Z291" s="378"/>
      <c r="AA291" s="378"/>
      <c r="AB291" s="378"/>
      <c r="AC291" s="378"/>
      <c r="AD291" s="378"/>
      <c r="AE291" s="378"/>
      <c r="AF291" s="378"/>
      <c r="AG291" s="378"/>
      <c r="AH291" s="378"/>
      <c r="AI291" s="378"/>
      <c r="AJ291" s="378"/>
      <c r="AK291" s="378"/>
      <c r="AL291" s="378"/>
      <c r="AM291" s="272">
        <f>SUM(Y291:AL291)</f>
        <v>0</v>
      </c>
    </row>
    <row r="292" spans="1:39" ht="15" hidden="1" outlineLevel="1">
      <c r="B292" s="270" t="s">
        <v>405</v>
      </c>
      <c r="C292" s="267" t="s">
        <v>337</v>
      </c>
      <c r="D292" s="271"/>
      <c r="E292" s="271"/>
      <c r="F292" s="271"/>
      <c r="G292" s="271"/>
      <c r="H292" s="271"/>
      <c r="I292" s="271"/>
      <c r="J292" s="271"/>
      <c r="K292" s="271"/>
      <c r="L292" s="271"/>
      <c r="M292" s="271"/>
      <c r="N292" s="427"/>
      <c r="O292" s="271"/>
      <c r="P292" s="271"/>
      <c r="Q292" s="271"/>
      <c r="R292" s="271"/>
      <c r="S292" s="271"/>
      <c r="T292" s="271"/>
      <c r="U292" s="271"/>
      <c r="V292" s="271"/>
      <c r="W292" s="271"/>
      <c r="X292" s="271"/>
      <c r="Y292" s="379">
        <f>Y291</f>
        <v>0</v>
      </c>
      <c r="Z292" s="379">
        <f>Z291</f>
        <v>0</v>
      </c>
      <c r="AA292" s="379">
        <f t="shared" ref="AA292:AL292" si="81">AA291</f>
        <v>0</v>
      </c>
      <c r="AB292" s="379">
        <f t="shared" si="81"/>
        <v>0</v>
      </c>
      <c r="AC292" s="379">
        <f t="shared" si="81"/>
        <v>0</v>
      </c>
      <c r="AD292" s="379">
        <f t="shared" si="81"/>
        <v>0</v>
      </c>
      <c r="AE292" s="379">
        <f t="shared" si="81"/>
        <v>0</v>
      </c>
      <c r="AF292" s="379">
        <f t="shared" si="81"/>
        <v>0</v>
      </c>
      <c r="AG292" s="379">
        <f t="shared" si="81"/>
        <v>0</v>
      </c>
      <c r="AH292" s="379">
        <f t="shared" si="81"/>
        <v>0</v>
      </c>
      <c r="AI292" s="379">
        <f t="shared" si="81"/>
        <v>0</v>
      </c>
      <c r="AJ292" s="379">
        <f t="shared" si="81"/>
        <v>0</v>
      </c>
      <c r="AK292" s="379">
        <f t="shared" si="81"/>
        <v>0</v>
      </c>
      <c r="AL292" s="379">
        <f t="shared" si="81"/>
        <v>0</v>
      </c>
      <c r="AM292" s="273"/>
    </row>
    <row r="293" spans="1:39" ht="15" hidden="1" outlineLevel="1">
      <c r="B293" s="270"/>
      <c r="C293" s="281"/>
      <c r="D293" s="280"/>
      <c r="E293" s="280"/>
      <c r="F293" s="280"/>
      <c r="G293" s="280"/>
      <c r="H293" s="280"/>
      <c r="I293" s="280"/>
      <c r="J293" s="280"/>
      <c r="K293" s="280"/>
      <c r="L293" s="280"/>
      <c r="M293" s="280"/>
      <c r="N293" s="267"/>
      <c r="O293" s="280"/>
      <c r="P293" s="280"/>
      <c r="Q293" s="280"/>
      <c r="R293" s="280"/>
      <c r="S293" s="280"/>
      <c r="T293" s="280"/>
      <c r="U293" s="280"/>
      <c r="V293" s="280"/>
      <c r="W293" s="280"/>
      <c r="X293" s="280"/>
      <c r="Y293" s="380"/>
      <c r="Z293" s="380"/>
      <c r="AA293" s="380"/>
      <c r="AB293" s="380"/>
      <c r="AC293" s="380"/>
      <c r="AD293" s="380"/>
      <c r="AE293" s="380"/>
      <c r="AF293" s="380"/>
      <c r="AG293" s="380"/>
      <c r="AH293" s="380"/>
      <c r="AI293" s="380"/>
      <c r="AJ293" s="380"/>
      <c r="AK293" s="380"/>
      <c r="AL293" s="380"/>
      <c r="AM293" s="282"/>
    </row>
    <row r="294" spans="1:39" ht="15" hidden="1" outlineLevel="1">
      <c r="A294" s="467">
        <v>6</v>
      </c>
      <c r="B294" s="270" t="s">
        <v>342</v>
      </c>
      <c r="C294" s="267" t="s">
        <v>335</v>
      </c>
      <c r="D294" s="271"/>
      <c r="E294" s="271"/>
      <c r="F294" s="271"/>
      <c r="G294" s="271"/>
      <c r="H294" s="271"/>
      <c r="I294" s="271"/>
      <c r="J294" s="271"/>
      <c r="K294" s="271"/>
      <c r="L294" s="271"/>
      <c r="M294" s="271"/>
      <c r="N294" s="267"/>
      <c r="O294" s="271"/>
      <c r="P294" s="271"/>
      <c r="Q294" s="271"/>
      <c r="R294" s="271"/>
      <c r="S294" s="271"/>
      <c r="T294" s="271"/>
      <c r="U294" s="271"/>
      <c r="V294" s="271"/>
      <c r="W294" s="271"/>
      <c r="X294" s="271"/>
      <c r="Y294" s="378"/>
      <c r="Z294" s="378"/>
      <c r="AA294" s="378"/>
      <c r="AB294" s="378"/>
      <c r="AC294" s="378"/>
      <c r="AD294" s="378"/>
      <c r="AE294" s="378"/>
      <c r="AF294" s="378"/>
      <c r="AG294" s="378"/>
      <c r="AH294" s="378"/>
      <c r="AI294" s="378"/>
      <c r="AJ294" s="378"/>
      <c r="AK294" s="378"/>
      <c r="AL294" s="378"/>
      <c r="AM294" s="272">
        <f>SUM(Y294:AL294)</f>
        <v>0</v>
      </c>
    </row>
    <row r="295" spans="1:39" ht="15" hidden="1" outlineLevel="1">
      <c r="B295" s="270" t="s">
        <v>405</v>
      </c>
      <c r="C295" s="267" t="s">
        <v>337</v>
      </c>
      <c r="D295" s="271"/>
      <c r="E295" s="271"/>
      <c r="F295" s="271"/>
      <c r="G295" s="271"/>
      <c r="H295" s="271"/>
      <c r="I295" s="271"/>
      <c r="J295" s="271"/>
      <c r="K295" s="271"/>
      <c r="L295" s="271"/>
      <c r="M295" s="271"/>
      <c r="N295" s="427"/>
      <c r="O295" s="271"/>
      <c r="P295" s="271"/>
      <c r="Q295" s="271"/>
      <c r="R295" s="271"/>
      <c r="S295" s="271"/>
      <c r="T295" s="271"/>
      <c r="U295" s="271"/>
      <c r="V295" s="271"/>
      <c r="W295" s="271"/>
      <c r="X295" s="271"/>
      <c r="Y295" s="379">
        <f>Y294</f>
        <v>0</v>
      </c>
      <c r="Z295" s="379">
        <f>Z294</f>
        <v>0</v>
      </c>
      <c r="AA295" s="379">
        <f t="shared" ref="AA295:AL295" si="82">AA294</f>
        <v>0</v>
      </c>
      <c r="AB295" s="379">
        <f t="shared" si="82"/>
        <v>0</v>
      </c>
      <c r="AC295" s="379">
        <f t="shared" si="82"/>
        <v>0</v>
      </c>
      <c r="AD295" s="379">
        <f t="shared" si="82"/>
        <v>0</v>
      </c>
      <c r="AE295" s="379">
        <f t="shared" si="82"/>
        <v>0</v>
      </c>
      <c r="AF295" s="379">
        <f t="shared" si="82"/>
        <v>0</v>
      </c>
      <c r="AG295" s="379">
        <f t="shared" si="82"/>
        <v>0</v>
      </c>
      <c r="AH295" s="379">
        <f t="shared" si="82"/>
        <v>0</v>
      </c>
      <c r="AI295" s="379">
        <f t="shared" si="82"/>
        <v>0</v>
      </c>
      <c r="AJ295" s="379">
        <f t="shared" si="82"/>
        <v>0</v>
      </c>
      <c r="AK295" s="379">
        <f t="shared" si="82"/>
        <v>0</v>
      </c>
      <c r="AL295" s="379">
        <f t="shared" si="82"/>
        <v>0</v>
      </c>
      <c r="AM295" s="273"/>
    </row>
    <row r="296" spans="1:39" ht="15" hidden="1" outlineLevel="1">
      <c r="B296" s="270"/>
      <c r="C296" s="281"/>
      <c r="D296" s="280"/>
      <c r="E296" s="280"/>
      <c r="F296" s="280"/>
      <c r="G296" s="280"/>
      <c r="H296" s="280"/>
      <c r="I296" s="280"/>
      <c r="J296" s="280"/>
      <c r="K296" s="280"/>
      <c r="L296" s="280"/>
      <c r="M296" s="280"/>
      <c r="N296" s="267"/>
      <c r="O296" s="280"/>
      <c r="P296" s="280"/>
      <c r="Q296" s="280"/>
      <c r="R296" s="280"/>
      <c r="S296" s="280"/>
      <c r="T296" s="280"/>
      <c r="U296" s="280"/>
      <c r="V296" s="280"/>
      <c r="W296" s="280"/>
      <c r="X296" s="280"/>
      <c r="Y296" s="380"/>
      <c r="Z296" s="380"/>
      <c r="AA296" s="380"/>
      <c r="AB296" s="380"/>
      <c r="AC296" s="380"/>
      <c r="AD296" s="380"/>
      <c r="AE296" s="380"/>
      <c r="AF296" s="380"/>
      <c r="AG296" s="380"/>
      <c r="AH296" s="380"/>
      <c r="AI296" s="380"/>
      <c r="AJ296" s="380"/>
      <c r="AK296" s="380"/>
      <c r="AL296" s="380"/>
      <c r="AM296" s="282"/>
    </row>
    <row r="297" spans="1:39" ht="15" hidden="1" outlineLevel="1">
      <c r="A297" s="467">
        <v>7</v>
      </c>
      <c r="B297" s="270" t="s">
        <v>343</v>
      </c>
      <c r="C297" s="267" t="s">
        <v>335</v>
      </c>
      <c r="D297" s="271"/>
      <c r="E297" s="271"/>
      <c r="F297" s="271"/>
      <c r="G297" s="271"/>
      <c r="H297" s="271"/>
      <c r="I297" s="271"/>
      <c r="J297" s="271"/>
      <c r="K297" s="271"/>
      <c r="L297" s="271"/>
      <c r="M297" s="271"/>
      <c r="N297" s="267"/>
      <c r="O297" s="271"/>
      <c r="P297" s="271"/>
      <c r="Q297" s="271"/>
      <c r="R297" s="271"/>
      <c r="S297" s="271"/>
      <c r="T297" s="271"/>
      <c r="U297" s="271"/>
      <c r="V297" s="271"/>
      <c r="W297" s="271"/>
      <c r="X297" s="271"/>
      <c r="Y297" s="378"/>
      <c r="Z297" s="378"/>
      <c r="AA297" s="378"/>
      <c r="AB297" s="378"/>
      <c r="AC297" s="378"/>
      <c r="AD297" s="378"/>
      <c r="AE297" s="378"/>
      <c r="AF297" s="378"/>
      <c r="AG297" s="378"/>
      <c r="AH297" s="378"/>
      <c r="AI297" s="378"/>
      <c r="AJ297" s="378"/>
      <c r="AK297" s="378"/>
      <c r="AL297" s="378"/>
      <c r="AM297" s="272">
        <f>SUM(Y297:AL297)</f>
        <v>0</v>
      </c>
    </row>
    <row r="298" spans="1:39" ht="15" hidden="1" outlineLevel="1">
      <c r="B298" s="270" t="s">
        <v>405</v>
      </c>
      <c r="C298" s="267" t="s">
        <v>337</v>
      </c>
      <c r="D298" s="271"/>
      <c r="E298" s="271"/>
      <c r="F298" s="271"/>
      <c r="G298" s="271"/>
      <c r="H298" s="271"/>
      <c r="I298" s="271"/>
      <c r="J298" s="271"/>
      <c r="K298" s="271"/>
      <c r="L298" s="271"/>
      <c r="M298" s="271"/>
      <c r="N298" s="267"/>
      <c r="O298" s="271"/>
      <c r="P298" s="271"/>
      <c r="Q298" s="271"/>
      <c r="R298" s="271"/>
      <c r="S298" s="271"/>
      <c r="T298" s="271"/>
      <c r="U298" s="271"/>
      <c r="V298" s="271"/>
      <c r="W298" s="271"/>
      <c r="X298" s="271"/>
      <c r="Y298" s="379">
        <f>Y297</f>
        <v>0</v>
      </c>
      <c r="Z298" s="379">
        <f>Z297</f>
        <v>0</v>
      </c>
      <c r="AA298" s="379">
        <f t="shared" ref="AA298:AL298" si="83">AA297</f>
        <v>0</v>
      </c>
      <c r="AB298" s="379">
        <f t="shared" si="83"/>
        <v>0</v>
      </c>
      <c r="AC298" s="379">
        <f t="shared" si="83"/>
        <v>0</v>
      </c>
      <c r="AD298" s="379">
        <f t="shared" si="83"/>
        <v>0</v>
      </c>
      <c r="AE298" s="379">
        <f t="shared" si="83"/>
        <v>0</v>
      </c>
      <c r="AF298" s="379">
        <f t="shared" si="83"/>
        <v>0</v>
      </c>
      <c r="AG298" s="379">
        <f t="shared" si="83"/>
        <v>0</v>
      </c>
      <c r="AH298" s="379">
        <f t="shared" si="83"/>
        <v>0</v>
      </c>
      <c r="AI298" s="379">
        <f t="shared" si="83"/>
        <v>0</v>
      </c>
      <c r="AJ298" s="379">
        <f t="shared" si="83"/>
        <v>0</v>
      </c>
      <c r="AK298" s="379">
        <f t="shared" si="83"/>
        <v>0</v>
      </c>
      <c r="AL298" s="379">
        <f t="shared" si="83"/>
        <v>0</v>
      </c>
      <c r="AM298" s="273"/>
    </row>
    <row r="299" spans="1:39" ht="15" hidden="1" outlineLevel="1">
      <c r="B299" s="270"/>
      <c r="C299" s="281"/>
      <c r="D299" s="280"/>
      <c r="E299" s="280"/>
      <c r="F299" s="280"/>
      <c r="G299" s="280"/>
      <c r="H299" s="280"/>
      <c r="I299" s="280"/>
      <c r="J299" s="280"/>
      <c r="K299" s="280"/>
      <c r="L299" s="280"/>
      <c r="M299" s="280"/>
      <c r="N299" s="267"/>
      <c r="O299" s="280"/>
      <c r="P299" s="280"/>
      <c r="Q299" s="280"/>
      <c r="R299" s="280"/>
      <c r="S299" s="280"/>
      <c r="T299" s="280"/>
      <c r="U299" s="280"/>
      <c r="V299" s="280"/>
      <c r="W299" s="280"/>
      <c r="X299" s="280"/>
      <c r="Y299" s="380"/>
      <c r="Z299" s="380"/>
      <c r="AA299" s="380"/>
      <c r="AB299" s="380"/>
      <c r="AC299" s="380"/>
      <c r="AD299" s="380"/>
      <c r="AE299" s="380"/>
      <c r="AF299" s="380"/>
      <c r="AG299" s="380"/>
      <c r="AH299" s="380"/>
      <c r="AI299" s="380"/>
      <c r="AJ299" s="380"/>
      <c r="AK299" s="380"/>
      <c r="AL299" s="380"/>
      <c r="AM299" s="282"/>
    </row>
    <row r="300" spans="1:39" s="259" customFormat="1" ht="15" hidden="1" outlineLevel="1">
      <c r="A300" s="467">
        <v>8</v>
      </c>
      <c r="B300" s="270" t="s">
        <v>344</v>
      </c>
      <c r="C300" s="267" t="s">
        <v>335</v>
      </c>
      <c r="D300" s="271"/>
      <c r="E300" s="271"/>
      <c r="F300" s="271"/>
      <c r="G300" s="271"/>
      <c r="H300" s="271"/>
      <c r="I300" s="271"/>
      <c r="J300" s="271"/>
      <c r="K300" s="271"/>
      <c r="L300" s="271"/>
      <c r="M300" s="271"/>
      <c r="N300" s="267"/>
      <c r="O300" s="271"/>
      <c r="P300" s="271"/>
      <c r="Q300" s="271"/>
      <c r="R300" s="271"/>
      <c r="S300" s="271"/>
      <c r="T300" s="271"/>
      <c r="U300" s="271"/>
      <c r="V300" s="271"/>
      <c r="W300" s="271"/>
      <c r="X300" s="271"/>
      <c r="Y300" s="378"/>
      <c r="Z300" s="378"/>
      <c r="AA300" s="378"/>
      <c r="AB300" s="378"/>
      <c r="AC300" s="378"/>
      <c r="AD300" s="378"/>
      <c r="AE300" s="378"/>
      <c r="AF300" s="378"/>
      <c r="AG300" s="378"/>
      <c r="AH300" s="378"/>
      <c r="AI300" s="378"/>
      <c r="AJ300" s="378"/>
      <c r="AK300" s="378"/>
      <c r="AL300" s="378"/>
      <c r="AM300" s="272">
        <f>SUM(Y300:AL300)</f>
        <v>0</v>
      </c>
    </row>
    <row r="301" spans="1:39" s="259" customFormat="1" ht="15" hidden="1" outlineLevel="1">
      <c r="A301" s="467"/>
      <c r="B301" s="270" t="s">
        <v>405</v>
      </c>
      <c r="C301" s="267" t="s">
        <v>337</v>
      </c>
      <c r="D301" s="271"/>
      <c r="E301" s="271"/>
      <c r="F301" s="271"/>
      <c r="G301" s="271"/>
      <c r="H301" s="271"/>
      <c r="I301" s="271"/>
      <c r="J301" s="271"/>
      <c r="K301" s="271"/>
      <c r="L301" s="271"/>
      <c r="M301" s="271"/>
      <c r="N301" s="267"/>
      <c r="O301" s="271"/>
      <c r="P301" s="271"/>
      <c r="Q301" s="271"/>
      <c r="R301" s="271"/>
      <c r="S301" s="271"/>
      <c r="T301" s="271"/>
      <c r="U301" s="271"/>
      <c r="V301" s="271"/>
      <c r="W301" s="271"/>
      <c r="X301" s="271"/>
      <c r="Y301" s="379">
        <f>Y300</f>
        <v>0</v>
      </c>
      <c r="Z301" s="379">
        <f>Z300</f>
        <v>0</v>
      </c>
      <c r="AA301" s="379">
        <f t="shared" ref="AA301:AL301" si="84">AA300</f>
        <v>0</v>
      </c>
      <c r="AB301" s="379">
        <f t="shared" si="84"/>
        <v>0</v>
      </c>
      <c r="AC301" s="379">
        <f t="shared" si="84"/>
        <v>0</v>
      </c>
      <c r="AD301" s="379">
        <f t="shared" si="84"/>
        <v>0</v>
      </c>
      <c r="AE301" s="379">
        <f t="shared" si="84"/>
        <v>0</v>
      </c>
      <c r="AF301" s="379">
        <f t="shared" si="84"/>
        <v>0</v>
      </c>
      <c r="AG301" s="379">
        <f t="shared" si="84"/>
        <v>0</v>
      </c>
      <c r="AH301" s="379">
        <f t="shared" si="84"/>
        <v>0</v>
      </c>
      <c r="AI301" s="379">
        <f t="shared" si="84"/>
        <v>0</v>
      </c>
      <c r="AJ301" s="379">
        <f t="shared" si="84"/>
        <v>0</v>
      </c>
      <c r="AK301" s="379">
        <f t="shared" si="84"/>
        <v>0</v>
      </c>
      <c r="AL301" s="379">
        <f t="shared" si="84"/>
        <v>0</v>
      </c>
      <c r="AM301" s="273"/>
    </row>
    <row r="302" spans="1:39" s="259" customFormat="1" ht="15" hidden="1" outlineLevel="1">
      <c r="A302" s="467"/>
      <c r="B302" s="270"/>
      <c r="C302" s="281"/>
      <c r="D302" s="280"/>
      <c r="E302" s="280"/>
      <c r="F302" s="280"/>
      <c r="G302" s="280"/>
      <c r="H302" s="280"/>
      <c r="I302" s="280"/>
      <c r="J302" s="280"/>
      <c r="K302" s="280"/>
      <c r="L302" s="280"/>
      <c r="M302" s="280"/>
      <c r="N302" s="267"/>
      <c r="O302" s="280"/>
      <c r="P302" s="280"/>
      <c r="Q302" s="280"/>
      <c r="R302" s="280"/>
      <c r="S302" s="280"/>
      <c r="T302" s="280"/>
      <c r="U302" s="280"/>
      <c r="V302" s="280"/>
      <c r="W302" s="280"/>
      <c r="X302" s="280"/>
      <c r="Y302" s="380"/>
      <c r="Z302" s="380"/>
      <c r="AA302" s="380"/>
      <c r="AB302" s="380"/>
      <c r="AC302" s="380"/>
      <c r="AD302" s="380"/>
      <c r="AE302" s="380"/>
      <c r="AF302" s="380"/>
      <c r="AG302" s="380"/>
      <c r="AH302" s="380"/>
      <c r="AI302" s="380"/>
      <c r="AJ302" s="380"/>
      <c r="AK302" s="380"/>
      <c r="AL302" s="380"/>
      <c r="AM302" s="282"/>
    </row>
    <row r="303" spans="1:39" ht="15" hidden="1" outlineLevel="1">
      <c r="A303" s="467">
        <v>9</v>
      </c>
      <c r="B303" s="270" t="s">
        <v>345</v>
      </c>
      <c r="C303" s="267" t="s">
        <v>335</v>
      </c>
      <c r="D303" s="271"/>
      <c r="E303" s="271"/>
      <c r="F303" s="271"/>
      <c r="G303" s="271"/>
      <c r="H303" s="271"/>
      <c r="I303" s="271"/>
      <c r="J303" s="271"/>
      <c r="K303" s="271"/>
      <c r="L303" s="271"/>
      <c r="M303" s="271"/>
      <c r="N303" s="267"/>
      <c r="O303" s="271"/>
      <c r="P303" s="271"/>
      <c r="Q303" s="271"/>
      <c r="R303" s="271"/>
      <c r="S303" s="271"/>
      <c r="T303" s="271"/>
      <c r="U303" s="271"/>
      <c r="V303" s="271"/>
      <c r="W303" s="271"/>
      <c r="X303" s="271"/>
      <c r="Y303" s="378"/>
      <c r="Z303" s="378"/>
      <c r="AA303" s="378"/>
      <c r="AB303" s="378"/>
      <c r="AC303" s="378"/>
      <c r="AD303" s="378"/>
      <c r="AE303" s="378"/>
      <c r="AF303" s="378"/>
      <c r="AG303" s="378"/>
      <c r="AH303" s="378"/>
      <c r="AI303" s="378"/>
      <c r="AJ303" s="378"/>
      <c r="AK303" s="378"/>
      <c r="AL303" s="378"/>
      <c r="AM303" s="272">
        <f>SUM(Y303:AL303)</f>
        <v>0</v>
      </c>
    </row>
    <row r="304" spans="1:39" ht="15" hidden="1" outlineLevel="1">
      <c r="B304" s="270" t="s">
        <v>405</v>
      </c>
      <c r="C304" s="267" t="s">
        <v>337</v>
      </c>
      <c r="D304" s="271"/>
      <c r="E304" s="271"/>
      <c r="F304" s="271"/>
      <c r="G304" s="271"/>
      <c r="H304" s="271"/>
      <c r="I304" s="271"/>
      <c r="J304" s="271"/>
      <c r="K304" s="271"/>
      <c r="L304" s="271"/>
      <c r="M304" s="271"/>
      <c r="N304" s="267"/>
      <c r="O304" s="271"/>
      <c r="P304" s="271"/>
      <c r="Q304" s="271"/>
      <c r="R304" s="271"/>
      <c r="S304" s="271"/>
      <c r="T304" s="271"/>
      <c r="U304" s="271"/>
      <c r="V304" s="271"/>
      <c r="W304" s="271"/>
      <c r="X304" s="271"/>
      <c r="Y304" s="379">
        <f>Y303</f>
        <v>0</v>
      </c>
      <c r="Z304" s="379">
        <f>Z303</f>
        <v>0</v>
      </c>
      <c r="AA304" s="379">
        <f t="shared" ref="AA304:AL304" si="85">AA303</f>
        <v>0</v>
      </c>
      <c r="AB304" s="379">
        <f t="shared" si="85"/>
        <v>0</v>
      </c>
      <c r="AC304" s="379">
        <f t="shared" si="85"/>
        <v>0</v>
      </c>
      <c r="AD304" s="379">
        <f t="shared" si="85"/>
        <v>0</v>
      </c>
      <c r="AE304" s="379">
        <f t="shared" si="85"/>
        <v>0</v>
      </c>
      <c r="AF304" s="379">
        <f t="shared" si="85"/>
        <v>0</v>
      </c>
      <c r="AG304" s="379">
        <f t="shared" si="85"/>
        <v>0</v>
      </c>
      <c r="AH304" s="379">
        <f t="shared" si="85"/>
        <v>0</v>
      </c>
      <c r="AI304" s="379">
        <f t="shared" si="85"/>
        <v>0</v>
      </c>
      <c r="AJ304" s="379">
        <f t="shared" si="85"/>
        <v>0</v>
      </c>
      <c r="AK304" s="379">
        <f t="shared" si="85"/>
        <v>0</v>
      </c>
      <c r="AL304" s="379">
        <f t="shared" si="85"/>
        <v>0</v>
      </c>
      <c r="AM304" s="273"/>
    </row>
    <row r="305" spans="1:39" ht="15" hidden="1" outlineLevel="1">
      <c r="B305" s="283"/>
      <c r="C305" s="284"/>
      <c r="D305" s="267"/>
      <c r="E305" s="267"/>
      <c r="F305" s="267"/>
      <c r="G305" s="267"/>
      <c r="H305" s="267"/>
      <c r="I305" s="267"/>
      <c r="J305" s="267"/>
      <c r="K305" s="267"/>
      <c r="L305" s="267"/>
      <c r="M305" s="267"/>
      <c r="N305" s="267"/>
      <c r="O305" s="267"/>
      <c r="P305" s="267"/>
      <c r="Q305" s="267"/>
      <c r="R305" s="267"/>
      <c r="S305" s="267"/>
      <c r="T305" s="267"/>
      <c r="U305" s="267"/>
      <c r="V305" s="267"/>
      <c r="W305" s="267"/>
      <c r="X305" s="267"/>
      <c r="Y305" s="380"/>
      <c r="Z305" s="380"/>
      <c r="AA305" s="380"/>
      <c r="AB305" s="380"/>
      <c r="AC305" s="380"/>
      <c r="AD305" s="380"/>
      <c r="AE305" s="380"/>
      <c r="AF305" s="380"/>
      <c r="AG305" s="380"/>
      <c r="AH305" s="380"/>
      <c r="AI305" s="380"/>
      <c r="AJ305" s="380"/>
      <c r="AK305" s="380"/>
      <c r="AL305" s="380"/>
      <c r="AM305" s="282"/>
    </row>
    <row r="306" spans="1:39" ht="15.45" hidden="1" outlineLevel="1">
      <c r="A306" s="468"/>
      <c r="B306" s="264" t="s">
        <v>346</v>
      </c>
      <c r="C306" s="265"/>
      <c r="D306" s="265"/>
      <c r="E306" s="265"/>
      <c r="F306" s="265"/>
      <c r="G306" s="265"/>
      <c r="H306" s="265"/>
      <c r="I306" s="265"/>
      <c r="J306" s="265"/>
      <c r="K306" s="265"/>
      <c r="L306" s="265"/>
      <c r="M306" s="265"/>
      <c r="N306" s="267"/>
      <c r="O306" s="265"/>
      <c r="P306" s="265"/>
      <c r="Q306" s="265"/>
      <c r="R306" s="265"/>
      <c r="S306" s="265"/>
      <c r="T306" s="265"/>
      <c r="U306" s="265"/>
      <c r="V306" s="265"/>
      <c r="W306" s="265"/>
      <c r="X306" s="265"/>
      <c r="Y306" s="382"/>
      <c r="Z306" s="382"/>
      <c r="AA306" s="382"/>
      <c r="AB306" s="382"/>
      <c r="AC306" s="382"/>
      <c r="AD306" s="382"/>
      <c r="AE306" s="382"/>
      <c r="AF306" s="382"/>
      <c r="AG306" s="382"/>
      <c r="AH306" s="382"/>
      <c r="AI306" s="382"/>
      <c r="AJ306" s="382"/>
      <c r="AK306" s="382"/>
      <c r="AL306" s="382"/>
      <c r="AM306" s="268"/>
    </row>
    <row r="307" spans="1:39" ht="15" hidden="1" outlineLevel="1">
      <c r="A307" s="467">
        <v>10</v>
      </c>
      <c r="B307" s="286" t="s">
        <v>347</v>
      </c>
      <c r="C307" s="267" t="s">
        <v>335</v>
      </c>
      <c r="D307" s="271"/>
      <c r="E307" s="271"/>
      <c r="F307" s="271"/>
      <c r="G307" s="271"/>
      <c r="H307" s="271"/>
      <c r="I307" s="271"/>
      <c r="J307" s="271"/>
      <c r="K307" s="271"/>
      <c r="L307" s="271"/>
      <c r="M307" s="271"/>
      <c r="N307" s="271">
        <v>12</v>
      </c>
      <c r="O307" s="271"/>
      <c r="P307" s="271"/>
      <c r="Q307" s="271"/>
      <c r="R307" s="271"/>
      <c r="S307" s="271"/>
      <c r="T307" s="271"/>
      <c r="U307" s="271"/>
      <c r="V307" s="271"/>
      <c r="W307" s="271"/>
      <c r="X307" s="271"/>
      <c r="Y307" s="383"/>
      <c r="Z307" s="461"/>
      <c r="AA307" s="461"/>
      <c r="AB307" s="461"/>
      <c r="AC307" s="383"/>
      <c r="AD307" s="383"/>
      <c r="AE307" s="383"/>
      <c r="AF307" s="383"/>
      <c r="AG307" s="383"/>
      <c r="AH307" s="383"/>
      <c r="AI307" s="383"/>
      <c r="AJ307" s="383"/>
      <c r="AK307" s="383"/>
      <c r="AL307" s="383"/>
      <c r="AM307" s="272">
        <f>SUM(Y307:AL307)</f>
        <v>0</v>
      </c>
    </row>
    <row r="308" spans="1:39" ht="15" hidden="1" outlineLevel="1">
      <c r="B308" s="270" t="s">
        <v>405</v>
      </c>
      <c r="C308" s="267" t="s">
        <v>337</v>
      </c>
      <c r="D308" s="271"/>
      <c r="E308" s="271"/>
      <c r="F308" s="271"/>
      <c r="G308" s="271"/>
      <c r="H308" s="271"/>
      <c r="I308" s="271"/>
      <c r="J308" s="271"/>
      <c r="K308" s="271"/>
      <c r="L308" s="271"/>
      <c r="M308" s="271"/>
      <c r="N308" s="271">
        <f>N307</f>
        <v>12</v>
      </c>
      <c r="O308" s="271"/>
      <c r="P308" s="271"/>
      <c r="Q308" s="271"/>
      <c r="R308" s="271"/>
      <c r="S308" s="271"/>
      <c r="T308" s="271"/>
      <c r="U308" s="271"/>
      <c r="V308" s="271"/>
      <c r="W308" s="271"/>
      <c r="X308" s="271"/>
      <c r="Y308" s="379">
        <f>Y307</f>
        <v>0</v>
      </c>
      <c r="Z308" s="379">
        <f>Z307</f>
        <v>0</v>
      </c>
      <c r="AA308" s="379">
        <f t="shared" ref="AA308:AL308" si="86">AA307</f>
        <v>0</v>
      </c>
      <c r="AB308" s="379">
        <f t="shared" si="86"/>
        <v>0</v>
      </c>
      <c r="AC308" s="379">
        <f t="shared" si="86"/>
        <v>0</v>
      </c>
      <c r="AD308" s="379">
        <f t="shared" si="86"/>
        <v>0</v>
      </c>
      <c r="AE308" s="379">
        <f t="shared" si="86"/>
        <v>0</v>
      </c>
      <c r="AF308" s="379">
        <f t="shared" si="86"/>
        <v>0</v>
      </c>
      <c r="AG308" s="379">
        <f t="shared" si="86"/>
        <v>0</v>
      </c>
      <c r="AH308" s="379">
        <f t="shared" si="86"/>
        <v>0</v>
      </c>
      <c r="AI308" s="379">
        <f t="shared" si="86"/>
        <v>0</v>
      </c>
      <c r="AJ308" s="379">
        <f t="shared" si="86"/>
        <v>0</v>
      </c>
      <c r="AK308" s="379">
        <f t="shared" si="86"/>
        <v>0</v>
      </c>
      <c r="AL308" s="379">
        <f t="shared" si="86"/>
        <v>0</v>
      </c>
      <c r="AM308" s="287"/>
    </row>
    <row r="309" spans="1:39" ht="15" hidden="1" outlineLevel="1">
      <c r="B309" s="286"/>
      <c r="C309" s="288"/>
      <c r="D309" s="267"/>
      <c r="E309" s="267"/>
      <c r="F309" s="267"/>
      <c r="G309" s="267"/>
      <c r="H309" s="267"/>
      <c r="I309" s="267"/>
      <c r="J309" s="267"/>
      <c r="K309" s="267"/>
      <c r="L309" s="267"/>
      <c r="M309" s="267"/>
      <c r="N309" s="267"/>
      <c r="O309" s="267"/>
      <c r="P309" s="267"/>
      <c r="Q309" s="267"/>
      <c r="R309" s="267"/>
      <c r="S309" s="267"/>
      <c r="T309" s="267"/>
      <c r="U309" s="267"/>
      <c r="V309" s="267"/>
      <c r="W309" s="267"/>
      <c r="X309" s="267"/>
      <c r="Y309" s="384"/>
      <c r="Z309" s="384"/>
      <c r="AA309" s="384"/>
      <c r="AB309" s="384"/>
      <c r="AC309" s="384"/>
      <c r="AD309" s="384"/>
      <c r="AE309" s="384"/>
      <c r="AF309" s="384"/>
      <c r="AG309" s="384"/>
      <c r="AH309" s="384"/>
      <c r="AI309" s="384"/>
      <c r="AJ309" s="384"/>
      <c r="AK309" s="384"/>
      <c r="AL309" s="384"/>
      <c r="AM309" s="289"/>
    </row>
    <row r="310" spans="1:39" ht="15" hidden="1" outlineLevel="1">
      <c r="A310" s="467">
        <v>11</v>
      </c>
      <c r="B310" s="290" t="s">
        <v>348</v>
      </c>
      <c r="C310" s="267" t="s">
        <v>335</v>
      </c>
      <c r="D310" s="271"/>
      <c r="E310" s="271"/>
      <c r="F310" s="271"/>
      <c r="G310" s="271"/>
      <c r="H310" s="271"/>
      <c r="I310" s="271"/>
      <c r="J310" s="271"/>
      <c r="K310" s="271"/>
      <c r="L310" s="271"/>
      <c r="M310" s="271"/>
      <c r="N310" s="271">
        <v>12</v>
      </c>
      <c r="O310" s="271"/>
      <c r="P310" s="271"/>
      <c r="Q310" s="271"/>
      <c r="R310" s="271"/>
      <c r="S310" s="271"/>
      <c r="T310" s="271"/>
      <c r="U310" s="271"/>
      <c r="V310" s="271"/>
      <c r="W310" s="271"/>
      <c r="X310" s="271"/>
      <c r="Y310" s="383"/>
      <c r="Z310" s="461"/>
      <c r="AA310" s="383"/>
      <c r="AB310" s="383"/>
      <c r="AC310" s="383"/>
      <c r="AD310" s="383"/>
      <c r="AE310" s="383"/>
      <c r="AF310" s="383"/>
      <c r="AG310" s="383"/>
      <c r="AH310" s="383"/>
      <c r="AI310" s="383"/>
      <c r="AJ310" s="383"/>
      <c r="AK310" s="383"/>
      <c r="AL310" s="383"/>
      <c r="AM310" s="272">
        <f>SUM(Y310:AL310)</f>
        <v>0</v>
      </c>
    </row>
    <row r="311" spans="1:39" ht="15" hidden="1" outlineLevel="1">
      <c r="B311" s="270" t="s">
        <v>405</v>
      </c>
      <c r="C311" s="267" t="s">
        <v>337</v>
      </c>
      <c r="D311" s="271"/>
      <c r="E311" s="271"/>
      <c r="F311" s="271"/>
      <c r="G311" s="271"/>
      <c r="H311" s="271"/>
      <c r="I311" s="271"/>
      <c r="J311" s="271"/>
      <c r="K311" s="271"/>
      <c r="L311" s="271"/>
      <c r="M311" s="271"/>
      <c r="N311" s="271">
        <f>N310</f>
        <v>12</v>
      </c>
      <c r="O311" s="271"/>
      <c r="P311" s="271"/>
      <c r="Q311" s="271"/>
      <c r="R311" s="271"/>
      <c r="S311" s="271"/>
      <c r="T311" s="271"/>
      <c r="U311" s="271"/>
      <c r="V311" s="271"/>
      <c r="W311" s="271"/>
      <c r="X311" s="271"/>
      <c r="Y311" s="379">
        <f>Y310</f>
        <v>0</v>
      </c>
      <c r="Z311" s="379">
        <f>Z310</f>
        <v>0</v>
      </c>
      <c r="AA311" s="379">
        <f t="shared" ref="AA311:AL311" si="87">AA310</f>
        <v>0</v>
      </c>
      <c r="AB311" s="379">
        <f t="shared" si="87"/>
        <v>0</v>
      </c>
      <c r="AC311" s="379">
        <f t="shared" si="87"/>
        <v>0</v>
      </c>
      <c r="AD311" s="379">
        <f t="shared" si="87"/>
        <v>0</v>
      </c>
      <c r="AE311" s="379">
        <f t="shared" si="87"/>
        <v>0</v>
      </c>
      <c r="AF311" s="379">
        <f t="shared" si="87"/>
        <v>0</v>
      </c>
      <c r="AG311" s="379">
        <f t="shared" si="87"/>
        <v>0</v>
      </c>
      <c r="AH311" s="379">
        <f t="shared" si="87"/>
        <v>0</v>
      </c>
      <c r="AI311" s="379">
        <f t="shared" si="87"/>
        <v>0</v>
      </c>
      <c r="AJ311" s="379">
        <f t="shared" si="87"/>
        <v>0</v>
      </c>
      <c r="AK311" s="379">
        <f t="shared" si="87"/>
        <v>0</v>
      </c>
      <c r="AL311" s="379">
        <f t="shared" si="87"/>
        <v>0</v>
      </c>
      <c r="AM311" s="287"/>
    </row>
    <row r="312" spans="1:39" ht="15" hidden="1" outlineLevel="1">
      <c r="B312" s="290"/>
      <c r="C312" s="288"/>
      <c r="D312" s="267"/>
      <c r="E312" s="267"/>
      <c r="F312" s="267"/>
      <c r="G312" s="267"/>
      <c r="H312" s="267"/>
      <c r="I312" s="267"/>
      <c r="J312" s="267"/>
      <c r="K312" s="267"/>
      <c r="L312" s="267"/>
      <c r="M312" s="267"/>
      <c r="N312" s="267"/>
      <c r="O312" s="267"/>
      <c r="P312" s="267"/>
      <c r="Q312" s="267"/>
      <c r="R312" s="267"/>
      <c r="S312" s="267"/>
      <c r="T312" s="267"/>
      <c r="U312" s="267"/>
      <c r="V312" s="267"/>
      <c r="W312" s="267"/>
      <c r="X312" s="267"/>
      <c r="Y312" s="384"/>
      <c r="Z312" s="385"/>
      <c r="AA312" s="384"/>
      <c r="AB312" s="384"/>
      <c r="AC312" s="384"/>
      <c r="AD312" s="384"/>
      <c r="AE312" s="384"/>
      <c r="AF312" s="384"/>
      <c r="AG312" s="384"/>
      <c r="AH312" s="384"/>
      <c r="AI312" s="384"/>
      <c r="AJ312" s="384"/>
      <c r="AK312" s="384"/>
      <c r="AL312" s="384"/>
      <c r="AM312" s="289"/>
    </row>
    <row r="313" spans="1:39" ht="15" hidden="1" outlineLevel="1">
      <c r="A313" s="467">
        <v>12</v>
      </c>
      <c r="B313" s="290" t="s">
        <v>349</v>
      </c>
      <c r="C313" s="267" t="s">
        <v>335</v>
      </c>
      <c r="D313" s="271"/>
      <c r="E313" s="271"/>
      <c r="F313" s="271"/>
      <c r="G313" s="271"/>
      <c r="H313" s="271"/>
      <c r="I313" s="271"/>
      <c r="J313" s="271"/>
      <c r="K313" s="271"/>
      <c r="L313" s="271"/>
      <c r="M313" s="271"/>
      <c r="N313" s="271">
        <v>3</v>
      </c>
      <c r="O313" s="271"/>
      <c r="P313" s="271"/>
      <c r="Q313" s="271"/>
      <c r="R313" s="271"/>
      <c r="S313" s="271"/>
      <c r="T313" s="271"/>
      <c r="U313" s="271"/>
      <c r="V313" s="271"/>
      <c r="W313" s="271"/>
      <c r="X313" s="271"/>
      <c r="Y313" s="383"/>
      <c r="Z313" s="383"/>
      <c r="AA313" s="383"/>
      <c r="AB313" s="383"/>
      <c r="AC313" s="383"/>
      <c r="AD313" s="383"/>
      <c r="AE313" s="383"/>
      <c r="AF313" s="383"/>
      <c r="AG313" s="383"/>
      <c r="AH313" s="383"/>
      <c r="AI313" s="383"/>
      <c r="AJ313" s="383"/>
      <c r="AK313" s="383"/>
      <c r="AL313" s="383"/>
      <c r="AM313" s="272">
        <f>SUM(Y313:AL313)</f>
        <v>0</v>
      </c>
    </row>
    <row r="314" spans="1:39" ht="15" hidden="1" outlineLevel="1">
      <c r="B314" s="270" t="s">
        <v>405</v>
      </c>
      <c r="C314" s="267" t="s">
        <v>337</v>
      </c>
      <c r="D314" s="271"/>
      <c r="E314" s="271"/>
      <c r="F314" s="271"/>
      <c r="G314" s="271"/>
      <c r="H314" s="271"/>
      <c r="I314" s="271"/>
      <c r="J314" s="271"/>
      <c r="K314" s="271"/>
      <c r="L314" s="271"/>
      <c r="M314" s="271"/>
      <c r="N314" s="271">
        <f>N313</f>
        <v>3</v>
      </c>
      <c r="O314" s="271"/>
      <c r="P314" s="271"/>
      <c r="Q314" s="271"/>
      <c r="R314" s="271"/>
      <c r="S314" s="271"/>
      <c r="T314" s="271"/>
      <c r="U314" s="271"/>
      <c r="V314" s="271"/>
      <c r="W314" s="271"/>
      <c r="X314" s="271"/>
      <c r="Y314" s="379">
        <f>Y313</f>
        <v>0</v>
      </c>
      <c r="Z314" s="379">
        <f>Z313</f>
        <v>0</v>
      </c>
      <c r="AA314" s="379">
        <f t="shared" ref="AA314:AL314" si="88">AA313</f>
        <v>0</v>
      </c>
      <c r="AB314" s="379">
        <f t="shared" si="88"/>
        <v>0</v>
      </c>
      <c r="AC314" s="379">
        <f t="shared" si="88"/>
        <v>0</v>
      </c>
      <c r="AD314" s="379">
        <f t="shared" si="88"/>
        <v>0</v>
      </c>
      <c r="AE314" s="379">
        <f t="shared" si="88"/>
        <v>0</v>
      </c>
      <c r="AF314" s="379">
        <f t="shared" si="88"/>
        <v>0</v>
      </c>
      <c r="AG314" s="379">
        <f t="shared" si="88"/>
        <v>0</v>
      </c>
      <c r="AH314" s="379">
        <f t="shared" si="88"/>
        <v>0</v>
      </c>
      <c r="AI314" s="379">
        <f t="shared" si="88"/>
        <v>0</v>
      </c>
      <c r="AJ314" s="379">
        <f t="shared" si="88"/>
        <v>0</v>
      </c>
      <c r="AK314" s="379">
        <f t="shared" si="88"/>
        <v>0</v>
      </c>
      <c r="AL314" s="379">
        <f t="shared" si="88"/>
        <v>0</v>
      </c>
      <c r="AM314" s="287"/>
    </row>
    <row r="315" spans="1:39" ht="15" hidden="1" outlineLevel="1">
      <c r="B315" s="290"/>
      <c r="C315" s="288"/>
      <c r="D315" s="292"/>
      <c r="E315" s="292"/>
      <c r="F315" s="292"/>
      <c r="G315" s="292"/>
      <c r="H315" s="292"/>
      <c r="I315" s="292"/>
      <c r="J315" s="292"/>
      <c r="K315" s="292"/>
      <c r="L315" s="292"/>
      <c r="M315" s="292"/>
      <c r="N315" s="267"/>
      <c r="O315" s="292"/>
      <c r="P315" s="292"/>
      <c r="Q315" s="292"/>
      <c r="R315" s="292"/>
      <c r="S315" s="292"/>
      <c r="T315" s="292"/>
      <c r="U315" s="292"/>
      <c r="V315" s="292"/>
      <c r="W315" s="292"/>
      <c r="X315" s="292"/>
      <c r="Y315" s="384"/>
      <c r="Z315" s="385"/>
      <c r="AA315" s="384"/>
      <c r="AB315" s="384"/>
      <c r="AC315" s="384"/>
      <c r="AD315" s="384"/>
      <c r="AE315" s="384"/>
      <c r="AF315" s="384"/>
      <c r="AG315" s="384"/>
      <c r="AH315" s="384"/>
      <c r="AI315" s="384"/>
      <c r="AJ315" s="384"/>
      <c r="AK315" s="384"/>
      <c r="AL315" s="384"/>
      <c r="AM315" s="289"/>
    </row>
    <row r="316" spans="1:39" ht="15" hidden="1" outlineLevel="1">
      <c r="A316" s="467">
        <v>13</v>
      </c>
      <c r="B316" s="290" t="s">
        <v>350</v>
      </c>
      <c r="C316" s="267" t="s">
        <v>335</v>
      </c>
      <c r="D316" s="271"/>
      <c r="E316" s="271"/>
      <c r="F316" s="271"/>
      <c r="G316" s="271"/>
      <c r="H316" s="271"/>
      <c r="I316" s="271"/>
      <c r="J316" s="271"/>
      <c r="K316" s="271"/>
      <c r="L316" s="271"/>
      <c r="M316" s="271"/>
      <c r="N316" s="271">
        <v>12</v>
      </c>
      <c r="O316" s="271"/>
      <c r="P316" s="271"/>
      <c r="Q316" s="271"/>
      <c r="R316" s="271"/>
      <c r="S316" s="271"/>
      <c r="T316" s="271"/>
      <c r="U316" s="271"/>
      <c r="V316" s="271"/>
      <c r="W316" s="271"/>
      <c r="X316" s="271"/>
      <c r="Y316" s="383"/>
      <c r="Z316" s="383"/>
      <c r="AA316" s="383"/>
      <c r="AB316" s="383"/>
      <c r="AC316" s="383"/>
      <c r="AD316" s="383"/>
      <c r="AE316" s="383"/>
      <c r="AF316" s="383"/>
      <c r="AG316" s="383"/>
      <c r="AH316" s="383"/>
      <c r="AI316" s="383"/>
      <c r="AJ316" s="383"/>
      <c r="AK316" s="383"/>
      <c r="AL316" s="383"/>
      <c r="AM316" s="272">
        <f>SUM(Y316:AL316)</f>
        <v>0</v>
      </c>
    </row>
    <row r="317" spans="1:39" ht="15" hidden="1" outlineLevel="1">
      <c r="B317" s="270" t="s">
        <v>405</v>
      </c>
      <c r="C317" s="267" t="s">
        <v>337</v>
      </c>
      <c r="D317" s="271"/>
      <c r="E317" s="271"/>
      <c r="F317" s="271"/>
      <c r="G317" s="271"/>
      <c r="H317" s="271"/>
      <c r="I317" s="271"/>
      <c r="J317" s="271"/>
      <c r="K317" s="271"/>
      <c r="L317" s="271"/>
      <c r="M317" s="271"/>
      <c r="N317" s="271">
        <f>N316</f>
        <v>12</v>
      </c>
      <c r="O317" s="271"/>
      <c r="P317" s="271"/>
      <c r="Q317" s="271"/>
      <c r="R317" s="271"/>
      <c r="S317" s="271"/>
      <c r="T317" s="271"/>
      <c r="U317" s="271"/>
      <c r="V317" s="271"/>
      <c r="W317" s="271"/>
      <c r="X317" s="271"/>
      <c r="Y317" s="379">
        <f>Y316</f>
        <v>0</v>
      </c>
      <c r="Z317" s="379">
        <f>Z316</f>
        <v>0</v>
      </c>
      <c r="AA317" s="379">
        <f t="shared" ref="AA317:AL317" si="89">AA316</f>
        <v>0</v>
      </c>
      <c r="AB317" s="379">
        <f t="shared" si="89"/>
        <v>0</v>
      </c>
      <c r="AC317" s="379">
        <f t="shared" si="89"/>
        <v>0</v>
      </c>
      <c r="AD317" s="379">
        <f t="shared" si="89"/>
        <v>0</v>
      </c>
      <c r="AE317" s="379">
        <f t="shared" si="89"/>
        <v>0</v>
      </c>
      <c r="AF317" s="379">
        <f t="shared" si="89"/>
        <v>0</v>
      </c>
      <c r="AG317" s="379">
        <f t="shared" si="89"/>
        <v>0</v>
      </c>
      <c r="AH317" s="379">
        <f t="shared" si="89"/>
        <v>0</v>
      </c>
      <c r="AI317" s="379">
        <f t="shared" si="89"/>
        <v>0</v>
      </c>
      <c r="AJ317" s="379">
        <f t="shared" si="89"/>
        <v>0</v>
      </c>
      <c r="AK317" s="379">
        <f t="shared" si="89"/>
        <v>0</v>
      </c>
      <c r="AL317" s="379">
        <f t="shared" si="89"/>
        <v>0</v>
      </c>
      <c r="AM317" s="287"/>
    </row>
    <row r="318" spans="1:39" ht="15" hidden="1" outlineLevel="1">
      <c r="B318" s="290"/>
      <c r="C318" s="288"/>
      <c r="D318" s="292"/>
      <c r="E318" s="292"/>
      <c r="F318" s="292"/>
      <c r="G318" s="292"/>
      <c r="H318" s="292"/>
      <c r="I318" s="292"/>
      <c r="J318" s="292"/>
      <c r="K318" s="292"/>
      <c r="L318" s="292"/>
      <c r="M318" s="292"/>
      <c r="N318" s="267"/>
      <c r="O318" s="292"/>
      <c r="P318" s="292"/>
      <c r="Q318" s="292"/>
      <c r="R318" s="292"/>
      <c r="S318" s="292"/>
      <c r="T318" s="292"/>
      <c r="U318" s="292"/>
      <c r="V318" s="292"/>
      <c r="W318" s="292"/>
      <c r="X318" s="292"/>
      <c r="Y318" s="384"/>
      <c r="Z318" s="384"/>
      <c r="AA318" s="384"/>
      <c r="AB318" s="384"/>
      <c r="AC318" s="384"/>
      <c r="AD318" s="384"/>
      <c r="AE318" s="384"/>
      <c r="AF318" s="384"/>
      <c r="AG318" s="384"/>
      <c r="AH318" s="384"/>
      <c r="AI318" s="384"/>
      <c r="AJ318" s="384"/>
      <c r="AK318" s="384"/>
      <c r="AL318" s="384"/>
      <c r="AM318" s="289"/>
    </row>
    <row r="319" spans="1:39" ht="15" hidden="1" outlineLevel="1">
      <c r="A319" s="467">
        <v>14</v>
      </c>
      <c r="B319" s="290" t="s">
        <v>351</v>
      </c>
      <c r="C319" s="267" t="s">
        <v>335</v>
      </c>
      <c r="D319" s="271"/>
      <c r="E319" s="271"/>
      <c r="F319" s="271"/>
      <c r="G319" s="271"/>
      <c r="H319" s="271"/>
      <c r="I319" s="271"/>
      <c r="J319" s="271"/>
      <c r="K319" s="271"/>
      <c r="L319" s="271"/>
      <c r="M319" s="271"/>
      <c r="N319" s="271">
        <v>12</v>
      </c>
      <c r="O319" s="271"/>
      <c r="P319" s="271"/>
      <c r="Q319" s="271"/>
      <c r="R319" s="271"/>
      <c r="S319" s="271"/>
      <c r="T319" s="271"/>
      <c r="U319" s="271"/>
      <c r="V319" s="271"/>
      <c r="W319" s="271"/>
      <c r="X319" s="271"/>
      <c r="Y319" s="383"/>
      <c r="Z319" s="383"/>
      <c r="AA319" s="461"/>
      <c r="AB319" s="383"/>
      <c r="AC319" s="383"/>
      <c r="AD319" s="383"/>
      <c r="AE319" s="383"/>
      <c r="AF319" s="383"/>
      <c r="AG319" s="383"/>
      <c r="AH319" s="383"/>
      <c r="AI319" s="383"/>
      <c r="AJ319" s="383"/>
      <c r="AK319" s="383"/>
      <c r="AL319" s="383"/>
      <c r="AM319" s="272">
        <f>SUM(Y319:AL319)</f>
        <v>0</v>
      </c>
    </row>
    <row r="320" spans="1:39" ht="15" hidden="1" outlineLevel="1">
      <c r="B320" s="270" t="s">
        <v>405</v>
      </c>
      <c r="C320" s="267" t="s">
        <v>337</v>
      </c>
      <c r="D320" s="271"/>
      <c r="E320" s="271"/>
      <c r="F320" s="271"/>
      <c r="G320" s="271"/>
      <c r="H320" s="271"/>
      <c r="I320" s="271"/>
      <c r="J320" s="271"/>
      <c r="K320" s="271"/>
      <c r="L320" s="271"/>
      <c r="M320" s="271"/>
      <c r="N320" s="271">
        <f>N319</f>
        <v>12</v>
      </c>
      <c r="O320" s="271"/>
      <c r="P320" s="271"/>
      <c r="Q320" s="271"/>
      <c r="R320" s="271"/>
      <c r="S320" s="271"/>
      <c r="T320" s="271"/>
      <c r="U320" s="271"/>
      <c r="V320" s="271"/>
      <c r="W320" s="271"/>
      <c r="X320" s="271"/>
      <c r="Y320" s="379">
        <f>Y319</f>
        <v>0</v>
      </c>
      <c r="Z320" s="379">
        <f>Z319</f>
        <v>0</v>
      </c>
      <c r="AA320" s="379">
        <f t="shared" ref="AA320:AL320" si="90">AA319</f>
        <v>0</v>
      </c>
      <c r="AB320" s="379">
        <f t="shared" si="90"/>
        <v>0</v>
      </c>
      <c r="AC320" s="379">
        <f t="shared" si="90"/>
        <v>0</v>
      </c>
      <c r="AD320" s="379">
        <f t="shared" si="90"/>
        <v>0</v>
      </c>
      <c r="AE320" s="379">
        <f t="shared" si="90"/>
        <v>0</v>
      </c>
      <c r="AF320" s="379">
        <f t="shared" si="90"/>
        <v>0</v>
      </c>
      <c r="AG320" s="379">
        <f t="shared" si="90"/>
        <v>0</v>
      </c>
      <c r="AH320" s="379">
        <f t="shared" si="90"/>
        <v>0</v>
      </c>
      <c r="AI320" s="379">
        <f t="shared" si="90"/>
        <v>0</v>
      </c>
      <c r="AJ320" s="379">
        <f t="shared" si="90"/>
        <v>0</v>
      </c>
      <c r="AK320" s="379">
        <f t="shared" si="90"/>
        <v>0</v>
      </c>
      <c r="AL320" s="379">
        <f t="shared" si="90"/>
        <v>0</v>
      </c>
      <c r="AM320" s="287"/>
    </row>
    <row r="321" spans="1:39" ht="15" hidden="1" outlineLevel="1">
      <c r="B321" s="290"/>
      <c r="C321" s="288"/>
      <c r="D321" s="292"/>
      <c r="E321" s="292"/>
      <c r="F321" s="292"/>
      <c r="G321" s="292"/>
      <c r="H321" s="292"/>
      <c r="I321" s="292"/>
      <c r="J321" s="292"/>
      <c r="K321" s="292"/>
      <c r="L321" s="292"/>
      <c r="M321" s="292"/>
      <c r="N321" s="267"/>
      <c r="O321" s="292"/>
      <c r="P321" s="292"/>
      <c r="Q321" s="292"/>
      <c r="R321" s="292"/>
      <c r="S321" s="292"/>
      <c r="T321" s="292"/>
      <c r="U321" s="292"/>
      <c r="V321" s="292"/>
      <c r="W321" s="292"/>
      <c r="X321" s="292"/>
      <c r="Y321" s="384"/>
      <c r="Z321" s="385"/>
      <c r="AA321" s="384"/>
      <c r="AB321" s="384"/>
      <c r="AC321" s="384"/>
      <c r="AD321" s="384"/>
      <c r="AE321" s="384"/>
      <c r="AF321" s="384"/>
      <c r="AG321" s="384"/>
      <c r="AH321" s="384"/>
      <c r="AI321" s="384"/>
      <c r="AJ321" s="384"/>
      <c r="AK321" s="384"/>
      <c r="AL321" s="384"/>
      <c r="AM321" s="289"/>
    </row>
    <row r="322" spans="1:39" s="259" customFormat="1" ht="15" hidden="1" outlineLevel="1">
      <c r="A322" s="467">
        <v>15</v>
      </c>
      <c r="B322" s="290" t="s">
        <v>352</v>
      </c>
      <c r="C322" s="267" t="s">
        <v>335</v>
      </c>
      <c r="D322" s="271"/>
      <c r="E322" s="271"/>
      <c r="F322" s="271"/>
      <c r="G322" s="271"/>
      <c r="H322" s="271"/>
      <c r="I322" s="271"/>
      <c r="J322" s="271"/>
      <c r="K322" s="271"/>
      <c r="L322" s="271"/>
      <c r="M322" s="271"/>
      <c r="N322" s="267"/>
      <c r="O322" s="271"/>
      <c r="P322" s="271"/>
      <c r="Q322" s="271"/>
      <c r="R322" s="271"/>
      <c r="S322" s="271"/>
      <c r="T322" s="271"/>
      <c r="U322" s="271"/>
      <c r="V322" s="271"/>
      <c r="W322" s="271"/>
      <c r="X322" s="271"/>
      <c r="Y322" s="383"/>
      <c r="Z322" s="383"/>
      <c r="AA322" s="383"/>
      <c r="AB322" s="383"/>
      <c r="AC322" s="383"/>
      <c r="AD322" s="383"/>
      <c r="AE322" s="383"/>
      <c r="AF322" s="383"/>
      <c r="AG322" s="383"/>
      <c r="AH322" s="383"/>
      <c r="AI322" s="383"/>
      <c r="AJ322" s="383"/>
      <c r="AK322" s="383"/>
      <c r="AL322" s="383"/>
      <c r="AM322" s="272">
        <f>SUM(Y322:AL322)</f>
        <v>0</v>
      </c>
    </row>
    <row r="323" spans="1:39" s="259" customFormat="1" ht="15" hidden="1" outlineLevel="1">
      <c r="A323" s="467"/>
      <c r="B323" s="291" t="s">
        <v>405</v>
      </c>
      <c r="C323" s="267" t="s">
        <v>337</v>
      </c>
      <c r="D323" s="271"/>
      <c r="E323" s="271"/>
      <c r="F323" s="271"/>
      <c r="G323" s="271"/>
      <c r="H323" s="271"/>
      <c r="I323" s="271"/>
      <c r="J323" s="271"/>
      <c r="K323" s="271"/>
      <c r="L323" s="271"/>
      <c r="M323" s="271"/>
      <c r="N323" s="267"/>
      <c r="O323" s="271"/>
      <c r="P323" s="271"/>
      <c r="Q323" s="271"/>
      <c r="R323" s="271"/>
      <c r="S323" s="271"/>
      <c r="T323" s="271"/>
      <c r="U323" s="271"/>
      <c r="V323" s="271"/>
      <c r="W323" s="271"/>
      <c r="X323" s="271"/>
      <c r="Y323" s="379">
        <f>Y322</f>
        <v>0</v>
      </c>
      <c r="Z323" s="379">
        <f>Z322</f>
        <v>0</v>
      </c>
      <c r="AA323" s="379">
        <f t="shared" ref="AA323:AL323" si="91">AA322</f>
        <v>0</v>
      </c>
      <c r="AB323" s="379">
        <f t="shared" si="91"/>
        <v>0</v>
      </c>
      <c r="AC323" s="379">
        <f t="shared" si="91"/>
        <v>0</v>
      </c>
      <c r="AD323" s="379">
        <f t="shared" si="91"/>
        <v>0</v>
      </c>
      <c r="AE323" s="379">
        <f t="shared" si="91"/>
        <v>0</v>
      </c>
      <c r="AF323" s="379">
        <f t="shared" si="91"/>
        <v>0</v>
      </c>
      <c r="AG323" s="379">
        <f t="shared" si="91"/>
        <v>0</v>
      </c>
      <c r="AH323" s="379">
        <f t="shared" si="91"/>
        <v>0</v>
      </c>
      <c r="AI323" s="379">
        <f t="shared" si="91"/>
        <v>0</v>
      </c>
      <c r="AJ323" s="379">
        <f t="shared" si="91"/>
        <v>0</v>
      </c>
      <c r="AK323" s="379">
        <f t="shared" si="91"/>
        <v>0</v>
      </c>
      <c r="AL323" s="379">
        <f t="shared" si="91"/>
        <v>0</v>
      </c>
      <c r="AM323" s="287"/>
    </row>
    <row r="324" spans="1:39" s="259" customFormat="1" ht="15" hidden="1" outlineLevel="1">
      <c r="A324" s="467"/>
      <c r="B324" s="290"/>
      <c r="C324" s="288"/>
      <c r="D324" s="292"/>
      <c r="E324" s="292"/>
      <c r="F324" s="292"/>
      <c r="G324" s="292"/>
      <c r="H324" s="292"/>
      <c r="I324" s="292"/>
      <c r="J324" s="292"/>
      <c r="K324" s="292"/>
      <c r="L324" s="292"/>
      <c r="M324" s="292"/>
      <c r="N324" s="267"/>
      <c r="O324" s="292"/>
      <c r="P324" s="292"/>
      <c r="Q324" s="292"/>
      <c r="R324" s="292"/>
      <c r="S324" s="292"/>
      <c r="T324" s="292"/>
      <c r="U324" s="292"/>
      <c r="V324" s="292"/>
      <c r="W324" s="292"/>
      <c r="X324" s="292"/>
      <c r="Y324" s="386"/>
      <c r="Z324" s="384"/>
      <c r="AA324" s="384"/>
      <c r="AB324" s="384"/>
      <c r="AC324" s="384"/>
      <c r="AD324" s="384"/>
      <c r="AE324" s="384"/>
      <c r="AF324" s="384"/>
      <c r="AG324" s="384"/>
      <c r="AH324" s="384"/>
      <c r="AI324" s="384"/>
      <c r="AJ324" s="384"/>
      <c r="AK324" s="384"/>
      <c r="AL324" s="384"/>
      <c r="AM324" s="289"/>
    </row>
    <row r="325" spans="1:39" s="259" customFormat="1" ht="15" hidden="1" outlineLevel="1">
      <c r="A325" s="467">
        <v>16</v>
      </c>
      <c r="B325" s="290" t="s">
        <v>353</v>
      </c>
      <c r="C325" s="267" t="s">
        <v>335</v>
      </c>
      <c r="D325" s="271"/>
      <c r="E325" s="271"/>
      <c r="F325" s="271"/>
      <c r="G325" s="271"/>
      <c r="H325" s="271"/>
      <c r="I325" s="271"/>
      <c r="J325" s="271"/>
      <c r="K325" s="271"/>
      <c r="L325" s="271"/>
      <c r="M325" s="271"/>
      <c r="N325" s="267"/>
      <c r="O325" s="271"/>
      <c r="P325" s="271"/>
      <c r="Q325" s="271"/>
      <c r="R325" s="271"/>
      <c r="S325" s="271"/>
      <c r="T325" s="271"/>
      <c r="U325" s="271"/>
      <c r="V325" s="271"/>
      <c r="W325" s="271"/>
      <c r="X325" s="271"/>
      <c r="Y325" s="383"/>
      <c r="Z325" s="383"/>
      <c r="AA325" s="383"/>
      <c r="AB325" s="383"/>
      <c r="AC325" s="383"/>
      <c r="AD325" s="383"/>
      <c r="AE325" s="383"/>
      <c r="AF325" s="383"/>
      <c r="AG325" s="383"/>
      <c r="AH325" s="383"/>
      <c r="AI325" s="383"/>
      <c r="AJ325" s="383"/>
      <c r="AK325" s="383"/>
      <c r="AL325" s="383"/>
      <c r="AM325" s="272">
        <f>SUM(Y325:AL325)</f>
        <v>0</v>
      </c>
    </row>
    <row r="326" spans="1:39" s="259" customFormat="1" ht="15" hidden="1" outlineLevel="1">
      <c r="A326" s="467"/>
      <c r="B326" s="291" t="s">
        <v>405</v>
      </c>
      <c r="C326" s="267" t="s">
        <v>337</v>
      </c>
      <c r="D326" s="271"/>
      <c r="E326" s="271"/>
      <c r="F326" s="271"/>
      <c r="G326" s="271"/>
      <c r="H326" s="271"/>
      <c r="I326" s="271"/>
      <c r="J326" s="271"/>
      <c r="K326" s="271"/>
      <c r="L326" s="271"/>
      <c r="M326" s="271"/>
      <c r="N326" s="267"/>
      <c r="O326" s="271"/>
      <c r="P326" s="271"/>
      <c r="Q326" s="271"/>
      <c r="R326" s="271"/>
      <c r="S326" s="271"/>
      <c r="T326" s="271"/>
      <c r="U326" s="271"/>
      <c r="V326" s="271"/>
      <c r="W326" s="271"/>
      <c r="X326" s="271"/>
      <c r="Y326" s="379">
        <f>Y325</f>
        <v>0</v>
      </c>
      <c r="Z326" s="379">
        <f>Z325</f>
        <v>0</v>
      </c>
      <c r="AA326" s="379">
        <f t="shared" ref="AA326:AL326" si="92">AA325</f>
        <v>0</v>
      </c>
      <c r="AB326" s="379">
        <f t="shared" si="92"/>
        <v>0</v>
      </c>
      <c r="AC326" s="379">
        <f t="shared" si="92"/>
        <v>0</v>
      </c>
      <c r="AD326" s="379">
        <f t="shared" si="92"/>
        <v>0</v>
      </c>
      <c r="AE326" s="379">
        <f t="shared" si="92"/>
        <v>0</v>
      </c>
      <c r="AF326" s="379">
        <f t="shared" si="92"/>
        <v>0</v>
      </c>
      <c r="AG326" s="379">
        <f t="shared" si="92"/>
        <v>0</v>
      </c>
      <c r="AH326" s="379">
        <f t="shared" si="92"/>
        <v>0</v>
      </c>
      <c r="AI326" s="379">
        <f t="shared" si="92"/>
        <v>0</v>
      </c>
      <c r="AJ326" s="379">
        <f t="shared" si="92"/>
        <v>0</v>
      </c>
      <c r="AK326" s="379">
        <f t="shared" si="92"/>
        <v>0</v>
      </c>
      <c r="AL326" s="379">
        <f t="shared" si="92"/>
        <v>0</v>
      </c>
      <c r="AM326" s="287"/>
    </row>
    <row r="327" spans="1:39" s="259" customFormat="1" ht="15" hidden="1" outlineLevel="1">
      <c r="A327" s="467"/>
      <c r="B327" s="290"/>
      <c r="C327" s="288"/>
      <c r="D327" s="292"/>
      <c r="E327" s="292"/>
      <c r="F327" s="292"/>
      <c r="G327" s="292"/>
      <c r="H327" s="292"/>
      <c r="I327" s="292"/>
      <c r="J327" s="292"/>
      <c r="K327" s="292"/>
      <c r="L327" s="292"/>
      <c r="M327" s="292"/>
      <c r="N327" s="267"/>
      <c r="O327" s="292"/>
      <c r="P327" s="292"/>
      <c r="Q327" s="292"/>
      <c r="R327" s="292"/>
      <c r="S327" s="292"/>
      <c r="T327" s="292"/>
      <c r="U327" s="292"/>
      <c r="V327" s="292"/>
      <c r="W327" s="292"/>
      <c r="X327" s="292"/>
      <c r="Y327" s="386"/>
      <c r="Z327" s="384"/>
      <c r="AA327" s="384"/>
      <c r="AB327" s="384"/>
      <c r="AC327" s="384"/>
      <c r="AD327" s="384"/>
      <c r="AE327" s="384"/>
      <c r="AF327" s="384"/>
      <c r="AG327" s="384"/>
      <c r="AH327" s="384"/>
      <c r="AI327" s="384"/>
      <c r="AJ327" s="384"/>
      <c r="AK327" s="384"/>
      <c r="AL327" s="384"/>
      <c r="AM327" s="289"/>
    </row>
    <row r="328" spans="1:39" ht="15" hidden="1" outlineLevel="1">
      <c r="A328" s="467">
        <v>17</v>
      </c>
      <c r="B328" s="290" t="s">
        <v>354</v>
      </c>
      <c r="C328" s="267" t="s">
        <v>335</v>
      </c>
      <c r="D328" s="271"/>
      <c r="E328" s="271"/>
      <c r="F328" s="271"/>
      <c r="G328" s="271"/>
      <c r="H328" s="271"/>
      <c r="I328" s="271"/>
      <c r="J328" s="271"/>
      <c r="K328" s="271"/>
      <c r="L328" s="271"/>
      <c r="M328" s="271"/>
      <c r="N328" s="267"/>
      <c r="O328" s="271"/>
      <c r="P328" s="271"/>
      <c r="Q328" s="271"/>
      <c r="R328" s="271"/>
      <c r="S328" s="271"/>
      <c r="T328" s="271"/>
      <c r="U328" s="271"/>
      <c r="V328" s="271"/>
      <c r="W328" s="271"/>
      <c r="X328" s="271"/>
      <c r="Y328" s="383"/>
      <c r="Z328" s="383"/>
      <c r="AA328" s="383"/>
      <c r="AB328" s="383"/>
      <c r="AC328" s="383"/>
      <c r="AD328" s="383"/>
      <c r="AE328" s="383"/>
      <c r="AF328" s="383"/>
      <c r="AG328" s="383"/>
      <c r="AH328" s="383"/>
      <c r="AI328" s="383"/>
      <c r="AJ328" s="383"/>
      <c r="AK328" s="383"/>
      <c r="AL328" s="383"/>
      <c r="AM328" s="272">
        <f>SUM(Y328:AL328)</f>
        <v>0</v>
      </c>
    </row>
    <row r="329" spans="1:39" ht="15" hidden="1" outlineLevel="1">
      <c r="B329" s="270" t="s">
        <v>405</v>
      </c>
      <c r="C329" s="267" t="s">
        <v>337</v>
      </c>
      <c r="D329" s="271"/>
      <c r="E329" s="271"/>
      <c r="F329" s="271"/>
      <c r="G329" s="271"/>
      <c r="H329" s="271"/>
      <c r="I329" s="271"/>
      <c r="J329" s="271"/>
      <c r="K329" s="271"/>
      <c r="L329" s="271"/>
      <c r="M329" s="271"/>
      <c r="N329" s="267"/>
      <c r="O329" s="271"/>
      <c r="P329" s="271"/>
      <c r="Q329" s="271"/>
      <c r="R329" s="271"/>
      <c r="S329" s="271"/>
      <c r="T329" s="271"/>
      <c r="U329" s="271"/>
      <c r="V329" s="271"/>
      <c r="W329" s="271"/>
      <c r="X329" s="271"/>
      <c r="Y329" s="379">
        <f>Y328</f>
        <v>0</v>
      </c>
      <c r="Z329" s="379">
        <f>Z328</f>
        <v>0</v>
      </c>
      <c r="AA329" s="379">
        <f t="shared" ref="AA329:AL329" si="93">AA328</f>
        <v>0</v>
      </c>
      <c r="AB329" s="379">
        <f t="shared" si="93"/>
        <v>0</v>
      </c>
      <c r="AC329" s="379">
        <f t="shared" si="93"/>
        <v>0</v>
      </c>
      <c r="AD329" s="379">
        <f t="shared" si="93"/>
        <v>0</v>
      </c>
      <c r="AE329" s="379">
        <f t="shared" si="93"/>
        <v>0</v>
      </c>
      <c r="AF329" s="379">
        <f t="shared" si="93"/>
        <v>0</v>
      </c>
      <c r="AG329" s="379">
        <f t="shared" si="93"/>
        <v>0</v>
      </c>
      <c r="AH329" s="379">
        <f t="shared" si="93"/>
        <v>0</v>
      </c>
      <c r="AI329" s="379">
        <f t="shared" si="93"/>
        <v>0</v>
      </c>
      <c r="AJ329" s="379">
        <f t="shared" si="93"/>
        <v>0</v>
      </c>
      <c r="AK329" s="379">
        <f t="shared" si="93"/>
        <v>0</v>
      </c>
      <c r="AL329" s="379">
        <f t="shared" si="93"/>
        <v>0</v>
      </c>
      <c r="AM329" s="287"/>
    </row>
    <row r="330" spans="1:39" ht="15" hidden="1" outlineLevel="1">
      <c r="B330" s="291"/>
      <c r="C330" s="281"/>
      <c r="D330" s="267"/>
      <c r="E330" s="267"/>
      <c r="F330" s="267"/>
      <c r="G330" s="267"/>
      <c r="H330" s="267"/>
      <c r="I330" s="267"/>
      <c r="J330" s="267"/>
      <c r="K330" s="267"/>
      <c r="L330" s="267"/>
      <c r="M330" s="267"/>
      <c r="N330" s="267"/>
      <c r="O330" s="267"/>
      <c r="P330" s="267"/>
      <c r="Q330" s="267"/>
      <c r="R330" s="267"/>
      <c r="S330" s="267"/>
      <c r="T330" s="267"/>
      <c r="U330" s="267"/>
      <c r="V330" s="267"/>
      <c r="W330" s="267"/>
      <c r="X330" s="267"/>
      <c r="Y330" s="387"/>
      <c r="Z330" s="388"/>
      <c r="AA330" s="388"/>
      <c r="AB330" s="388"/>
      <c r="AC330" s="388"/>
      <c r="AD330" s="388"/>
      <c r="AE330" s="388"/>
      <c r="AF330" s="388"/>
      <c r="AG330" s="388"/>
      <c r="AH330" s="388"/>
      <c r="AI330" s="388"/>
      <c r="AJ330" s="388"/>
      <c r="AK330" s="388"/>
      <c r="AL330" s="388"/>
      <c r="AM330" s="293"/>
    </row>
    <row r="331" spans="1:39" ht="15.45" hidden="1" outlineLevel="1">
      <c r="A331" s="468"/>
      <c r="B331" s="264" t="s">
        <v>355</v>
      </c>
      <c r="C331" s="265"/>
      <c r="D331" s="265"/>
      <c r="E331" s="265"/>
      <c r="F331" s="265"/>
      <c r="G331" s="265"/>
      <c r="H331" s="265"/>
      <c r="I331" s="265"/>
      <c r="J331" s="265"/>
      <c r="K331" s="265"/>
      <c r="L331" s="265"/>
      <c r="M331" s="265"/>
      <c r="N331" s="266"/>
      <c r="O331" s="265"/>
      <c r="P331" s="265"/>
      <c r="Q331" s="265"/>
      <c r="R331" s="265"/>
      <c r="S331" s="265"/>
      <c r="T331" s="265"/>
      <c r="U331" s="265"/>
      <c r="V331" s="265"/>
      <c r="W331" s="265"/>
      <c r="X331" s="265"/>
      <c r="Y331" s="382"/>
      <c r="Z331" s="382"/>
      <c r="AA331" s="382"/>
      <c r="AB331" s="382"/>
      <c r="AC331" s="382"/>
      <c r="AD331" s="382"/>
      <c r="AE331" s="382"/>
      <c r="AF331" s="382"/>
      <c r="AG331" s="382"/>
      <c r="AH331" s="382"/>
      <c r="AI331" s="382"/>
      <c r="AJ331" s="382"/>
      <c r="AK331" s="382"/>
      <c r="AL331" s="382"/>
      <c r="AM331" s="268"/>
    </row>
    <row r="332" spans="1:39" ht="15" hidden="1" outlineLevel="1">
      <c r="A332" s="467">
        <v>18</v>
      </c>
      <c r="B332" s="291" t="s">
        <v>356</v>
      </c>
      <c r="C332" s="267" t="s">
        <v>335</v>
      </c>
      <c r="D332" s="271"/>
      <c r="E332" s="271"/>
      <c r="F332" s="271"/>
      <c r="G332" s="271"/>
      <c r="H332" s="271"/>
      <c r="I332" s="271"/>
      <c r="J332" s="271"/>
      <c r="K332" s="271"/>
      <c r="L332" s="271"/>
      <c r="M332" s="271"/>
      <c r="N332" s="271">
        <v>12</v>
      </c>
      <c r="O332" s="271"/>
      <c r="P332" s="271"/>
      <c r="Q332" s="271"/>
      <c r="R332" s="271"/>
      <c r="S332" s="271"/>
      <c r="T332" s="271"/>
      <c r="U332" s="271"/>
      <c r="V332" s="271"/>
      <c r="W332" s="271"/>
      <c r="X332" s="271"/>
      <c r="Y332" s="394"/>
      <c r="Z332" s="383"/>
      <c r="AA332" s="383"/>
      <c r="AB332" s="383"/>
      <c r="AC332" s="383"/>
      <c r="AD332" s="383"/>
      <c r="AE332" s="383"/>
      <c r="AF332" s="383"/>
      <c r="AG332" s="383"/>
      <c r="AH332" s="383"/>
      <c r="AI332" s="383"/>
      <c r="AJ332" s="383"/>
      <c r="AK332" s="383"/>
      <c r="AL332" s="383"/>
      <c r="AM332" s="272">
        <f>SUM(Y332:AL332)</f>
        <v>0</v>
      </c>
    </row>
    <row r="333" spans="1:39" ht="15" hidden="1" outlineLevel="1">
      <c r="B333" s="270" t="s">
        <v>405</v>
      </c>
      <c r="C333" s="267" t="s">
        <v>337</v>
      </c>
      <c r="D333" s="271"/>
      <c r="E333" s="271"/>
      <c r="F333" s="271"/>
      <c r="G333" s="271"/>
      <c r="H333" s="271"/>
      <c r="I333" s="271"/>
      <c r="J333" s="271"/>
      <c r="K333" s="271"/>
      <c r="L333" s="271"/>
      <c r="M333" s="271"/>
      <c r="N333" s="271">
        <f>N332</f>
        <v>12</v>
      </c>
      <c r="O333" s="271"/>
      <c r="P333" s="271"/>
      <c r="Q333" s="271"/>
      <c r="R333" s="271"/>
      <c r="S333" s="271"/>
      <c r="T333" s="271"/>
      <c r="U333" s="271"/>
      <c r="V333" s="271"/>
      <c r="W333" s="271"/>
      <c r="X333" s="271"/>
      <c r="Y333" s="379">
        <f>Y332</f>
        <v>0</v>
      </c>
      <c r="Z333" s="379">
        <f>Z332</f>
        <v>0</v>
      </c>
      <c r="AA333" s="379">
        <f t="shared" ref="AA333:AL333" si="94">AA332</f>
        <v>0</v>
      </c>
      <c r="AB333" s="379">
        <f t="shared" si="94"/>
        <v>0</v>
      </c>
      <c r="AC333" s="379">
        <f t="shared" si="94"/>
        <v>0</v>
      </c>
      <c r="AD333" s="379">
        <f t="shared" si="94"/>
        <v>0</v>
      </c>
      <c r="AE333" s="379">
        <f t="shared" si="94"/>
        <v>0</v>
      </c>
      <c r="AF333" s="379">
        <f t="shared" si="94"/>
        <v>0</v>
      </c>
      <c r="AG333" s="379">
        <f t="shared" si="94"/>
        <v>0</v>
      </c>
      <c r="AH333" s="379">
        <f t="shared" si="94"/>
        <v>0</v>
      </c>
      <c r="AI333" s="379">
        <f t="shared" si="94"/>
        <v>0</v>
      </c>
      <c r="AJ333" s="379">
        <f t="shared" si="94"/>
        <v>0</v>
      </c>
      <c r="AK333" s="379">
        <f t="shared" si="94"/>
        <v>0</v>
      </c>
      <c r="AL333" s="379">
        <f t="shared" si="94"/>
        <v>0</v>
      </c>
      <c r="AM333" s="273"/>
    </row>
    <row r="334" spans="1:39" ht="15" hidden="1" outlineLevel="1">
      <c r="A334" s="470"/>
      <c r="B334" s="291"/>
      <c r="C334" s="281"/>
      <c r="D334" s="267"/>
      <c r="E334" s="267"/>
      <c r="F334" s="267"/>
      <c r="G334" s="267"/>
      <c r="H334" s="267"/>
      <c r="I334" s="267"/>
      <c r="J334" s="267"/>
      <c r="K334" s="267"/>
      <c r="L334" s="267"/>
      <c r="M334" s="267"/>
      <c r="N334" s="267"/>
      <c r="O334" s="267"/>
      <c r="P334" s="267"/>
      <c r="Q334" s="267"/>
      <c r="R334" s="267"/>
      <c r="S334" s="267"/>
      <c r="T334" s="267"/>
      <c r="U334" s="267"/>
      <c r="V334" s="267"/>
      <c r="W334" s="267"/>
      <c r="X334" s="267"/>
      <c r="Y334" s="380"/>
      <c r="Z334" s="389"/>
      <c r="AA334" s="389"/>
      <c r="AB334" s="389"/>
      <c r="AC334" s="389"/>
      <c r="AD334" s="389"/>
      <c r="AE334" s="389"/>
      <c r="AF334" s="389"/>
      <c r="AG334" s="389"/>
      <c r="AH334" s="389"/>
      <c r="AI334" s="389"/>
      <c r="AJ334" s="389"/>
      <c r="AK334" s="389"/>
      <c r="AL334" s="389"/>
      <c r="AM334" s="282"/>
    </row>
    <row r="335" spans="1:39" ht="15" hidden="1" outlineLevel="1">
      <c r="A335" s="467">
        <v>19</v>
      </c>
      <c r="B335" s="291" t="s">
        <v>357</v>
      </c>
      <c r="C335" s="267" t="s">
        <v>335</v>
      </c>
      <c r="D335" s="271"/>
      <c r="E335" s="271"/>
      <c r="F335" s="271"/>
      <c r="G335" s="271"/>
      <c r="H335" s="271"/>
      <c r="I335" s="271"/>
      <c r="J335" s="271"/>
      <c r="K335" s="271"/>
      <c r="L335" s="271"/>
      <c r="M335" s="271"/>
      <c r="N335" s="271">
        <v>12</v>
      </c>
      <c r="O335" s="271"/>
      <c r="P335" s="271"/>
      <c r="Q335" s="271"/>
      <c r="R335" s="271"/>
      <c r="S335" s="271"/>
      <c r="T335" s="271"/>
      <c r="U335" s="271"/>
      <c r="V335" s="271"/>
      <c r="W335" s="271"/>
      <c r="X335" s="271"/>
      <c r="Y335" s="378"/>
      <c r="Z335" s="383"/>
      <c r="AA335" s="383"/>
      <c r="AB335" s="383"/>
      <c r="AC335" s="383"/>
      <c r="AD335" s="383"/>
      <c r="AE335" s="383"/>
      <c r="AF335" s="383"/>
      <c r="AG335" s="383"/>
      <c r="AH335" s="383"/>
      <c r="AI335" s="383"/>
      <c r="AJ335" s="383"/>
      <c r="AK335" s="383"/>
      <c r="AL335" s="383"/>
      <c r="AM335" s="272">
        <f>SUM(Y335:AL335)</f>
        <v>0</v>
      </c>
    </row>
    <row r="336" spans="1:39" ht="15" hidden="1" outlineLevel="1">
      <c r="B336" s="270" t="s">
        <v>405</v>
      </c>
      <c r="C336" s="267" t="s">
        <v>337</v>
      </c>
      <c r="D336" s="271"/>
      <c r="E336" s="271"/>
      <c r="F336" s="271"/>
      <c r="G336" s="271"/>
      <c r="H336" s="271"/>
      <c r="I336" s="271"/>
      <c r="J336" s="271"/>
      <c r="K336" s="271"/>
      <c r="L336" s="271"/>
      <c r="M336" s="271"/>
      <c r="N336" s="271">
        <f>N335</f>
        <v>12</v>
      </c>
      <c r="O336" s="271"/>
      <c r="P336" s="271"/>
      <c r="Q336" s="271"/>
      <c r="R336" s="271"/>
      <c r="S336" s="271"/>
      <c r="T336" s="271"/>
      <c r="U336" s="271"/>
      <c r="V336" s="271"/>
      <c r="W336" s="271"/>
      <c r="X336" s="271"/>
      <c r="Y336" s="379">
        <f>Y335</f>
        <v>0</v>
      </c>
      <c r="Z336" s="379">
        <f>Z335</f>
        <v>0</v>
      </c>
      <c r="AA336" s="379">
        <f t="shared" ref="AA336:AL336" si="95">AA335</f>
        <v>0</v>
      </c>
      <c r="AB336" s="379">
        <f t="shared" si="95"/>
        <v>0</v>
      </c>
      <c r="AC336" s="379">
        <f t="shared" si="95"/>
        <v>0</v>
      </c>
      <c r="AD336" s="379">
        <f t="shared" si="95"/>
        <v>0</v>
      </c>
      <c r="AE336" s="379">
        <f t="shared" si="95"/>
        <v>0</v>
      </c>
      <c r="AF336" s="379">
        <f t="shared" si="95"/>
        <v>0</v>
      </c>
      <c r="AG336" s="379">
        <f t="shared" si="95"/>
        <v>0</v>
      </c>
      <c r="AH336" s="379">
        <f t="shared" si="95"/>
        <v>0</v>
      </c>
      <c r="AI336" s="379">
        <f t="shared" si="95"/>
        <v>0</v>
      </c>
      <c r="AJ336" s="379">
        <f t="shared" si="95"/>
        <v>0</v>
      </c>
      <c r="AK336" s="379">
        <f t="shared" si="95"/>
        <v>0</v>
      </c>
      <c r="AL336" s="379">
        <f t="shared" si="95"/>
        <v>0</v>
      </c>
      <c r="AM336" s="273"/>
    </row>
    <row r="337" spans="1:39" ht="15" hidden="1" outlineLevel="1">
      <c r="B337" s="291"/>
      <c r="C337" s="281"/>
      <c r="D337" s="267"/>
      <c r="E337" s="267"/>
      <c r="F337" s="267"/>
      <c r="G337" s="267"/>
      <c r="H337" s="267"/>
      <c r="I337" s="267"/>
      <c r="J337" s="267"/>
      <c r="K337" s="267"/>
      <c r="L337" s="267"/>
      <c r="M337" s="267"/>
      <c r="N337" s="267"/>
      <c r="O337" s="267"/>
      <c r="P337" s="267"/>
      <c r="Q337" s="267"/>
      <c r="R337" s="267"/>
      <c r="S337" s="267"/>
      <c r="T337" s="267"/>
      <c r="U337" s="267"/>
      <c r="V337" s="267"/>
      <c r="W337" s="267"/>
      <c r="X337" s="267"/>
      <c r="Y337" s="390"/>
      <c r="Z337" s="390"/>
      <c r="AA337" s="380"/>
      <c r="AB337" s="380"/>
      <c r="AC337" s="380"/>
      <c r="AD337" s="380"/>
      <c r="AE337" s="380"/>
      <c r="AF337" s="380"/>
      <c r="AG337" s="380"/>
      <c r="AH337" s="380"/>
      <c r="AI337" s="380"/>
      <c r="AJ337" s="380"/>
      <c r="AK337" s="380"/>
      <c r="AL337" s="380"/>
      <c r="AM337" s="282"/>
    </row>
    <row r="338" spans="1:39" ht="15" hidden="1" outlineLevel="1">
      <c r="A338" s="467">
        <v>20</v>
      </c>
      <c r="B338" s="291" t="s">
        <v>358</v>
      </c>
      <c r="C338" s="267" t="s">
        <v>335</v>
      </c>
      <c r="D338" s="271"/>
      <c r="E338" s="271"/>
      <c r="F338" s="271"/>
      <c r="G338" s="271"/>
      <c r="H338" s="271"/>
      <c r="I338" s="271"/>
      <c r="J338" s="271"/>
      <c r="K338" s="271"/>
      <c r="L338" s="271"/>
      <c r="M338" s="271"/>
      <c r="N338" s="271">
        <v>12</v>
      </c>
      <c r="O338" s="271"/>
      <c r="P338" s="271"/>
      <c r="Q338" s="271"/>
      <c r="R338" s="271"/>
      <c r="S338" s="271"/>
      <c r="T338" s="271"/>
      <c r="U338" s="271"/>
      <c r="V338" s="271"/>
      <c r="W338" s="271"/>
      <c r="X338" s="271"/>
      <c r="Y338" s="378"/>
      <c r="Z338" s="383"/>
      <c r="AA338" s="383"/>
      <c r="AB338" s="383"/>
      <c r="AC338" s="428"/>
      <c r="AD338" s="383"/>
      <c r="AE338" s="383"/>
      <c r="AF338" s="383"/>
      <c r="AG338" s="383"/>
      <c r="AH338" s="383"/>
      <c r="AI338" s="383"/>
      <c r="AJ338" s="383"/>
      <c r="AK338" s="383"/>
      <c r="AL338" s="383"/>
      <c r="AM338" s="272">
        <f>SUM(Y338:AL338)</f>
        <v>0</v>
      </c>
    </row>
    <row r="339" spans="1:39" ht="15" hidden="1" outlineLevel="1">
      <c r="B339" s="270" t="s">
        <v>405</v>
      </c>
      <c r="C339" s="267" t="s">
        <v>337</v>
      </c>
      <c r="D339" s="271"/>
      <c r="E339" s="271"/>
      <c r="F339" s="271"/>
      <c r="G339" s="271"/>
      <c r="H339" s="271"/>
      <c r="I339" s="271"/>
      <c r="J339" s="271"/>
      <c r="K339" s="271"/>
      <c r="L339" s="271"/>
      <c r="M339" s="271"/>
      <c r="N339" s="271">
        <f>N338</f>
        <v>12</v>
      </c>
      <c r="O339" s="271"/>
      <c r="P339" s="271"/>
      <c r="Q339" s="271"/>
      <c r="R339" s="271"/>
      <c r="S339" s="271"/>
      <c r="T339" s="271"/>
      <c r="U339" s="271"/>
      <c r="V339" s="271"/>
      <c r="W339" s="271"/>
      <c r="X339" s="271"/>
      <c r="Y339" s="379">
        <f>Y338</f>
        <v>0</v>
      </c>
      <c r="Z339" s="379">
        <f>Z338</f>
        <v>0</v>
      </c>
      <c r="AA339" s="379">
        <f t="shared" ref="AA339:AL339" si="96">AA338</f>
        <v>0</v>
      </c>
      <c r="AB339" s="379">
        <f t="shared" si="96"/>
        <v>0</v>
      </c>
      <c r="AC339" s="379">
        <f t="shared" si="96"/>
        <v>0</v>
      </c>
      <c r="AD339" s="379">
        <f t="shared" si="96"/>
        <v>0</v>
      </c>
      <c r="AE339" s="379">
        <f t="shared" si="96"/>
        <v>0</v>
      </c>
      <c r="AF339" s="379">
        <f t="shared" si="96"/>
        <v>0</v>
      </c>
      <c r="AG339" s="379">
        <f t="shared" si="96"/>
        <v>0</v>
      </c>
      <c r="AH339" s="379">
        <f t="shared" si="96"/>
        <v>0</v>
      </c>
      <c r="AI339" s="379">
        <f t="shared" si="96"/>
        <v>0</v>
      </c>
      <c r="AJ339" s="379">
        <f t="shared" si="96"/>
        <v>0</v>
      </c>
      <c r="AK339" s="379">
        <f t="shared" si="96"/>
        <v>0</v>
      </c>
      <c r="AL339" s="379">
        <f t="shared" si="96"/>
        <v>0</v>
      </c>
      <c r="AM339" s="282"/>
    </row>
    <row r="340" spans="1:39" ht="15" hidden="1" outlineLevel="1">
      <c r="B340" s="291"/>
      <c r="C340" s="281"/>
      <c r="D340" s="267"/>
      <c r="E340" s="267"/>
      <c r="F340" s="267"/>
      <c r="G340" s="267"/>
      <c r="H340" s="267"/>
      <c r="I340" s="267"/>
      <c r="J340" s="267"/>
      <c r="K340" s="267"/>
      <c r="L340" s="267"/>
      <c r="M340" s="267"/>
      <c r="N340" s="294"/>
      <c r="O340" s="267"/>
      <c r="P340" s="267"/>
      <c r="Q340" s="267"/>
      <c r="R340" s="267"/>
      <c r="S340" s="267"/>
      <c r="T340" s="267"/>
      <c r="U340" s="267"/>
      <c r="V340" s="267"/>
      <c r="W340" s="267"/>
      <c r="X340" s="267"/>
      <c r="Y340" s="380"/>
      <c r="Z340" s="380"/>
      <c r="AA340" s="380"/>
      <c r="AB340" s="380"/>
      <c r="AC340" s="380"/>
      <c r="AD340" s="380"/>
      <c r="AE340" s="380"/>
      <c r="AF340" s="380"/>
      <c r="AG340" s="380"/>
      <c r="AH340" s="380"/>
      <c r="AI340" s="380"/>
      <c r="AJ340" s="380"/>
      <c r="AK340" s="380"/>
      <c r="AL340" s="380"/>
      <c r="AM340" s="282"/>
    </row>
    <row r="341" spans="1:39" ht="15" hidden="1" outlineLevel="1">
      <c r="A341" s="467">
        <v>21</v>
      </c>
      <c r="B341" s="291" t="s">
        <v>347</v>
      </c>
      <c r="C341" s="267" t="s">
        <v>335</v>
      </c>
      <c r="D341" s="271"/>
      <c r="E341" s="271"/>
      <c r="F341" s="271"/>
      <c r="G341" s="271"/>
      <c r="H341" s="271"/>
      <c r="I341" s="271"/>
      <c r="J341" s="271"/>
      <c r="K341" s="271"/>
      <c r="L341" s="271"/>
      <c r="M341" s="271"/>
      <c r="N341" s="271">
        <v>12</v>
      </c>
      <c r="O341" s="271"/>
      <c r="P341" s="271"/>
      <c r="Q341" s="271"/>
      <c r="R341" s="271"/>
      <c r="S341" s="271"/>
      <c r="T341" s="271"/>
      <c r="U341" s="271"/>
      <c r="V341" s="271"/>
      <c r="W341" s="271"/>
      <c r="X341" s="271"/>
      <c r="Y341" s="378"/>
      <c r="Z341" s="383"/>
      <c r="AA341" s="383"/>
      <c r="AB341" s="383"/>
      <c r="AC341" s="383"/>
      <c r="AD341" s="383"/>
      <c r="AE341" s="383"/>
      <c r="AF341" s="383"/>
      <c r="AG341" s="383"/>
      <c r="AH341" s="383"/>
      <c r="AI341" s="383"/>
      <c r="AJ341" s="383"/>
      <c r="AK341" s="383"/>
      <c r="AL341" s="383"/>
      <c r="AM341" s="272">
        <f>SUM(Y341:AL341)</f>
        <v>0</v>
      </c>
    </row>
    <row r="342" spans="1:39" ht="15" hidden="1" outlineLevel="1">
      <c r="B342" s="270" t="s">
        <v>405</v>
      </c>
      <c r="C342" s="267" t="s">
        <v>337</v>
      </c>
      <c r="D342" s="271"/>
      <c r="E342" s="271"/>
      <c r="F342" s="271"/>
      <c r="G342" s="271"/>
      <c r="H342" s="271"/>
      <c r="I342" s="271"/>
      <c r="J342" s="271"/>
      <c r="K342" s="271"/>
      <c r="L342" s="271"/>
      <c r="M342" s="271"/>
      <c r="N342" s="271">
        <f>N341</f>
        <v>12</v>
      </c>
      <c r="O342" s="271"/>
      <c r="P342" s="271"/>
      <c r="Q342" s="271"/>
      <c r="R342" s="271"/>
      <c r="S342" s="271"/>
      <c r="T342" s="271"/>
      <c r="U342" s="271"/>
      <c r="V342" s="271"/>
      <c r="W342" s="271"/>
      <c r="X342" s="271"/>
      <c r="Y342" s="379">
        <f>Y341</f>
        <v>0</v>
      </c>
      <c r="Z342" s="379">
        <f>Z341</f>
        <v>0</v>
      </c>
      <c r="AA342" s="379">
        <f t="shared" ref="AA342:AL342" si="97">AA341</f>
        <v>0</v>
      </c>
      <c r="AB342" s="379">
        <f t="shared" si="97"/>
        <v>0</v>
      </c>
      <c r="AC342" s="379">
        <f t="shared" si="97"/>
        <v>0</v>
      </c>
      <c r="AD342" s="379">
        <f t="shared" si="97"/>
        <v>0</v>
      </c>
      <c r="AE342" s="379">
        <f t="shared" si="97"/>
        <v>0</v>
      </c>
      <c r="AF342" s="379">
        <f t="shared" si="97"/>
        <v>0</v>
      </c>
      <c r="AG342" s="379">
        <f t="shared" si="97"/>
        <v>0</v>
      </c>
      <c r="AH342" s="379">
        <f t="shared" si="97"/>
        <v>0</v>
      </c>
      <c r="AI342" s="379">
        <f t="shared" si="97"/>
        <v>0</v>
      </c>
      <c r="AJ342" s="379">
        <f t="shared" si="97"/>
        <v>0</v>
      </c>
      <c r="AK342" s="379">
        <f t="shared" si="97"/>
        <v>0</v>
      </c>
      <c r="AL342" s="379">
        <f t="shared" si="97"/>
        <v>0</v>
      </c>
      <c r="AM342" s="273"/>
    </row>
    <row r="343" spans="1:39" ht="15" hidden="1" outlineLevel="1">
      <c r="B343" s="291"/>
      <c r="C343" s="281"/>
      <c r="D343" s="267"/>
      <c r="E343" s="267"/>
      <c r="F343" s="267"/>
      <c r="G343" s="267"/>
      <c r="H343" s="267"/>
      <c r="I343" s="267"/>
      <c r="J343" s="267"/>
      <c r="K343" s="267"/>
      <c r="L343" s="267"/>
      <c r="M343" s="267"/>
      <c r="N343" s="267"/>
      <c r="O343" s="267"/>
      <c r="P343" s="267"/>
      <c r="Q343" s="267"/>
      <c r="R343" s="267"/>
      <c r="S343" s="267"/>
      <c r="T343" s="267"/>
      <c r="U343" s="267"/>
      <c r="V343" s="267"/>
      <c r="W343" s="267"/>
      <c r="X343" s="267"/>
      <c r="Y343" s="390"/>
      <c r="Z343" s="380"/>
      <c r="AA343" s="380"/>
      <c r="AB343" s="380"/>
      <c r="AC343" s="380"/>
      <c r="AD343" s="380"/>
      <c r="AE343" s="380"/>
      <c r="AF343" s="380"/>
      <c r="AG343" s="380"/>
      <c r="AH343" s="380"/>
      <c r="AI343" s="380"/>
      <c r="AJ343" s="380"/>
      <c r="AK343" s="380"/>
      <c r="AL343" s="380"/>
      <c r="AM343" s="282"/>
    </row>
    <row r="344" spans="1:39" ht="15" hidden="1" outlineLevel="1">
      <c r="A344" s="467">
        <v>22</v>
      </c>
      <c r="B344" s="291" t="s">
        <v>354</v>
      </c>
      <c r="C344" s="267" t="s">
        <v>335</v>
      </c>
      <c r="D344" s="271"/>
      <c r="E344" s="271"/>
      <c r="F344" s="271"/>
      <c r="G344" s="271"/>
      <c r="H344" s="271"/>
      <c r="I344" s="271"/>
      <c r="J344" s="271"/>
      <c r="K344" s="271"/>
      <c r="L344" s="271"/>
      <c r="M344" s="271"/>
      <c r="N344" s="267"/>
      <c r="O344" s="271"/>
      <c r="P344" s="271"/>
      <c r="Q344" s="271"/>
      <c r="R344" s="271"/>
      <c r="S344" s="271"/>
      <c r="T344" s="271"/>
      <c r="U344" s="271"/>
      <c r="V344" s="271"/>
      <c r="W344" s="271"/>
      <c r="X344" s="271"/>
      <c r="Y344" s="378"/>
      <c r="Z344" s="383"/>
      <c r="AA344" s="383"/>
      <c r="AB344" s="383"/>
      <c r="AC344" s="383"/>
      <c r="AD344" s="383"/>
      <c r="AE344" s="383"/>
      <c r="AF344" s="383"/>
      <c r="AG344" s="383"/>
      <c r="AH344" s="383"/>
      <c r="AI344" s="383"/>
      <c r="AJ344" s="383"/>
      <c r="AK344" s="383"/>
      <c r="AL344" s="383"/>
      <c r="AM344" s="272">
        <f>SUM(Y344:AL344)</f>
        <v>0</v>
      </c>
    </row>
    <row r="345" spans="1:39" ht="15" hidden="1" outlineLevel="1">
      <c r="B345" s="270" t="s">
        <v>405</v>
      </c>
      <c r="C345" s="267" t="s">
        <v>337</v>
      </c>
      <c r="D345" s="271"/>
      <c r="E345" s="271"/>
      <c r="F345" s="271"/>
      <c r="G345" s="271"/>
      <c r="H345" s="271"/>
      <c r="I345" s="271"/>
      <c r="J345" s="271"/>
      <c r="K345" s="271"/>
      <c r="L345" s="271"/>
      <c r="M345" s="271"/>
      <c r="N345" s="267"/>
      <c r="O345" s="271"/>
      <c r="P345" s="271"/>
      <c r="Q345" s="271"/>
      <c r="R345" s="271"/>
      <c r="S345" s="271"/>
      <c r="T345" s="271"/>
      <c r="U345" s="271"/>
      <c r="V345" s="271"/>
      <c r="W345" s="271"/>
      <c r="X345" s="271"/>
      <c r="Y345" s="379">
        <f>Y344</f>
        <v>0</v>
      </c>
      <c r="Z345" s="379">
        <f>Z344</f>
        <v>0</v>
      </c>
      <c r="AA345" s="379">
        <f t="shared" ref="AA345:AL345" si="98">AA344</f>
        <v>0</v>
      </c>
      <c r="AB345" s="379">
        <f t="shared" si="98"/>
        <v>0</v>
      </c>
      <c r="AC345" s="379">
        <f t="shared" si="98"/>
        <v>0</v>
      </c>
      <c r="AD345" s="379">
        <f t="shared" si="98"/>
        <v>0</v>
      </c>
      <c r="AE345" s="379">
        <f t="shared" si="98"/>
        <v>0</v>
      </c>
      <c r="AF345" s="379">
        <f t="shared" si="98"/>
        <v>0</v>
      </c>
      <c r="AG345" s="379">
        <f t="shared" si="98"/>
        <v>0</v>
      </c>
      <c r="AH345" s="379">
        <f t="shared" si="98"/>
        <v>0</v>
      </c>
      <c r="AI345" s="379">
        <f t="shared" si="98"/>
        <v>0</v>
      </c>
      <c r="AJ345" s="379">
        <f t="shared" si="98"/>
        <v>0</v>
      </c>
      <c r="AK345" s="379">
        <f t="shared" si="98"/>
        <v>0</v>
      </c>
      <c r="AL345" s="379">
        <f t="shared" si="98"/>
        <v>0</v>
      </c>
      <c r="AM345" s="282"/>
    </row>
    <row r="346" spans="1:39" ht="15" hidden="1" outlineLevel="1">
      <c r="B346" s="291"/>
      <c r="C346" s="281"/>
      <c r="D346" s="267"/>
      <c r="E346" s="267"/>
      <c r="F346" s="267"/>
      <c r="G346" s="267"/>
      <c r="H346" s="267"/>
      <c r="I346" s="267"/>
      <c r="J346" s="267"/>
      <c r="K346" s="267"/>
      <c r="L346" s="267"/>
      <c r="M346" s="267"/>
      <c r="N346" s="267"/>
      <c r="O346" s="267"/>
      <c r="P346" s="267"/>
      <c r="Q346" s="267"/>
      <c r="R346" s="267"/>
      <c r="S346" s="267"/>
      <c r="T346" s="267"/>
      <c r="U346" s="267"/>
      <c r="V346" s="267"/>
      <c r="W346" s="267"/>
      <c r="X346" s="267"/>
      <c r="Y346" s="380"/>
      <c r="Z346" s="380"/>
      <c r="AA346" s="380"/>
      <c r="AB346" s="380"/>
      <c r="AC346" s="380"/>
      <c r="AD346" s="380"/>
      <c r="AE346" s="380"/>
      <c r="AF346" s="380"/>
      <c r="AG346" s="380"/>
      <c r="AH346" s="380"/>
      <c r="AI346" s="380"/>
      <c r="AJ346" s="380"/>
      <c r="AK346" s="380"/>
      <c r="AL346" s="380"/>
      <c r="AM346" s="282"/>
    </row>
    <row r="347" spans="1:39" ht="15.45" hidden="1" outlineLevel="1">
      <c r="A347" s="468"/>
      <c r="B347" s="264" t="s">
        <v>359</v>
      </c>
      <c r="C347" s="265"/>
      <c r="D347" s="266"/>
      <c r="E347" s="266"/>
      <c r="F347" s="266"/>
      <c r="G347" s="266"/>
      <c r="H347" s="266"/>
      <c r="I347" s="266"/>
      <c r="J347" s="266"/>
      <c r="K347" s="266"/>
      <c r="L347" s="266"/>
      <c r="M347" s="266"/>
      <c r="N347" s="266"/>
      <c r="O347" s="266"/>
      <c r="P347" s="265"/>
      <c r="Q347" s="265"/>
      <c r="R347" s="265"/>
      <c r="S347" s="265"/>
      <c r="T347" s="265"/>
      <c r="U347" s="265"/>
      <c r="V347" s="265"/>
      <c r="W347" s="265"/>
      <c r="X347" s="265"/>
      <c r="Y347" s="382"/>
      <c r="Z347" s="382"/>
      <c r="AA347" s="382"/>
      <c r="AB347" s="382"/>
      <c r="AC347" s="382"/>
      <c r="AD347" s="382"/>
      <c r="AE347" s="382"/>
      <c r="AF347" s="382"/>
      <c r="AG347" s="382"/>
      <c r="AH347" s="382"/>
      <c r="AI347" s="382"/>
      <c r="AJ347" s="382"/>
      <c r="AK347" s="382"/>
      <c r="AL347" s="382"/>
      <c r="AM347" s="268"/>
    </row>
    <row r="348" spans="1:39" ht="15" hidden="1" outlineLevel="1">
      <c r="A348" s="467">
        <v>23</v>
      </c>
      <c r="B348" s="291" t="s">
        <v>359</v>
      </c>
      <c r="C348" s="267" t="s">
        <v>335</v>
      </c>
      <c r="D348" s="271"/>
      <c r="E348" s="271"/>
      <c r="F348" s="271"/>
      <c r="G348" s="271"/>
      <c r="H348" s="271"/>
      <c r="I348" s="271"/>
      <c r="J348" s="271"/>
      <c r="K348" s="271"/>
      <c r="L348" s="271"/>
      <c r="M348" s="271"/>
      <c r="N348" s="267"/>
      <c r="O348" s="271"/>
      <c r="P348" s="271"/>
      <c r="Q348" s="271"/>
      <c r="R348" s="271"/>
      <c r="S348" s="271"/>
      <c r="T348" s="271"/>
      <c r="U348" s="271"/>
      <c r="V348" s="271"/>
      <c r="W348" s="271"/>
      <c r="X348" s="271"/>
      <c r="Y348" s="429"/>
      <c r="Z348" s="378"/>
      <c r="AA348" s="378"/>
      <c r="AB348" s="378"/>
      <c r="AC348" s="378"/>
      <c r="AD348" s="378"/>
      <c r="AE348" s="378"/>
      <c r="AF348" s="378"/>
      <c r="AG348" s="378"/>
      <c r="AH348" s="378"/>
      <c r="AI348" s="378"/>
      <c r="AJ348" s="378"/>
      <c r="AK348" s="378"/>
      <c r="AL348" s="378"/>
      <c r="AM348" s="272">
        <f>SUM(Y348:AL348)</f>
        <v>0</v>
      </c>
    </row>
    <row r="349" spans="1:39" ht="15" hidden="1" outlineLevel="1">
      <c r="B349" s="270" t="s">
        <v>405</v>
      </c>
      <c r="C349" s="267" t="s">
        <v>337</v>
      </c>
      <c r="D349" s="271"/>
      <c r="E349" s="271"/>
      <c r="F349" s="271"/>
      <c r="G349" s="271"/>
      <c r="H349" s="271"/>
      <c r="I349" s="271"/>
      <c r="J349" s="271"/>
      <c r="K349" s="271"/>
      <c r="L349" s="271"/>
      <c r="M349" s="271"/>
      <c r="N349" s="427"/>
      <c r="O349" s="271"/>
      <c r="P349" s="271"/>
      <c r="Q349" s="271"/>
      <c r="R349" s="271"/>
      <c r="S349" s="271"/>
      <c r="T349" s="271"/>
      <c r="U349" s="271"/>
      <c r="V349" s="271"/>
      <c r="W349" s="271"/>
      <c r="X349" s="271"/>
      <c r="Y349" s="379">
        <f>Y348</f>
        <v>0</v>
      </c>
      <c r="Z349" s="379">
        <f>Z348</f>
        <v>0</v>
      </c>
      <c r="AA349" s="379">
        <f t="shared" ref="AA349:AL349" si="99">AA348</f>
        <v>0</v>
      </c>
      <c r="AB349" s="379">
        <f t="shared" si="99"/>
        <v>0</v>
      </c>
      <c r="AC349" s="379">
        <f t="shared" si="99"/>
        <v>0</v>
      </c>
      <c r="AD349" s="379">
        <f t="shared" si="99"/>
        <v>0</v>
      </c>
      <c r="AE349" s="379">
        <f t="shared" si="99"/>
        <v>0</v>
      </c>
      <c r="AF349" s="379">
        <f t="shared" si="99"/>
        <v>0</v>
      </c>
      <c r="AG349" s="379">
        <f t="shared" si="99"/>
        <v>0</v>
      </c>
      <c r="AH349" s="379">
        <f t="shared" si="99"/>
        <v>0</v>
      </c>
      <c r="AI349" s="379">
        <f t="shared" si="99"/>
        <v>0</v>
      </c>
      <c r="AJ349" s="379">
        <f t="shared" si="99"/>
        <v>0</v>
      </c>
      <c r="AK349" s="379">
        <f t="shared" si="99"/>
        <v>0</v>
      </c>
      <c r="AL349" s="379">
        <f t="shared" si="99"/>
        <v>0</v>
      </c>
      <c r="AM349" s="273"/>
    </row>
    <row r="350" spans="1:39" ht="15" hidden="1" outlineLevel="1">
      <c r="B350" s="291"/>
      <c r="C350" s="281"/>
      <c r="D350" s="267"/>
      <c r="E350" s="267"/>
      <c r="F350" s="267"/>
      <c r="G350" s="267"/>
      <c r="H350" s="267"/>
      <c r="I350" s="267"/>
      <c r="J350" s="267"/>
      <c r="K350" s="267"/>
      <c r="L350" s="267"/>
      <c r="M350" s="267"/>
      <c r="N350" s="267"/>
      <c r="O350" s="267"/>
      <c r="P350" s="267"/>
      <c r="Q350" s="267"/>
      <c r="R350" s="267"/>
      <c r="S350" s="267"/>
      <c r="T350" s="267"/>
      <c r="U350" s="267"/>
      <c r="V350" s="267"/>
      <c r="W350" s="267"/>
      <c r="X350" s="267"/>
      <c r="Y350" s="380"/>
      <c r="Z350" s="380"/>
      <c r="AA350" s="380"/>
      <c r="AB350" s="380"/>
      <c r="AC350" s="380"/>
      <c r="AD350" s="380"/>
      <c r="AE350" s="380"/>
      <c r="AF350" s="380"/>
      <c r="AG350" s="380"/>
      <c r="AH350" s="380"/>
      <c r="AI350" s="380"/>
      <c r="AJ350" s="380"/>
      <c r="AK350" s="380"/>
      <c r="AL350" s="380"/>
      <c r="AM350" s="282"/>
    </row>
    <row r="351" spans="1:39" s="269" customFormat="1" ht="15.45" hidden="1" outlineLevel="1">
      <c r="A351" s="468"/>
      <c r="B351" s="264" t="s">
        <v>360</v>
      </c>
      <c r="C351" s="265"/>
      <c r="D351" s="266"/>
      <c r="E351" s="266"/>
      <c r="F351" s="266"/>
      <c r="G351" s="266"/>
      <c r="H351" s="266"/>
      <c r="I351" s="266"/>
      <c r="J351" s="266"/>
      <c r="K351" s="266"/>
      <c r="L351" s="266"/>
      <c r="M351" s="266"/>
      <c r="N351" s="266"/>
      <c r="O351" s="266"/>
      <c r="P351" s="265"/>
      <c r="Q351" s="265"/>
      <c r="R351" s="265"/>
      <c r="S351" s="265"/>
      <c r="T351" s="265"/>
      <c r="U351" s="265"/>
      <c r="V351" s="265"/>
      <c r="W351" s="265"/>
      <c r="X351" s="265"/>
      <c r="Y351" s="382"/>
      <c r="Z351" s="382"/>
      <c r="AA351" s="382"/>
      <c r="AB351" s="382"/>
      <c r="AC351" s="382"/>
      <c r="AD351" s="382"/>
      <c r="AE351" s="382"/>
      <c r="AF351" s="382"/>
      <c r="AG351" s="382"/>
      <c r="AH351" s="382"/>
      <c r="AI351" s="382"/>
      <c r="AJ351" s="382"/>
      <c r="AK351" s="382"/>
      <c r="AL351" s="382"/>
      <c r="AM351" s="268"/>
    </row>
    <row r="352" spans="1:39" s="259" customFormat="1" ht="15" hidden="1" outlineLevel="1">
      <c r="A352" s="467">
        <v>24</v>
      </c>
      <c r="B352" s="291" t="s">
        <v>359</v>
      </c>
      <c r="C352" s="267" t="s">
        <v>335</v>
      </c>
      <c r="D352" s="271"/>
      <c r="E352" s="271"/>
      <c r="F352" s="271"/>
      <c r="G352" s="271"/>
      <c r="H352" s="271"/>
      <c r="I352" s="271"/>
      <c r="J352" s="271"/>
      <c r="K352" s="271"/>
      <c r="L352" s="271"/>
      <c r="M352" s="271"/>
      <c r="N352" s="267"/>
      <c r="O352" s="271"/>
      <c r="P352" s="271"/>
      <c r="Q352" s="271"/>
      <c r="R352" s="271"/>
      <c r="S352" s="271"/>
      <c r="T352" s="271"/>
      <c r="U352" s="271"/>
      <c r="V352" s="271"/>
      <c r="W352" s="271"/>
      <c r="X352" s="271"/>
      <c r="Y352" s="378"/>
      <c r="Z352" s="378"/>
      <c r="AA352" s="378"/>
      <c r="AB352" s="378"/>
      <c r="AC352" s="378"/>
      <c r="AD352" s="378"/>
      <c r="AE352" s="378"/>
      <c r="AF352" s="378"/>
      <c r="AG352" s="378"/>
      <c r="AH352" s="378"/>
      <c r="AI352" s="378"/>
      <c r="AJ352" s="378"/>
      <c r="AK352" s="378"/>
      <c r="AL352" s="378"/>
      <c r="AM352" s="272">
        <f>SUM(Y352:AL352)</f>
        <v>0</v>
      </c>
    </row>
    <row r="353" spans="1:39" s="259" customFormat="1" ht="15" hidden="1" outlineLevel="1">
      <c r="A353" s="467"/>
      <c r="B353" s="291" t="s">
        <v>405</v>
      </c>
      <c r="C353" s="267" t="s">
        <v>337</v>
      </c>
      <c r="D353" s="271"/>
      <c r="E353" s="271"/>
      <c r="F353" s="271"/>
      <c r="G353" s="271"/>
      <c r="H353" s="271"/>
      <c r="I353" s="271"/>
      <c r="J353" s="271"/>
      <c r="K353" s="271"/>
      <c r="L353" s="271"/>
      <c r="M353" s="271"/>
      <c r="N353" s="427"/>
      <c r="O353" s="271"/>
      <c r="P353" s="271"/>
      <c r="Q353" s="271"/>
      <c r="R353" s="271"/>
      <c r="S353" s="271"/>
      <c r="T353" s="271"/>
      <c r="U353" s="271"/>
      <c r="V353" s="271"/>
      <c r="W353" s="271"/>
      <c r="X353" s="271"/>
      <c r="Y353" s="379">
        <f>Y352</f>
        <v>0</v>
      </c>
      <c r="Z353" s="379">
        <f>Z352</f>
        <v>0</v>
      </c>
      <c r="AA353" s="379">
        <f t="shared" ref="AA353:AL353" si="100">AA352</f>
        <v>0</v>
      </c>
      <c r="AB353" s="379">
        <f t="shared" si="100"/>
        <v>0</v>
      </c>
      <c r="AC353" s="379">
        <f t="shared" si="100"/>
        <v>0</v>
      </c>
      <c r="AD353" s="379">
        <f t="shared" si="100"/>
        <v>0</v>
      </c>
      <c r="AE353" s="379">
        <f t="shared" si="100"/>
        <v>0</v>
      </c>
      <c r="AF353" s="379">
        <f t="shared" si="100"/>
        <v>0</v>
      </c>
      <c r="AG353" s="379">
        <f t="shared" si="100"/>
        <v>0</v>
      </c>
      <c r="AH353" s="379">
        <f t="shared" si="100"/>
        <v>0</v>
      </c>
      <c r="AI353" s="379">
        <f t="shared" si="100"/>
        <v>0</v>
      </c>
      <c r="AJ353" s="379">
        <f t="shared" si="100"/>
        <v>0</v>
      </c>
      <c r="AK353" s="379">
        <f t="shared" si="100"/>
        <v>0</v>
      </c>
      <c r="AL353" s="379">
        <f t="shared" si="100"/>
        <v>0</v>
      </c>
      <c r="AM353" s="273"/>
    </row>
    <row r="354" spans="1:39" s="259" customFormat="1" ht="15" hidden="1" outlineLevel="1">
      <c r="A354" s="467"/>
      <c r="B354" s="291"/>
      <c r="C354" s="281"/>
      <c r="D354" s="267"/>
      <c r="E354" s="267"/>
      <c r="F354" s="267"/>
      <c r="G354" s="267"/>
      <c r="H354" s="267"/>
      <c r="I354" s="267"/>
      <c r="J354" s="267"/>
      <c r="K354" s="267"/>
      <c r="L354" s="267"/>
      <c r="M354" s="267"/>
      <c r="N354" s="267"/>
      <c r="O354" s="267"/>
      <c r="P354" s="267"/>
      <c r="Q354" s="267"/>
      <c r="R354" s="267"/>
      <c r="S354" s="267"/>
      <c r="T354" s="267"/>
      <c r="U354" s="267"/>
      <c r="V354" s="267"/>
      <c r="W354" s="267"/>
      <c r="X354" s="267"/>
      <c r="Y354" s="380"/>
      <c r="Z354" s="380"/>
      <c r="AA354" s="380"/>
      <c r="AB354" s="380"/>
      <c r="AC354" s="380"/>
      <c r="AD354" s="380"/>
      <c r="AE354" s="380"/>
      <c r="AF354" s="380"/>
      <c r="AG354" s="380"/>
      <c r="AH354" s="380"/>
      <c r="AI354" s="380"/>
      <c r="AJ354" s="380"/>
      <c r="AK354" s="380"/>
      <c r="AL354" s="380"/>
      <c r="AM354" s="282"/>
    </row>
    <row r="355" spans="1:39" s="259" customFormat="1" ht="15" hidden="1" outlineLevel="1">
      <c r="A355" s="467">
        <v>25</v>
      </c>
      <c r="B355" s="290" t="s">
        <v>348</v>
      </c>
      <c r="C355" s="267" t="s">
        <v>335</v>
      </c>
      <c r="D355" s="271"/>
      <c r="E355" s="271"/>
      <c r="F355" s="271"/>
      <c r="G355" s="271"/>
      <c r="H355" s="271"/>
      <c r="I355" s="271"/>
      <c r="J355" s="271"/>
      <c r="K355" s="271"/>
      <c r="L355" s="271"/>
      <c r="M355" s="271"/>
      <c r="N355" s="271">
        <v>0</v>
      </c>
      <c r="O355" s="271"/>
      <c r="P355" s="271"/>
      <c r="Q355" s="271"/>
      <c r="R355" s="271"/>
      <c r="S355" s="271"/>
      <c r="T355" s="271"/>
      <c r="U355" s="271"/>
      <c r="V355" s="271"/>
      <c r="W355" s="271"/>
      <c r="X355" s="271"/>
      <c r="Y355" s="383"/>
      <c r="Z355" s="383"/>
      <c r="AA355" s="383"/>
      <c r="AB355" s="383"/>
      <c r="AC355" s="383"/>
      <c r="AD355" s="383"/>
      <c r="AE355" s="383"/>
      <c r="AF355" s="383"/>
      <c r="AG355" s="383"/>
      <c r="AH355" s="383"/>
      <c r="AI355" s="383"/>
      <c r="AJ355" s="383"/>
      <c r="AK355" s="383"/>
      <c r="AL355" s="383"/>
      <c r="AM355" s="272">
        <f>SUM(Y355:AL355)</f>
        <v>0</v>
      </c>
    </row>
    <row r="356" spans="1:39" s="259" customFormat="1" ht="15" hidden="1" outlineLevel="1">
      <c r="A356" s="467"/>
      <c r="B356" s="291" t="s">
        <v>405</v>
      </c>
      <c r="C356" s="267" t="s">
        <v>337</v>
      </c>
      <c r="D356" s="271"/>
      <c r="E356" s="271"/>
      <c r="F356" s="271"/>
      <c r="G356" s="271"/>
      <c r="H356" s="271"/>
      <c r="I356" s="271"/>
      <c r="J356" s="271"/>
      <c r="K356" s="271"/>
      <c r="L356" s="271"/>
      <c r="M356" s="271"/>
      <c r="N356" s="271">
        <f>N355</f>
        <v>0</v>
      </c>
      <c r="O356" s="271"/>
      <c r="P356" s="271"/>
      <c r="Q356" s="271"/>
      <c r="R356" s="271"/>
      <c r="S356" s="271"/>
      <c r="T356" s="271"/>
      <c r="U356" s="271"/>
      <c r="V356" s="271"/>
      <c r="W356" s="271"/>
      <c r="X356" s="271"/>
      <c r="Y356" s="379">
        <f>Y355</f>
        <v>0</v>
      </c>
      <c r="Z356" s="379">
        <f>Z355</f>
        <v>0</v>
      </c>
      <c r="AA356" s="379">
        <f t="shared" ref="AA356:AL356" si="101">AA355</f>
        <v>0</v>
      </c>
      <c r="AB356" s="379">
        <f t="shared" si="101"/>
        <v>0</v>
      </c>
      <c r="AC356" s="379">
        <f t="shared" si="101"/>
        <v>0</v>
      </c>
      <c r="AD356" s="379">
        <f t="shared" si="101"/>
        <v>0</v>
      </c>
      <c r="AE356" s="379">
        <f t="shared" si="101"/>
        <v>0</v>
      </c>
      <c r="AF356" s="379">
        <f t="shared" si="101"/>
        <v>0</v>
      </c>
      <c r="AG356" s="379">
        <f t="shared" si="101"/>
        <v>0</v>
      </c>
      <c r="AH356" s="379">
        <f t="shared" si="101"/>
        <v>0</v>
      </c>
      <c r="AI356" s="379">
        <f t="shared" si="101"/>
        <v>0</v>
      </c>
      <c r="AJ356" s="379">
        <f t="shared" si="101"/>
        <v>0</v>
      </c>
      <c r="AK356" s="379">
        <f t="shared" si="101"/>
        <v>0</v>
      </c>
      <c r="AL356" s="379">
        <f t="shared" si="101"/>
        <v>0</v>
      </c>
      <c r="AM356" s="287"/>
    </row>
    <row r="357" spans="1:39" s="259" customFormat="1" ht="15" hidden="1" outlineLevel="1">
      <c r="A357" s="467"/>
      <c r="B357" s="290"/>
      <c r="C357" s="288"/>
      <c r="D357" s="267"/>
      <c r="E357" s="267"/>
      <c r="F357" s="267"/>
      <c r="G357" s="267"/>
      <c r="H357" s="267"/>
      <c r="I357" s="267"/>
      <c r="J357" s="267"/>
      <c r="K357" s="267"/>
      <c r="L357" s="267"/>
      <c r="M357" s="267"/>
      <c r="N357" s="267"/>
      <c r="O357" s="267"/>
      <c r="P357" s="267"/>
      <c r="Q357" s="267"/>
      <c r="R357" s="267"/>
      <c r="S357" s="267"/>
      <c r="T357" s="267"/>
      <c r="U357" s="267"/>
      <c r="V357" s="267"/>
      <c r="W357" s="267"/>
      <c r="X357" s="267"/>
      <c r="Y357" s="384"/>
      <c r="Z357" s="385"/>
      <c r="AA357" s="384"/>
      <c r="AB357" s="384"/>
      <c r="AC357" s="384"/>
      <c r="AD357" s="384"/>
      <c r="AE357" s="384"/>
      <c r="AF357" s="384"/>
      <c r="AG357" s="384"/>
      <c r="AH357" s="384"/>
      <c r="AI357" s="384"/>
      <c r="AJ357" s="384"/>
      <c r="AK357" s="384"/>
      <c r="AL357" s="384"/>
      <c r="AM357" s="289"/>
    </row>
    <row r="358" spans="1:39" ht="15.45" hidden="1" outlineLevel="1">
      <c r="A358" s="468"/>
      <c r="B358" s="264" t="s">
        <v>361</v>
      </c>
      <c r="C358" s="296"/>
      <c r="D358" s="266"/>
      <c r="E358" s="265"/>
      <c r="F358" s="265"/>
      <c r="G358" s="265"/>
      <c r="H358" s="265"/>
      <c r="I358" s="265"/>
      <c r="J358" s="265"/>
      <c r="K358" s="265"/>
      <c r="L358" s="265"/>
      <c r="M358" s="265"/>
      <c r="N358" s="267"/>
      <c r="O358" s="265"/>
      <c r="P358" s="265"/>
      <c r="Q358" s="265"/>
      <c r="R358" s="265"/>
      <c r="S358" s="265"/>
      <c r="T358" s="265"/>
      <c r="U358" s="265"/>
      <c r="V358" s="265"/>
      <c r="W358" s="265"/>
      <c r="X358" s="265"/>
      <c r="Y358" s="382"/>
      <c r="Z358" s="382"/>
      <c r="AA358" s="382"/>
      <c r="AB358" s="382"/>
      <c r="AC358" s="382"/>
      <c r="AD358" s="382"/>
      <c r="AE358" s="382"/>
      <c r="AF358" s="382"/>
      <c r="AG358" s="382"/>
      <c r="AH358" s="382"/>
      <c r="AI358" s="382"/>
      <c r="AJ358" s="382"/>
      <c r="AK358" s="382"/>
      <c r="AL358" s="382"/>
      <c r="AM358" s="268"/>
    </row>
    <row r="359" spans="1:39" ht="15" hidden="1" outlineLevel="1">
      <c r="A359" s="467">
        <v>26</v>
      </c>
      <c r="B359" s="297" t="s">
        <v>362</v>
      </c>
      <c r="C359" s="267" t="s">
        <v>335</v>
      </c>
      <c r="D359" s="271"/>
      <c r="E359" s="271"/>
      <c r="F359" s="271"/>
      <c r="G359" s="271"/>
      <c r="H359" s="271"/>
      <c r="I359" s="271"/>
      <c r="J359" s="271"/>
      <c r="K359" s="271"/>
      <c r="L359" s="271"/>
      <c r="M359" s="271"/>
      <c r="N359" s="271">
        <v>12</v>
      </c>
      <c r="O359" s="271"/>
      <c r="P359" s="271"/>
      <c r="Q359" s="271"/>
      <c r="R359" s="271"/>
      <c r="S359" s="271"/>
      <c r="T359" s="271"/>
      <c r="U359" s="271"/>
      <c r="V359" s="271"/>
      <c r="W359" s="271"/>
      <c r="X359" s="271"/>
      <c r="Y359" s="394"/>
      <c r="Z359" s="383"/>
      <c r="AA359" s="383"/>
      <c r="AB359" s="383"/>
      <c r="AC359" s="383"/>
      <c r="AD359" s="383"/>
      <c r="AE359" s="383"/>
      <c r="AF359" s="383"/>
      <c r="AG359" s="383"/>
      <c r="AH359" s="383"/>
      <c r="AI359" s="383"/>
      <c r="AJ359" s="383"/>
      <c r="AK359" s="383"/>
      <c r="AL359" s="383"/>
      <c r="AM359" s="272">
        <f>SUM(Y359:AL359)</f>
        <v>0</v>
      </c>
    </row>
    <row r="360" spans="1:39" ht="15" hidden="1" outlineLevel="1">
      <c r="B360" s="270" t="s">
        <v>405</v>
      </c>
      <c r="C360" s="267" t="s">
        <v>337</v>
      </c>
      <c r="D360" s="271"/>
      <c r="E360" s="271"/>
      <c r="F360" s="271"/>
      <c r="G360" s="271"/>
      <c r="H360" s="271"/>
      <c r="I360" s="271"/>
      <c r="J360" s="271"/>
      <c r="K360" s="271"/>
      <c r="L360" s="271"/>
      <c r="M360" s="271"/>
      <c r="N360" s="271">
        <f>N359</f>
        <v>12</v>
      </c>
      <c r="O360" s="271"/>
      <c r="P360" s="271"/>
      <c r="Q360" s="271"/>
      <c r="R360" s="271"/>
      <c r="S360" s="271"/>
      <c r="T360" s="271"/>
      <c r="U360" s="271"/>
      <c r="V360" s="271"/>
      <c r="W360" s="271"/>
      <c r="X360" s="271"/>
      <c r="Y360" s="379">
        <f>Y359</f>
        <v>0</v>
      </c>
      <c r="Z360" s="379">
        <f>Z359</f>
        <v>0</v>
      </c>
      <c r="AA360" s="379">
        <f t="shared" ref="AA360:AL360" si="102">AA359</f>
        <v>0</v>
      </c>
      <c r="AB360" s="379">
        <f t="shared" si="102"/>
        <v>0</v>
      </c>
      <c r="AC360" s="379">
        <f t="shared" si="102"/>
        <v>0</v>
      </c>
      <c r="AD360" s="379">
        <f t="shared" si="102"/>
        <v>0</v>
      </c>
      <c r="AE360" s="379">
        <f t="shared" si="102"/>
        <v>0</v>
      </c>
      <c r="AF360" s="379">
        <f t="shared" si="102"/>
        <v>0</v>
      </c>
      <c r="AG360" s="379">
        <f t="shared" si="102"/>
        <v>0</v>
      </c>
      <c r="AH360" s="379">
        <f t="shared" si="102"/>
        <v>0</v>
      </c>
      <c r="AI360" s="379">
        <f t="shared" si="102"/>
        <v>0</v>
      </c>
      <c r="AJ360" s="379">
        <f t="shared" si="102"/>
        <v>0</v>
      </c>
      <c r="AK360" s="379">
        <f t="shared" si="102"/>
        <v>0</v>
      </c>
      <c r="AL360" s="379">
        <f t="shared" si="102"/>
        <v>0</v>
      </c>
      <c r="AM360" s="282"/>
    </row>
    <row r="361" spans="1:39" ht="15" hidden="1" outlineLevel="1">
      <c r="A361" s="470"/>
      <c r="B361" s="298"/>
      <c r="C361" s="267"/>
      <c r="D361" s="267"/>
      <c r="E361" s="267"/>
      <c r="F361" s="267"/>
      <c r="G361" s="267"/>
      <c r="H361" s="267"/>
      <c r="I361" s="267"/>
      <c r="J361" s="267"/>
      <c r="K361" s="267"/>
      <c r="L361" s="267"/>
      <c r="M361" s="267"/>
      <c r="N361" s="267"/>
      <c r="O361" s="267"/>
      <c r="P361" s="267"/>
      <c r="Q361" s="267"/>
      <c r="R361" s="267"/>
      <c r="S361" s="267"/>
      <c r="T361" s="267"/>
      <c r="U361" s="267"/>
      <c r="V361" s="267"/>
      <c r="W361" s="267"/>
      <c r="X361" s="267"/>
      <c r="Y361" s="391"/>
      <c r="Z361" s="392"/>
      <c r="AA361" s="392"/>
      <c r="AB361" s="392"/>
      <c r="AC361" s="392"/>
      <c r="AD361" s="392"/>
      <c r="AE361" s="392"/>
      <c r="AF361" s="392"/>
      <c r="AG361" s="392"/>
      <c r="AH361" s="392"/>
      <c r="AI361" s="392"/>
      <c r="AJ361" s="392"/>
      <c r="AK361" s="392"/>
      <c r="AL361" s="392"/>
      <c r="AM361" s="273"/>
    </row>
    <row r="362" spans="1:39" ht="15" hidden="1" outlineLevel="1">
      <c r="A362" s="467">
        <v>27</v>
      </c>
      <c r="B362" s="297" t="s">
        <v>363</v>
      </c>
      <c r="C362" s="267" t="s">
        <v>335</v>
      </c>
      <c r="D362" s="271"/>
      <c r="E362" s="271"/>
      <c r="F362" s="271"/>
      <c r="G362" s="271"/>
      <c r="H362" s="271"/>
      <c r="I362" s="271"/>
      <c r="J362" s="271"/>
      <c r="K362" s="271"/>
      <c r="L362" s="271"/>
      <c r="M362" s="271"/>
      <c r="N362" s="271">
        <v>12</v>
      </c>
      <c r="O362" s="271"/>
      <c r="P362" s="271"/>
      <c r="Q362" s="271"/>
      <c r="R362" s="271"/>
      <c r="S362" s="271"/>
      <c r="T362" s="271"/>
      <c r="U362" s="271"/>
      <c r="V362" s="271"/>
      <c r="W362" s="271"/>
      <c r="X362" s="271"/>
      <c r="Y362" s="394"/>
      <c r="Z362" s="383"/>
      <c r="AA362" s="383"/>
      <c r="AB362" s="383"/>
      <c r="AC362" s="383"/>
      <c r="AD362" s="383"/>
      <c r="AE362" s="383"/>
      <c r="AF362" s="383"/>
      <c r="AG362" s="383"/>
      <c r="AH362" s="383"/>
      <c r="AI362" s="383"/>
      <c r="AJ362" s="383"/>
      <c r="AK362" s="383"/>
      <c r="AL362" s="383"/>
      <c r="AM362" s="272">
        <f>SUM(Y362:AL362)</f>
        <v>0</v>
      </c>
    </row>
    <row r="363" spans="1:39" ht="15" hidden="1" outlineLevel="1">
      <c r="B363" s="270" t="s">
        <v>405</v>
      </c>
      <c r="C363" s="267" t="s">
        <v>337</v>
      </c>
      <c r="D363" s="271"/>
      <c r="E363" s="271"/>
      <c r="F363" s="271"/>
      <c r="G363" s="271"/>
      <c r="H363" s="271"/>
      <c r="I363" s="271"/>
      <c r="J363" s="271"/>
      <c r="K363" s="271"/>
      <c r="L363" s="271"/>
      <c r="M363" s="271"/>
      <c r="N363" s="271">
        <f>N362</f>
        <v>12</v>
      </c>
      <c r="O363" s="271"/>
      <c r="P363" s="271"/>
      <c r="Q363" s="271"/>
      <c r="R363" s="271"/>
      <c r="S363" s="271"/>
      <c r="T363" s="271"/>
      <c r="U363" s="271"/>
      <c r="V363" s="271"/>
      <c r="W363" s="271"/>
      <c r="X363" s="271"/>
      <c r="Y363" s="379">
        <f>Y362</f>
        <v>0</v>
      </c>
      <c r="Z363" s="379">
        <f>Z362</f>
        <v>0</v>
      </c>
      <c r="AA363" s="379">
        <f t="shared" ref="AA363:AL363" si="103">AA362</f>
        <v>0</v>
      </c>
      <c r="AB363" s="379">
        <f t="shared" si="103"/>
        <v>0</v>
      </c>
      <c r="AC363" s="379">
        <f t="shared" si="103"/>
        <v>0</v>
      </c>
      <c r="AD363" s="379">
        <f t="shared" si="103"/>
        <v>0</v>
      </c>
      <c r="AE363" s="379">
        <f t="shared" si="103"/>
        <v>0</v>
      </c>
      <c r="AF363" s="379">
        <f t="shared" si="103"/>
        <v>0</v>
      </c>
      <c r="AG363" s="379">
        <f t="shared" si="103"/>
        <v>0</v>
      </c>
      <c r="AH363" s="379">
        <f t="shared" si="103"/>
        <v>0</v>
      </c>
      <c r="AI363" s="379">
        <f t="shared" si="103"/>
        <v>0</v>
      </c>
      <c r="AJ363" s="379">
        <f t="shared" si="103"/>
        <v>0</v>
      </c>
      <c r="AK363" s="379">
        <f t="shared" si="103"/>
        <v>0</v>
      </c>
      <c r="AL363" s="379">
        <f t="shared" si="103"/>
        <v>0</v>
      </c>
      <c r="AM363" s="282"/>
    </row>
    <row r="364" spans="1:39" ht="15.45" hidden="1" outlineLevel="1">
      <c r="A364" s="470"/>
      <c r="B364" s="299"/>
      <c r="C364" s="276"/>
      <c r="D364" s="267"/>
      <c r="E364" s="267"/>
      <c r="F364" s="267"/>
      <c r="G364" s="267"/>
      <c r="H364" s="267"/>
      <c r="I364" s="267"/>
      <c r="J364" s="267"/>
      <c r="K364" s="267"/>
      <c r="L364" s="267"/>
      <c r="M364" s="267"/>
      <c r="N364" s="276"/>
      <c r="O364" s="267"/>
      <c r="P364" s="267"/>
      <c r="Q364" s="267"/>
      <c r="R364" s="267"/>
      <c r="S364" s="267"/>
      <c r="T364" s="267"/>
      <c r="U364" s="267"/>
      <c r="V364" s="267"/>
      <c r="W364" s="267"/>
      <c r="X364" s="267"/>
      <c r="Y364" s="380"/>
      <c r="Z364" s="380"/>
      <c r="AA364" s="380"/>
      <c r="AB364" s="380"/>
      <c r="AC364" s="380"/>
      <c r="AD364" s="380"/>
      <c r="AE364" s="380"/>
      <c r="AF364" s="380"/>
      <c r="AG364" s="380"/>
      <c r="AH364" s="380"/>
      <c r="AI364" s="380"/>
      <c r="AJ364" s="380"/>
      <c r="AK364" s="380"/>
      <c r="AL364" s="380"/>
      <c r="AM364" s="282"/>
    </row>
    <row r="365" spans="1:39" ht="15" hidden="1" outlineLevel="1">
      <c r="A365" s="467">
        <v>28</v>
      </c>
      <c r="B365" s="297" t="s">
        <v>364</v>
      </c>
      <c r="C365" s="267" t="s">
        <v>335</v>
      </c>
      <c r="D365" s="271"/>
      <c r="E365" s="271"/>
      <c r="F365" s="271"/>
      <c r="G365" s="271"/>
      <c r="H365" s="271"/>
      <c r="I365" s="271"/>
      <c r="J365" s="271"/>
      <c r="K365" s="271"/>
      <c r="L365" s="271"/>
      <c r="M365" s="271"/>
      <c r="N365" s="271">
        <v>0</v>
      </c>
      <c r="O365" s="271"/>
      <c r="P365" s="271"/>
      <c r="Q365" s="271"/>
      <c r="R365" s="271"/>
      <c r="S365" s="271"/>
      <c r="T365" s="271"/>
      <c r="U365" s="271"/>
      <c r="V365" s="271"/>
      <c r="W365" s="271"/>
      <c r="X365" s="271"/>
      <c r="Y365" s="394"/>
      <c r="Z365" s="383"/>
      <c r="AA365" s="383"/>
      <c r="AB365" s="383"/>
      <c r="AC365" s="383"/>
      <c r="AD365" s="383"/>
      <c r="AE365" s="383"/>
      <c r="AF365" s="383"/>
      <c r="AG365" s="383"/>
      <c r="AH365" s="383"/>
      <c r="AI365" s="383"/>
      <c r="AJ365" s="383"/>
      <c r="AK365" s="383"/>
      <c r="AL365" s="383"/>
      <c r="AM365" s="272">
        <f>SUM(Y365:AL365)</f>
        <v>0</v>
      </c>
    </row>
    <row r="366" spans="1:39" ht="15" hidden="1" outlineLevel="1">
      <c r="B366" s="270" t="s">
        <v>405</v>
      </c>
      <c r="C366" s="267" t="s">
        <v>337</v>
      </c>
      <c r="D366" s="271"/>
      <c r="E366" s="271"/>
      <c r="F366" s="271"/>
      <c r="G366" s="271"/>
      <c r="H366" s="271"/>
      <c r="I366" s="271"/>
      <c r="J366" s="271"/>
      <c r="K366" s="271"/>
      <c r="L366" s="271"/>
      <c r="M366" s="271"/>
      <c r="N366" s="271">
        <f>N365</f>
        <v>0</v>
      </c>
      <c r="O366" s="271"/>
      <c r="P366" s="271"/>
      <c r="Q366" s="271"/>
      <c r="R366" s="271"/>
      <c r="S366" s="271"/>
      <c r="T366" s="271"/>
      <c r="U366" s="271"/>
      <c r="V366" s="271"/>
      <c r="W366" s="271"/>
      <c r="X366" s="271"/>
      <c r="Y366" s="379">
        <f>Y365</f>
        <v>0</v>
      </c>
      <c r="Z366" s="379">
        <f>Z365</f>
        <v>0</v>
      </c>
      <c r="AA366" s="379">
        <f t="shared" ref="AA366:AL366" si="104">AA365</f>
        <v>0</v>
      </c>
      <c r="AB366" s="379">
        <f t="shared" si="104"/>
        <v>0</v>
      </c>
      <c r="AC366" s="379">
        <f t="shared" si="104"/>
        <v>0</v>
      </c>
      <c r="AD366" s="379">
        <f t="shared" si="104"/>
        <v>0</v>
      </c>
      <c r="AE366" s="379">
        <f t="shared" si="104"/>
        <v>0</v>
      </c>
      <c r="AF366" s="379">
        <f t="shared" si="104"/>
        <v>0</v>
      </c>
      <c r="AG366" s="379">
        <f t="shared" si="104"/>
        <v>0</v>
      </c>
      <c r="AH366" s="379">
        <f t="shared" si="104"/>
        <v>0</v>
      </c>
      <c r="AI366" s="379">
        <f t="shared" si="104"/>
        <v>0</v>
      </c>
      <c r="AJ366" s="379">
        <f t="shared" si="104"/>
        <v>0</v>
      </c>
      <c r="AK366" s="379">
        <f t="shared" si="104"/>
        <v>0</v>
      </c>
      <c r="AL366" s="379">
        <f t="shared" si="104"/>
        <v>0</v>
      </c>
      <c r="AM366" s="273"/>
    </row>
    <row r="367" spans="1:39" ht="15" hidden="1" outlineLevel="1">
      <c r="A367" s="470"/>
      <c r="B367" s="298"/>
      <c r="C367" s="267"/>
      <c r="D367" s="267"/>
      <c r="E367" s="267"/>
      <c r="F367" s="267"/>
      <c r="G367" s="267"/>
      <c r="H367" s="267"/>
      <c r="I367" s="267"/>
      <c r="J367" s="267"/>
      <c r="K367" s="267"/>
      <c r="L367" s="267"/>
      <c r="M367" s="267"/>
      <c r="N367" s="267"/>
      <c r="O367" s="267"/>
      <c r="P367" s="267"/>
      <c r="Q367" s="267"/>
      <c r="R367" s="267"/>
      <c r="S367" s="267"/>
      <c r="T367" s="267"/>
      <c r="U367" s="267"/>
      <c r="V367" s="267"/>
      <c r="W367" s="267"/>
      <c r="X367" s="267"/>
      <c r="Y367" s="380"/>
      <c r="Z367" s="380"/>
      <c r="AA367" s="380"/>
      <c r="AB367" s="380"/>
      <c r="AC367" s="380"/>
      <c r="AD367" s="380"/>
      <c r="AE367" s="380"/>
      <c r="AF367" s="380"/>
      <c r="AG367" s="380"/>
      <c r="AH367" s="380"/>
      <c r="AI367" s="380"/>
      <c r="AJ367" s="380"/>
      <c r="AK367" s="380"/>
      <c r="AL367" s="380"/>
      <c r="AM367" s="282"/>
    </row>
    <row r="368" spans="1:39" ht="15" hidden="1" outlineLevel="1">
      <c r="A368" s="467">
        <v>29</v>
      </c>
      <c r="B368" s="300" t="s">
        <v>365</v>
      </c>
      <c r="C368" s="267" t="s">
        <v>335</v>
      </c>
      <c r="D368" s="271"/>
      <c r="E368" s="271"/>
      <c r="F368" s="271"/>
      <c r="G368" s="271"/>
      <c r="H368" s="271"/>
      <c r="I368" s="271"/>
      <c r="J368" s="271"/>
      <c r="K368" s="271"/>
      <c r="L368" s="271"/>
      <c r="M368" s="271"/>
      <c r="N368" s="271">
        <v>0</v>
      </c>
      <c r="O368" s="271"/>
      <c r="P368" s="271"/>
      <c r="Q368" s="271"/>
      <c r="R368" s="271"/>
      <c r="S368" s="271"/>
      <c r="T368" s="271"/>
      <c r="U368" s="271"/>
      <c r="V368" s="271"/>
      <c r="W368" s="271"/>
      <c r="X368" s="271"/>
      <c r="Y368" s="394"/>
      <c r="Z368" s="383"/>
      <c r="AA368" s="383"/>
      <c r="AB368" s="383"/>
      <c r="AC368" s="383"/>
      <c r="AD368" s="383"/>
      <c r="AE368" s="383"/>
      <c r="AF368" s="383"/>
      <c r="AG368" s="383"/>
      <c r="AH368" s="383"/>
      <c r="AI368" s="383"/>
      <c r="AJ368" s="383"/>
      <c r="AK368" s="383"/>
      <c r="AL368" s="383"/>
      <c r="AM368" s="272">
        <f>SUM(Y368:AL368)</f>
        <v>0</v>
      </c>
    </row>
    <row r="369" spans="1:39" ht="15" hidden="1" outlineLevel="1">
      <c r="B369" s="300" t="s">
        <v>405</v>
      </c>
      <c r="C369" s="267" t="s">
        <v>337</v>
      </c>
      <c r="D369" s="271"/>
      <c r="E369" s="271"/>
      <c r="F369" s="271"/>
      <c r="G369" s="271"/>
      <c r="H369" s="271"/>
      <c r="I369" s="271"/>
      <c r="J369" s="271"/>
      <c r="K369" s="271"/>
      <c r="L369" s="271"/>
      <c r="M369" s="271"/>
      <c r="N369" s="271">
        <f>N368</f>
        <v>0</v>
      </c>
      <c r="O369" s="271"/>
      <c r="P369" s="271"/>
      <c r="Q369" s="271"/>
      <c r="R369" s="271"/>
      <c r="S369" s="271"/>
      <c r="T369" s="271"/>
      <c r="U369" s="271"/>
      <c r="V369" s="271"/>
      <c r="W369" s="271"/>
      <c r="X369" s="271"/>
      <c r="Y369" s="379">
        <f>Y368</f>
        <v>0</v>
      </c>
      <c r="Z369" s="379">
        <f t="shared" ref="Z369:AL369" si="105">Z368</f>
        <v>0</v>
      </c>
      <c r="AA369" s="379">
        <f t="shared" si="105"/>
        <v>0</v>
      </c>
      <c r="AB369" s="379">
        <f t="shared" si="105"/>
        <v>0</v>
      </c>
      <c r="AC369" s="379">
        <f t="shared" si="105"/>
        <v>0</v>
      </c>
      <c r="AD369" s="379">
        <f t="shared" si="105"/>
        <v>0</v>
      </c>
      <c r="AE369" s="379">
        <f t="shared" si="105"/>
        <v>0</v>
      </c>
      <c r="AF369" s="379">
        <f t="shared" si="105"/>
        <v>0</v>
      </c>
      <c r="AG369" s="379">
        <f t="shared" si="105"/>
        <v>0</v>
      </c>
      <c r="AH369" s="379">
        <f t="shared" si="105"/>
        <v>0</v>
      </c>
      <c r="AI369" s="379">
        <f t="shared" si="105"/>
        <v>0</v>
      </c>
      <c r="AJ369" s="379">
        <f t="shared" si="105"/>
        <v>0</v>
      </c>
      <c r="AK369" s="379">
        <f t="shared" si="105"/>
        <v>0</v>
      </c>
      <c r="AL369" s="379">
        <f t="shared" si="105"/>
        <v>0</v>
      </c>
      <c r="AM369" s="273"/>
    </row>
    <row r="370" spans="1:39" ht="15" hidden="1" outlineLevel="1">
      <c r="B370" s="300"/>
      <c r="C370" s="267"/>
      <c r="D370" s="267"/>
      <c r="E370" s="267"/>
      <c r="F370" s="267"/>
      <c r="G370" s="267"/>
      <c r="H370" s="267"/>
      <c r="I370" s="267"/>
      <c r="J370" s="267"/>
      <c r="K370" s="267"/>
      <c r="L370" s="267"/>
      <c r="M370" s="267"/>
      <c r="N370" s="267"/>
      <c r="O370" s="267"/>
      <c r="P370" s="267"/>
      <c r="Q370" s="267"/>
      <c r="R370" s="267"/>
      <c r="S370" s="267"/>
      <c r="T370" s="267"/>
      <c r="U370" s="267"/>
      <c r="V370" s="267"/>
      <c r="W370" s="267"/>
      <c r="X370" s="267"/>
      <c r="Y370" s="391"/>
      <c r="Z370" s="391"/>
      <c r="AA370" s="391"/>
      <c r="AB370" s="391"/>
      <c r="AC370" s="391"/>
      <c r="AD370" s="391"/>
      <c r="AE370" s="391"/>
      <c r="AF370" s="391"/>
      <c r="AG370" s="391"/>
      <c r="AH370" s="391"/>
      <c r="AI370" s="391"/>
      <c r="AJ370" s="391"/>
      <c r="AK370" s="391"/>
      <c r="AL370" s="391"/>
      <c r="AM370" s="289"/>
    </row>
    <row r="371" spans="1:39" s="259" customFormat="1" ht="15" hidden="1" outlineLevel="1">
      <c r="A371" s="467">
        <v>30</v>
      </c>
      <c r="B371" s="300" t="s">
        <v>366</v>
      </c>
      <c r="C371" s="267" t="s">
        <v>335</v>
      </c>
      <c r="D371" s="271"/>
      <c r="E371" s="271"/>
      <c r="F371" s="271"/>
      <c r="G371" s="271"/>
      <c r="H371" s="271"/>
      <c r="I371" s="271"/>
      <c r="J371" s="271"/>
      <c r="K371" s="271"/>
      <c r="L371" s="271"/>
      <c r="M371" s="271"/>
      <c r="N371" s="271">
        <v>0</v>
      </c>
      <c r="O371" s="271"/>
      <c r="P371" s="271"/>
      <c r="Q371" s="271"/>
      <c r="R371" s="271"/>
      <c r="S371" s="271"/>
      <c r="T371" s="271"/>
      <c r="U371" s="271"/>
      <c r="V371" s="271"/>
      <c r="W371" s="271"/>
      <c r="X371" s="271"/>
      <c r="Y371" s="378"/>
      <c r="Z371" s="378"/>
      <c r="AA371" s="378"/>
      <c r="AB371" s="378"/>
      <c r="AC371" s="378"/>
      <c r="AD371" s="378"/>
      <c r="AE371" s="378"/>
      <c r="AF371" s="378"/>
      <c r="AG371" s="378"/>
      <c r="AH371" s="378"/>
      <c r="AI371" s="378"/>
      <c r="AJ371" s="378"/>
      <c r="AK371" s="378"/>
      <c r="AL371" s="378"/>
      <c r="AM371" s="272">
        <f>SUM(Y371:AL371)</f>
        <v>0</v>
      </c>
    </row>
    <row r="372" spans="1:39" s="259" customFormat="1" ht="15" hidden="1" outlineLevel="1">
      <c r="A372" s="467"/>
      <c r="B372" s="300" t="s">
        <v>405</v>
      </c>
      <c r="C372" s="267" t="s">
        <v>337</v>
      </c>
      <c r="D372" s="271"/>
      <c r="E372" s="271"/>
      <c r="F372" s="271"/>
      <c r="G372" s="271"/>
      <c r="H372" s="271"/>
      <c r="I372" s="271"/>
      <c r="J372" s="271"/>
      <c r="K372" s="271"/>
      <c r="L372" s="271"/>
      <c r="M372" s="271"/>
      <c r="N372" s="271">
        <f>N371</f>
        <v>0</v>
      </c>
      <c r="O372" s="271"/>
      <c r="P372" s="271"/>
      <c r="Q372" s="271"/>
      <c r="R372" s="271"/>
      <c r="S372" s="271"/>
      <c r="T372" s="271"/>
      <c r="U372" s="271"/>
      <c r="V372" s="271"/>
      <c r="W372" s="271"/>
      <c r="X372" s="271"/>
      <c r="Y372" s="379">
        <f>Y371</f>
        <v>0</v>
      </c>
      <c r="Z372" s="379">
        <f t="shared" ref="Z372:AL372" si="106">Z371</f>
        <v>0</v>
      </c>
      <c r="AA372" s="379">
        <f t="shared" si="106"/>
        <v>0</v>
      </c>
      <c r="AB372" s="379">
        <f t="shared" si="106"/>
        <v>0</v>
      </c>
      <c r="AC372" s="379">
        <f t="shared" si="106"/>
        <v>0</v>
      </c>
      <c r="AD372" s="379">
        <f t="shared" si="106"/>
        <v>0</v>
      </c>
      <c r="AE372" s="379">
        <f t="shared" si="106"/>
        <v>0</v>
      </c>
      <c r="AF372" s="379">
        <f t="shared" si="106"/>
        <v>0</v>
      </c>
      <c r="AG372" s="379">
        <f t="shared" si="106"/>
        <v>0</v>
      </c>
      <c r="AH372" s="379">
        <f t="shared" si="106"/>
        <v>0</v>
      </c>
      <c r="AI372" s="379">
        <f t="shared" si="106"/>
        <v>0</v>
      </c>
      <c r="AJ372" s="379">
        <f t="shared" si="106"/>
        <v>0</v>
      </c>
      <c r="AK372" s="379">
        <f t="shared" si="106"/>
        <v>0</v>
      </c>
      <c r="AL372" s="379">
        <f t="shared" si="106"/>
        <v>0</v>
      </c>
      <c r="AM372" s="273"/>
    </row>
    <row r="373" spans="1:39" s="259" customFormat="1" ht="15" hidden="1" outlineLevel="1">
      <c r="A373" s="467"/>
      <c r="B373" s="300"/>
      <c r="C373" s="267"/>
      <c r="D373" s="267"/>
      <c r="E373" s="267"/>
      <c r="F373" s="267"/>
      <c r="G373" s="267"/>
      <c r="H373" s="267"/>
      <c r="I373" s="267"/>
      <c r="J373" s="267"/>
      <c r="K373" s="267"/>
      <c r="L373" s="267"/>
      <c r="M373" s="267"/>
      <c r="N373" s="267"/>
      <c r="O373" s="267"/>
      <c r="P373" s="267"/>
      <c r="Q373" s="267"/>
      <c r="R373" s="267"/>
      <c r="S373" s="267"/>
      <c r="T373" s="267"/>
      <c r="U373" s="267"/>
      <c r="V373" s="267"/>
      <c r="W373" s="267"/>
      <c r="X373" s="267"/>
      <c r="Y373" s="380"/>
      <c r="Z373" s="380"/>
      <c r="AA373" s="380"/>
      <c r="AB373" s="380"/>
      <c r="AC373" s="380"/>
      <c r="AD373" s="380"/>
      <c r="AE373" s="380"/>
      <c r="AF373" s="380"/>
      <c r="AG373" s="380"/>
      <c r="AH373" s="380"/>
      <c r="AI373" s="380"/>
      <c r="AJ373" s="380"/>
      <c r="AK373" s="380"/>
      <c r="AL373" s="380"/>
      <c r="AM373" s="289"/>
    </row>
    <row r="374" spans="1:39" s="259" customFormat="1" ht="15.45" hidden="1" outlineLevel="1">
      <c r="A374" s="467"/>
      <c r="B374" s="264" t="s">
        <v>307</v>
      </c>
      <c r="C374" s="267"/>
      <c r="D374" s="267"/>
      <c r="E374" s="267"/>
      <c r="F374" s="267"/>
      <c r="G374" s="267"/>
      <c r="H374" s="267"/>
      <c r="I374" s="267"/>
      <c r="J374" s="267"/>
      <c r="K374" s="267"/>
      <c r="L374" s="267"/>
      <c r="M374" s="267"/>
      <c r="N374" s="267"/>
      <c r="O374" s="267"/>
      <c r="P374" s="267"/>
      <c r="Q374" s="267"/>
      <c r="R374" s="267"/>
      <c r="S374" s="267"/>
      <c r="T374" s="267"/>
      <c r="U374" s="267"/>
      <c r="V374" s="267"/>
      <c r="W374" s="267"/>
      <c r="X374" s="267"/>
      <c r="Y374" s="380"/>
      <c r="Z374" s="380"/>
      <c r="AA374" s="380"/>
      <c r="AB374" s="380"/>
      <c r="AC374" s="380"/>
      <c r="AD374" s="380"/>
      <c r="AE374" s="380"/>
      <c r="AF374" s="380"/>
      <c r="AG374" s="380"/>
      <c r="AH374" s="380"/>
      <c r="AI374" s="380"/>
      <c r="AJ374" s="380"/>
      <c r="AK374" s="380"/>
      <c r="AL374" s="380"/>
      <c r="AM374" s="289"/>
    </row>
    <row r="375" spans="1:39" s="259" customFormat="1" ht="15" hidden="1" outlineLevel="1">
      <c r="A375" s="467">
        <v>31</v>
      </c>
      <c r="B375" s="300" t="s">
        <v>367</v>
      </c>
      <c r="C375" s="267" t="s">
        <v>335</v>
      </c>
      <c r="D375" s="271"/>
      <c r="E375" s="271"/>
      <c r="F375" s="271"/>
      <c r="G375" s="271"/>
      <c r="H375" s="271"/>
      <c r="I375" s="271"/>
      <c r="J375" s="271"/>
      <c r="K375" s="271"/>
      <c r="L375" s="271"/>
      <c r="M375" s="271"/>
      <c r="N375" s="271">
        <v>0</v>
      </c>
      <c r="O375" s="271"/>
      <c r="P375" s="271"/>
      <c r="Q375" s="271"/>
      <c r="R375" s="271"/>
      <c r="S375" s="271"/>
      <c r="T375" s="271"/>
      <c r="U375" s="271"/>
      <c r="V375" s="271"/>
      <c r="W375" s="271"/>
      <c r="X375" s="271"/>
      <c r="Y375" s="378"/>
      <c r="Z375" s="378"/>
      <c r="AA375" s="378"/>
      <c r="AB375" s="378"/>
      <c r="AC375" s="378"/>
      <c r="AD375" s="378"/>
      <c r="AE375" s="378"/>
      <c r="AF375" s="378"/>
      <c r="AG375" s="378"/>
      <c r="AH375" s="378"/>
      <c r="AI375" s="378"/>
      <c r="AJ375" s="378"/>
      <c r="AK375" s="378"/>
      <c r="AL375" s="378"/>
      <c r="AM375" s="272">
        <f>SUM(Y375:AL375)</f>
        <v>0</v>
      </c>
    </row>
    <row r="376" spans="1:39" s="259" customFormat="1" ht="15" hidden="1" outlineLevel="1">
      <c r="A376" s="467"/>
      <c r="B376" s="300" t="s">
        <v>405</v>
      </c>
      <c r="C376" s="267" t="s">
        <v>337</v>
      </c>
      <c r="D376" s="271"/>
      <c r="E376" s="271"/>
      <c r="F376" s="271"/>
      <c r="G376" s="271"/>
      <c r="H376" s="271"/>
      <c r="I376" s="271"/>
      <c r="J376" s="271"/>
      <c r="K376" s="271"/>
      <c r="L376" s="271"/>
      <c r="M376" s="271"/>
      <c r="N376" s="271">
        <f>N375</f>
        <v>0</v>
      </c>
      <c r="O376" s="271"/>
      <c r="P376" s="271"/>
      <c r="Q376" s="271"/>
      <c r="R376" s="271"/>
      <c r="S376" s="271"/>
      <c r="T376" s="271"/>
      <c r="U376" s="271"/>
      <c r="V376" s="271"/>
      <c r="W376" s="271"/>
      <c r="X376" s="271"/>
      <c r="Y376" s="379">
        <f>Y375</f>
        <v>0</v>
      </c>
      <c r="Z376" s="379">
        <f t="shared" ref="Z376:AL376" si="107">Z375</f>
        <v>0</v>
      </c>
      <c r="AA376" s="379">
        <f t="shared" si="107"/>
        <v>0</v>
      </c>
      <c r="AB376" s="379">
        <f t="shared" si="107"/>
        <v>0</v>
      </c>
      <c r="AC376" s="379">
        <f t="shared" si="107"/>
        <v>0</v>
      </c>
      <c r="AD376" s="379">
        <f t="shared" si="107"/>
        <v>0</v>
      </c>
      <c r="AE376" s="379">
        <f t="shared" si="107"/>
        <v>0</v>
      </c>
      <c r="AF376" s="379">
        <f t="shared" si="107"/>
        <v>0</v>
      </c>
      <c r="AG376" s="379">
        <f t="shared" si="107"/>
        <v>0</v>
      </c>
      <c r="AH376" s="379">
        <f t="shared" si="107"/>
        <v>0</v>
      </c>
      <c r="AI376" s="379">
        <f t="shared" si="107"/>
        <v>0</v>
      </c>
      <c r="AJ376" s="379">
        <f t="shared" si="107"/>
        <v>0</v>
      </c>
      <c r="AK376" s="379">
        <f t="shared" si="107"/>
        <v>0</v>
      </c>
      <c r="AL376" s="379">
        <f t="shared" si="107"/>
        <v>0</v>
      </c>
      <c r="AM376" s="273"/>
    </row>
    <row r="377" spans="1:39" s="259" customFormat="1" ht="15" hidden="1" outlineLevel="1">
      <c r="A377" s="467"/>
      <c r="B377" s="300"/>
      <c r="C377" s="267"/>
      <c r="D377" s="267"/>
      <c r="E377" s="267"/>
      <c r="F377" s="267"/>
      <c r="G377" s="267"/>
      <c r="H377" s="267"/>
      <c r="I377" s="267"/>
      <c r="J377" s="267"/>
      <c r="K377" s="267"/>
      <c r="L377" s="267"/>
      <c r="M377" s="267"/>
      <c r="N377" s="267"/>
      <c r="O377" s="267"/>
      <c r="P377" s="267"/>
      <c r="Q377" s="267"/>
      <c r="R377" s="267"/>
      <c r="S377" s="267"/>
      <c r="T377" s="267"/>
      <c r="U377" s="267"/>
      <c r="V377" s="267"/>
      <c r="W377" s="267"/>
      <c r="X377" s="267"/>
      <c r="Y377" s="380"/>
      <c r="Z377" s="380"/>
      <c r="AA377" s="380"/>
      <c r="AB377" s="380"/>
      <c r="AC377" s="380"/>
      <c r="AD377" s="380"/>
      <c r="AE377" s="380"/>
      <c r="AF377" s="380"/>
      <c r="AG377" s="380"/>
      <c r="AH377" s="380"/>
      <c r="AI377" s="380"/>
      <c r="AJ377" s="380"/>
      <c r="AK377" s="380"/>
      <c r="AL377" s="380"/>
      <c r="AM377" s="289"/>
    </row>
    <row r="378" spans="1:39" s="259" customFormat="1" ht="15" hidden="1" outlineLevel="1">
      <c r="A378" s="467">
        <v>32</v>
      </c>
      <c r="B378" s="300" t="s">
        <v>368</v>
      </c>
      <c r="C378" s="267" t="s">
        <v>335</v>
      </c>
      <c r="D378" s="271"/>
      <c r="E378" s="271"/>
      <c r="F378" s="271"/>
      <c r="G378" s="271"/>
      <c r="H378" s="271"/>
      <c r="I378" s="271"/>
      <c r="J378" s="271"/>
      <c r="K378" s="271"/>
      <c r="L378" s="271"/>
      <c r="M378" s="271"/>
      <c r="N378" s="271">
        <v>0</v>
      </c>
      <c r="O378" s="271"/>
      <c r="P378" s="271"/>
      <c r="Q378" s="271"/>
      <c r="R378" s="271"/>
      <c r="S378" s="271"/>
      <c r="T378" s="271"/>
      <c r="U378" s="271"/>
      <c r="V378" s="271"/>
      <c r="W378" s="271"/>
      <c r="X378" s="271"/>
      <c r="Y378" s="378"/>
      <c r="Z378" s="378"/>
      <c r="AA378" s="378"/>
      <c r="AB378" s="378"/>
      <c r="AC378" s="378"/>
      <c r="AD378" s="378"/>
      <c r="AE378" s="378"/>
      <c r="AF378" s="378"/>
      <c r="AG378" s="378"/>
      <c r="AH378" s="378"/>
      <c r="AI378" s="378"/>
      <c r="AJ378" s="378"/>
      <c r="AK378" s="378"/>
      <c r="AL378" s="378"/>
      <c r="AM378" s="272">
        <f>SUM(Y378:AL378)</f>
        <v>0</v>
      </c>
    </row>
    <row r="379" spans="1:39" s="259" customFormat="1" ht="15" hidden="1" outlineLevel="1">
      <c r="A379" s="467"/>
      <c r="B379" s="300" t="s">
        <v>405</v>
      </c>
      <c r="C379" s="267" t="s">
        <v>337</v>
      </c>
      <c r="D379" s="271"/>
      <c r="E379" s="271"/>
      <c r="F379" s="271"/>
      <c r="G379" s="271"/>
      <c r="H379" s="271"/>
      <c r="I379" s="271"/>
      <c r="J379" s="271"/>
      <c r="K379" s="271"/>
      <c r="L379" s="271"/>
      <c r="M379" s="271"/>
      <c r="N379" s="271">
        <f>N378</f>
        <v>0</v>
      </c>
      <c r="O379" s="271"/>
      <c r="P379" s="271"/>
      <c r="Q379" s="271"/>
      <c r="R379" s="271"/>
      <c r="S379" s="271"/>
      <c r="T379" s="271"/>
      <c r="U379" s="271"/>
      <c r="V379" s="271"/>
      <c r="W379" s="271"/>
      <c r="X379" s="271"/>
      <c r="Y379" s="379">
        <f>Y378</f>
        <v>0</v>
      </c>
      <c r="Z379" s="379">
        <f t="shared" ref="Z379:AL379" si="108">Z378</f>
        <v>0</v>
      </c>
      <c r="AA379" s="379">
        <f t="shared" si="108"/>
        <v>0</v>
      </c>
      <c r="AB379" s="379">
        <f t="shared" si="108"/>
        <v>0</v>
      </c>
      <c r="AC379" s="379">
        <f t="shared" si="108"/>
        <v>0</v>
      </c>
      <c r="AD379" s="379">
        <f t="shared" si="108"/>
        <v>0</v>
      </c>
      <c r="AE379" s="379">
        <f t="shared" si="108"/>
        <v>0</v>
      </c>
      <c r="AF379" s="379">
        <f t="shared" si="108"/>
        <v>0</v>
      </c>
      <c r="AG379" s="379">
        <f t="shared" si="108"/>
        <v>0</v>
      </c>
      <c r="AH379" s="379">
        <f t="shared" si="108"/>
        <v>0</v>
      </c>
      <c r="AI379" s="379">
        <f t="shared" si="108"/>
        <v>0</v>
      </c>
      <c r="AJ379" s="379">
        <f t="shared" si="108"/>
        <v>0</v>
      </c>
      <c r="AK379" s="379">
        <f t="shared" si="108"/>
        <v>0</v>
      </c>
      <c r="AL379" s="379">
        <f t="shared" si="108"/>
        <v>0</v>
      </c>
      <c r="AM379" s="273"/>
    </row>
    <row r="380" spans="1:39" s="259" customFormat="1" ht="15" hidden="1" outlineLevel="1">
      <c r="A380" s="467"/>
      <c r="B380" s="300"/>
      <c r="C380" s="267"/>
      <c r="D380" s="267"/>
      <c r="E380" s="267"/>
      <c r="F380" s="267"/>
      <c r="G380" s="267"/>
      <c r="H380" s="267"/>
      <c r="I380" s="267"/>
      <c r="J380" s="267"/>
      <c r="K380" s="267"/>
      <c r="L380" s="267"/>
      <c r="M380" s="267"/>
      <c r="N380" s="267"/>
      <c r="O380" s="267"/>
      <c r="P380" s="267"/>
      <c r="Q380" s="267"/>
      <c r="R380" s="267"/>
      <c r="S380" s="267"/>
      <c r="T380" s="267"/>
      <c r="U380" s="267"/>
      <c r="V380" s="267"/>
      <c r="W380" s="267"/>
      <c r="X380" s="267"/>
      <c r="Y380" s="380"/>
      <c r="Z380" s="380"/>
      <c r="AA380" s="380"/>
      <c r="AB380" s="380"/>
      <c r="AC380" s="380"/>
      <c r="AD380" s="380"/>
      <c r="AE380" s="380"/>
      <c r="AF380" s="380"/>
      <c r="AG380" s="380"/>
      <c r="AH380" s="380"/>
      <c r="AI380" s="380"/>
      <c r="AJ380" s="380"/>
      <c r="AK380" s="380"/>
      <c r="AL380" s="380"/>
      <c r="AM380" s="289"/>
    </row>
    <row r="381" spans="1:39" s="259" customFormat="1" ht="15" hidden="1" outlineLevel="1">
      <c r="A381" s="467">
        <v>33</v>
      </c>
      <c r="B381" s="300" t="s">
        <v>369</v>
      </c>
      <c r="C381" s="267" t="s">
        <v>335</v>
      </c>
      <c r="D381" s="271"/>
      <c r="E381" s="271"/>
      <c r="F381" s="271"/>
      <c r="G381" s="271"/>
      <c r="H381" s="271"/>
      <c r="I381" s="271"/>
      <c r="J381" s="271"/>
      <c r="K381" s="271"/>
      <c r="L381" s="271"/>
      <c r="M381" s="271"/>
      <c r="N381" s="271">
        <v>12</v>
      </c>
      <c r="O381" s="271"/>
      <c r="P381" s="271"/>
      <c r="Q381" s="271"/>
      <c r="R381" s="271"/>
      <c r="S381" s="271"/>
      <c r="T381" s="271"/>
      <c r="U381" s="271"/>
      <c r="V381" s="271"/>
      <c r="W381" s="271"/>
      <c r="X381" s="271"/>
      <c r="Y381" s="378"/>
      <c r="Z381" s="378"/>
      <c r="AA381" s="378"/>
      <c r="AB381" s="378"/>
      <c r="AC381" s="378"/>
      <c r="AD381" s="378"/>
      <c r="AE381" s="378"/>
      <c r="AF381" s="378"/>
      <c r="AG381" s="378"/>
      <c r="AH381" s="378"/>
      <c r="AI381" s="378"/>
      <c r="AJ381" s="378"/>
      <c r="AK381" s="378"/>
      <c r="AL381" s="378"/>
      <c r="AM381" s="272">
        <f>SUM(Y381:AL381)</f>
        <v>0</v>
      </c>
    </row>
    <row r="382" spans="1:39" s="259" customFormat="1" ht="15" hidden="1" outlineLevel="1">
      <c r="A382" s="467"/>
      <c r="B382" s="300" t="s">
        <v>405</v>
      </c>
      <c r="C382" s="267" t="s">
        <v>337</v>
      </c>
      <c r="D382" s="271"/>
      <c r="E382" s="271"/>
      <c r="F382" s="271"/>
      <c r="G382" s="271"/>
      <c r="H382" s="271"/>
      <c r="I382" s="271"/>
      <c r="J382" s="271"/>
      <c r="K382" s="271"/>
      <c r="L382" s="271"/>
      <c r="M382" s="271"/>
      <c r="N382" s="271">
        <f>N381</f>
        <v>12</v>
      </c>
      <c r="O382" s="271"/>
      <c r="P382" s="271"/>
      <c r="Q382" s="271"/>
      <c r="R382" s="271"/>
      <c r="S382" s="271"/>
      <c r="T382" s="271"/>
      <c r="U382" s="271"/>
      <c r="V382" s="271"/>
      <c r="W382" s="271"/>
      <c r="X382" s="271"/>
      <c r="Y382" s="379">
        <f>Y381</f>
        <v>0</v>
      </c>
      <c r="Z382" s="379">
        <f t="shared" ref="Z382:AK382" si="109">Z381</f>
        <v>0</v>
      </c>
      <c r="AA382" s="379">
        <f t="shared" si="109"/>
        <v>0</v>
      </c>
      <c r="AB382" s="379">
        <f t="shared" si="109"/>
        <v>0</v>
      </c>
      <c r="AC382" s="379">
        <f t="shared" si="109"/>
        <v>0</v>
      </c>
      <c r="AD382" s="379">
        <f t="shared" si="109"/>
        <v>0</v>
      </c>
      <c r="AE382" s="379">
        <f t="shared" si="109"/>
        <v>0</v>
      </c>
      <c r="AF382" s="379">
        <f t="shared" si="109"/>
        <v>0</v>
      </c>
      <c r="AG382" s="379">
        <f t="shared" si="109"/>
        <v>0</v>
      </c>
      <c r="AH382" s="379">
        <f t="shared" si="109"/>
        <v>0</v>
      </c>
      <c r="AI382" s="379">
        <f t="shared" si="109"/>
        <v>0</v>
      </c>
      <c r="AJ382" s="379">
        <f t="shared" si="109"/>
        <v>0</v>
      </c>
      <c r="AK382" s="379">
        <f t="shared" si="109"/>
        <v>0</v>
      </c>
      <c r="AL382" s="379">
        <f>AL381</f>
        <v>0</v>
      </c>
      <c r="AM382" s="273"/>
    </row>
    <row r="383" spans="1:39" ht="15" hidden="1" outlineLevel="1">
      <c r="B383" s="291"/>
      <c r="C383" s="301"/>
      <c r="D383" s="302"/>
      <c r="E383" s="302"/>
      <c r="F383" s="302"/>
      <c r="G383" s="302"/>
      <c r="H383" s="302"/>
      <c r="I383" s="302"/>
      <c r="J383" s="302"/>
      <c r="K383" s="302"/>
      <c r="L383" s="302"/>
      <c r="M383" s="302"/>
      <c r="N383" s="302"/>
      <c r="O383" s="302"/>
      <c r="P383" s="302"/>
      <c r="Q383" s="302"/>
      <c r="R383" s="302"/>
      <c r="S383" s="302"/>
      <c r="T383" s="302"/>
      <c r="U383" s="302"/>
      <c r="V383" s="302"/>
      <c r="W383" s="302"/>
      <c r="X383" s="302"/>
      <c r="Y383" s="277"/>
      <c r="Z383" s="277"/>
      <c r="AA383" s="277"/>
      <c r="AB383" s="277"/>
      <c r="AC383" s="277"/>
      <c r="AD383" s="277"/>
      <c r="AE383" s="277"/>
      <c r="AF383" s="277"/>
      <c r="AG383" s="277"/>
      <c r="AH383" s="277"/>
      <c r="AI383" s="277"/>
      <c r="AJ383" s="277"/>
      <c r="AK383" s="277"/>
      <c r="AL383" s="277"/>
      <c r="AM383" s="282"/>
    </row>
    <row r="384" spans="1:39" ht="15.45" hidden="1" collapsed="1">
      <c r="B384" s="303" t="s">
        <v>406</v>
      </c>
      <c r="C384" s="305"/>
      <c r="D384" s="305">
        <f>SUM(D279:D382)</f>
        <v>0</v>
      </c>
      <c r="E384" s="305"/>
      <c r="F384" s="305"/>
      <c r="G384" s="305"/>
      <c r="H384" s="305"/>
      <c r="I384" s="305"/>
      <c r="J384" s="305"/>
      <c r="K384" s="305"/>
      <c r="L384" s="305"/>
      <c r="M384" s="305"/>
      <c r="N384" s="305"/>
      <c r="O384" s="305">
        <f>SUM(O279:O382)</f>
        <v>0</v>
      </c>
      <c r="P384" s="305"/>
      <c r="Q384" s="305"/>
      <c r="R384" s="305"/>
      <c r="S384" s="305"/>
      <c r="T384" s="305"/>
      <c r="U384" s="305"/>
      <c r="V384" s="305"/>
      <c r="W384" s="305"/>
      <c r="X384" s="305"/>
      <c r="Y384" s="305">
        <f>IF(Y278="kWh",SUMPRODUCT(D279:D382,Y279:Y382))</f>
        <v>0</v>
      </c>
      <c r="Z384" s="305">
        <f>IF(Z278="kWh",SUMPRODUCT(D279:D382,Z279:Z382))</f>
        <v>0</v>
      </c>
      <c r="AA384" s="305">
        <f>IF(AA278="kW",SUMPRODUCT(N279:N382,O279:O382,AA279:AA382),SUMPRODUCT(D279:D382,AA279:AA382))</f>
        <v>0</v>
      </c>
      <c r="AB384" s="305">
        <f>IF(AB278="kW",SUMPRODUCT(N279:N382,O279:O382,AB279:AB382),SUMPRODUCT(D279:D382,AB279:AB382))</f>
        <v>0</v>
      </c>
      <c r="AC384" s="305">
        <f>IF(AC278="kW",SUMPRODUCT(N279:N382,O279:O382,AC279:AC382),SUMPRODUCT(D279:D382,AC279:AC382))</f>
        <v>0</v>
      </c>
      <c r="AD384" s="305">
        <f>IF(AD278="kW",SUMPRODUCT(N279:N382,O279:O382,AD279:AD382),SUMPRODUCT(D279:D382,AD279:AD382))</f>
        <v>0</v>
      </c>
      <c r="AE384" s="305">
        <f>IF(AE278="kW",SUMPRODUCT(N279:N382,O279:O382,AE279:AE382),SUMPRODUCT(D279:D382,AE279:AE382))</f>
        <v>0</v>
      </c>
      <c r="AF384" s="305">
        <f>IF(AF278="kW",SUMPRODUCT(N279:N382,O279:O382,AF279:AF382),SUMPRODUCT(D279:D382,AF279:AF382))</f>
        <v>0</v>
      </c>
      <c r="AG384" s="305">
        <f>IF(AG278="kW",SUMPRODUCT(N279:N382,O279:O382,AG279:AG382),SUMPRODUCT(D279:D382,AG279:AG382))</f>
        <v>0</v>
      </c>
      <c r="AH384" s="305">
        <f>IF(AH278="kW",SUMPRODUCT(N279:N382,O279:O382,AH279:AH382),SUMPRODUCT(D279:D382,AH279:AH382))</f>
        <v>0</v>
      </c>
      <c r="AI384" s="305">
        <f>IF(AI278="kW",SUMPRODUCT(N279:N382,O279:O382,AI279:AI382),SUMPRODUCT(D279:D382,AI279:AI382))</f>
        <v>0</v>
      </c>
      <c r="AJ384" s="305">
        <f>IF(AJ278="kW",SUMPRODUCT(N279:N382,O279:O382,AJ279:AJ382),SUMPRODUCT(D279:D382,AJ279:AJ382))</f>
        <v>0</v>
      </c>
      <c r="AK384" s="305">
        <f>IF(AK278="kW",SUMPRODUCT(N279:N382,O279:O382,AK279:AK382),SUMPRODUCT(D279:D382,AK279:AK382))</f>
        <v>0</v>
      </c>
      <c r="AL384" s="305">
        <f>IF(AL278="kW",SUMPRODUCT(N279:N382,O279:O382,AL279:AL382),SUMPRODUCT(D279:D382,AL279:AL382))</f>
        <v>0</v>
      </c>
      <c r="AM384" s="306"/>
    </row>
    <row r="385" spans="1:41" ht="15.45" hidden="1">
      <c r="B385" s="365" t="s">
        <v>407</v>
      </c>
      <c r="C385" s="366"/>
      <c r="D385" s="366"/>
      <c r="E385" s="366"/>
      <c r="F385" s="366"/>
      <c r="G385" s="366"/>
      <c r="H385" s="366"/>
      <c r="I385" s="366"/>
      <c r="J385" s="366"/>
      <c r="K385" s="366"/>
      <c r="L385" s="366"/>
      <c r="M385" s="366"/>
      <c r="N385" s="366"/>
      <c r="O385" s="366"/>
      <c r="P385" s="366"/>
      <c r="Q385" s="366"/>
      <c r="R385" s="366"/>
      <c r="S385" s="366"/>
      <c r="T385" s="366"/>
      <c r="U385" s="366"/>
      <c r="V385" s="366"/>
      <c r="W385" s="366"/>
      <c r="X385" s="366"/>
      <c r="Y385" s="304">
        <f>HLOOKUP(Y277,'2. LRAMVA Threshold'!$B$42:$Q$53,5,FALSE)</f>
        <v>0</v>
      </c>
      <c r="Z385" s="304">
        <f>HLOOKUP(Z277,'2. LRAMVA Threshold'!$B$42:$Q$53,5,FALSE)</f>
        <v>0</v>
      </c>
      <c r="AA385" s="304">
        <f>HLOOKUP(AA277,'2. LRAMVA Threshold'!$B$42:$Q$53,5,FALSE)</f>
        <v>0</v>
      </c>
      <c r="AB385" s="304">
        <f>HLOOKUP(AB277,'2. LRAMVA Threshold'!$B$42:$Q$53,5,FALSE)</f>
        <v>0</v>
      </c>
      <c r="AC385" s="304">
        <f>HLOOKUP(AC277,'2. LRAMVA Threshold'!$B$42:$Q$53,5,FALSE)</f>
        <v>0</v>
      </c>
      <c r="AD385" s="304">
        <f>HLOOKUP(AD277,'2. LRAMVA Threshold'!$B$42:$Q$53,5,FALSE)</f>
        <v>0</v>
      </c>
      <c r="AE385" s="304">
        <f>HLOOKUP(AE277,'2. LRAMVA Threshold'!$B$42:$Q$53,5,FALSE)</f>
        <v>0</v>
      </c>
      <c r="AF385" s="304">
        <f>HLOOKUP(AF277,'2. LRAMVA Threshold'!$B$42:$Q$53,5,FALSE)</f>
        <v>0</v>
      </c>
      <c r="AG385" s="304">
        <f>HLOOKUP(AG277,'2. LRAMVA Threshold'!$B$42:$Q$53,5,FALSE)</f>
        <v>0</v>
      </c>
      <c r="AH385" s="304">
        <f>HLOOKUP(AH277,'2. LRAMVA Threshold'!$B$42:$Q$53,5,FALSE)</f>
        <v>0</v>
      </c>
      <c r="AI385" s="304">
        <f>HLOOKUP(AI277,'2. LRAMVA Threshold'!$B$42:$Q$53,5,FALSE)</f>
        <v>0</v>
      </c>
      <c r="AJ385" s="304">
        <f>HLOOKUP(AJ277,'2. LRAMVA Threshold'!$B$42:$Q$53,5,FALSE)</f>
        <v>0</v>
      </c>
      <c r="AK385" s="304">
        <f>HLOOKUP(AK277,'2. LRAMVA Threshold'!$B$42:$Q$53,5,FALSE)</f>
        <v>0</v>
      </c>
      <c r="AL385" s="304">
        <f>HLOOKUP(AL277,'2. LRAMVA Threshold'!$B$42:$Q$53,5,FALSE)</f>
        <v>0</v>
      </c>
      <c r="AM385" s="367"/>
    </row>
    <row r="386" spans="1:41" ht="15" hidden="1">
      <c r="B386" s="479"/>
      <c r="C386" s="368"/>
      <c r="D386" s="369"/>
      <c r="E386" s="369"/>
      <c r="F386" s="369"/>
      <c r="G386" s="369"/>
      <c r="H386" s="369"/>
      <c r="I386" s="369"/>
      <c r="J386" s="369"/>
      <c r="K386" s="369"/>
      <c r="L386" s="369"/>
      <c r="M386" s="369"/>
      <c r="N386" s="369"/>
      <c r="O386" s="370"/>
      <c r="P386" s="369"/>
      <c r="Q386" s="369"/>
      <c r="R386" s="369"/>
      <c r="S386" s="371"/>
      <c r="T386" s="371"/>
      <c r="U386" s="371"/>
      <c r="V386" s="371"/>
      <c r="W386" s="369"/>
      <c r="X386" s="369"/>
      <c r="Y386" s="372"/>
      <c r="Z386" s="372"/>
      <c r="AA386" s="372"/>
      <c r="AB386" s="372"/>
      <c r="AC386" s="372"/>
      <c r="AD386" s="372"/>
      <c r="AE386" s="372"/>
      <c r="AF386" s="372"/>
      <c r="AG386" s="372"/>
      <c r="AH386" s="372"/>
      <c r="AI386" s="372"/>
      <c r="AJ386" s="372"/>
      <c r="AK386" s="372"/>
      <c r="AL386" s="372"/>
      <c r="AM386" s="373"/>
    </row>
    <row r="387" spans="1:41" ht="15" hidden="1">
      <c r="B387" s="300" t="s">
        <v>408</v>
      </c>
      <c r="C387" s="314"/>
      <c r="D387" s="314"/>
      <c r="E387" s="350"/>
      <c r="F387" s="350"/>
      <c r="G387" s="350"/>
      <c r="H387" s="350"/>
      <c r="I387" s="350"/>
      <c r="J387" s="350"/>
      <c r="K387" s="350"/>
      <c r="L387" s="350"/>
      <c r="M387" s="350"/>
      <c r="N387" s="350"/>
      <c r="O387" s="267"/>
      <c r="P387" s="316"/>
      <c r="Q387" s="316"/>
      <c r="R387" s="316"/>
      <c r="S387" s="315"/>
      <c r="T387" s="315"/>
      <c r="U387" s="315"/>
      <c r="V387" s="315"/>
      <c r="W387" s="316"/>
      <c r="X387" s="316"/>
      <c r="Y387" s="317">
        <f>HLOOKUP(Y$20,'3.  Distribution Rates'!$C$122:$P$133,5,FALSE)</f>
        <v>0</v>
      </c>
      <c r="Z387" s="317">
        <f>HLOOKUP(Z$20,'3.  Distribution Rates'!$C$122:$P$133,5,FALSE)</f>
        <v>0</v>
      </c>
      <c r="AA387" s="317">
        <f>HLOOKUP(AA$20,'3.  Distribution Rates'!$C$122:$P$133,5,FALSE)</f>
        <v>0</v>
      </c>
      <c r="AB387" s="317">
        <f>HLOOKUP(AB$20,'3.  Distribution Rates'!$C$122:$P$133,5,FALSE)</f>
        <v>0</v>
      </c>
      <c r="AC387" s="317">
        <f>HLOOKUP(AC$20,'3.  Distribution Rates'!$C$122:$P$133,5,FALSE)</f>
        <v>0</v>
      </c>
      <c r="AD387" s="317">
        <f>HLOOKUP(AD$20,'3.  Distribution Rates'!$C$122:$P$133,5,FALSE)</f>
        <v>0</v>
      </c>
      <c r="AE387" s="317">
        <f>HLOOKUP(AE$20,'3.  Distribution Rates'!$C$122:$P$133,5,FALSE)</f>
        <v>0</v>
      </c>
      <c r="AF387" s="317">
        <f>HLOOKUP(AF$20,'3.  Distribution Rates'!$C$122:$P$133,5,FALSE)</f>
        <v>0</v>
      </c>
      <c r="AG387" s="317">
        <f>HLOOKUP(AG$20,'3.  Distribution Rates'!$C$122:$P$133,5,FALSE)</f>
        <v>0</v>
      </c>
      <c r="AH387" s="317">
        <f>HLOOKUP(AH$20,'3.  Distribution Rates'!$C$122:$P$133,5,FALSE)</f>
        <v>0</v>
      </c>
      <c r="AI387" s="317">
        <f>HLOOKUP(AI$20,'3.  Distribution Rates'!$C$122:$P$133,5,FALSE)</f>
        <v>0</v>
      </c>
      <c r="AJ387" s="317">
        <f>HLOOKUP(AJ$20,'3.  Distribution Rates'!$C$122:$P$133,5,FALSE)</f>
        <v>0</v>
      </c>
      <c r="AK387" s="317">
        <f>HLOOKUP(AK$20,'3.  Distribution Rates'!$C$122:$P$133,5,FALSE)</f>
        <v>0</v>
      </c>
      <c r="AL387" s="317">
        <f>HLOOKUP(AL$20,'3.  Distribution Rates'!$C$122:$P$133,5,FALSE)</f>
        <v>0</v>
      </c>
      <c r="AM387" s="374"/>
    </row>
    <row r="388" spans="1:41" ht="15" hidden="1">
      <c r="B388" s="300" t="s">
        <v>409</v>
      </c>
      <c r="C388" s="321"/>
      <c r="D388" s="285"/>
      <c r="E388" s="255"/>
      <c r="F388" s="255"/>
      <c r="G388" s="255"/>
      <c r="H388" s="255"/>
      <c r="I388" s="255"/>
      <c r="J388" s="255"/>
      <c r="K388" s="255"/>
      <c r="L388" s="255"/>
      <c r="M388" s="255"/>
      <c r="N388" s="255"/>
      <c r="O388" s="267"/>
      <c r="P388" s="255"/>
      <c r="Q388" s="255"/>
      <c r="R388" s="255"/>
      <c r="S388" s="285"/>
      <c r="T388" s="285"/>
      <c r="U388" s="285"/>
      <c r="V388" s="285"/>
      <c r="W388" s="255"/>
      <c r="X388" s="255"/>
      <c r="Y388" s="352">
        <f t="shared" ref="Y388:AL388" si="110">Y136*Y387</f>
        <v>0</v>
      </c>
      <c r="Z388" s="352">
        <f t="shared" si="110"/>
        <v>0</v>
      </c>
      <c r="AA388" s="352">
        <f t="shared" si="110"/>
        <v>0</v>
      </c>
      <c r="AB388" s="352">
        <f t="shared" si="110"/>
        <v>0</v>
      </c>
      <c r="AC388" s="352">
        <f t="shared" si="110"/>
        <v>0</v>
      </c>
      <c r="AD388" s="352">
        <f t="shared" si="110"/>
        <v>0</v>
      </c>
      <c r="AE388" s="352">
        <f t="shared" si="110"/>
        <v>0</v>
      </c>
      <c r="AF388" s="352">
        <f t="shared" si="110"/>
        <v>0</v>
      </c>
      <c r="AG388" s="352">
        <f t="shared" si="110"/>
        <v>0</v>
      </c>
      <c r="AH388" s="352">
        <f t="shared" si="110"/>
        <v>0</v>
      </c>
      <c r="AI388" s="352">
        <f t="shared" si="110"/>
        <v>0</v>
      </c>
      <c r="AJ388" s="352">
        <f t="shared" si="110"/>
        <v>0</v>
      </c>
      <c r="AK388" s="352">
        <f t="shared" si="110"/>
        <v>0</v>
      </c>
      <c r="AL388" s="352">
        <f t="shared" si="110"/>
        <v>0</v>
      </c>
      <c r="AM388" s="578">
        <f>SUM(Y388:AL388)</f>
        <v>0</v>
      </c>
      <c r="AO388" s="259"/>
    </row>
    <row r="389" spans="1:41" ht="15" hidden="1">
      <c r="B389" s="300" t="s">
        <v>410</v>
      </c>
      <c r="C389" s="321"/>
      <c r="D389" s="285"/>
      <c r="E389" s="255"/>
      <c r="F389" s="255"/>
      <c r="G389" s="255"/>
      <c r="H389" s="255"/>
      <c r="I389" s="255"/>
      <c r="J389" s="255"/>
      <c r="K389" s="255"/>
      <c r="L389" s="255"/>
      <c r="M389" s="255"/>
      <c r="N389" s="255"/>
      <c r="O389" s="267"/>
      <c r="P389" s="255"/>
      <c r="Q389" s="255"/>
      <c r="R389" s="255"/>
      <c r="S389" s="285"/>
      <c r="T389" s="285"/>
      <c r="U389" s="285"/>
      <c r="V389" s="285"/>
      <c r="W389" s="255"/>
      <c r="X389" s="255"/>
      <c r="Y389" s="352">
        <f t="shared" ref="Y389:AL389" si="111">Y265*Y387</f>
        <v>0</v>
      </c>
      <c r="Z389" s="352">
        <f t="shared" si="111"/>
        <v>0</v>
      </c>
      <c r="AA389" s="352">
        <f t="shared" si="111"/>
        <v>0</v>
      </c>
      <c r="AB389" s="352">
        <f t="shared" si="111"/>
        <v>0</v>
      </c>
      <c r="AC389" s="352">
        <f t="shared" si="111"/>
        <v>0</v>
      </c>
      <c r="AD389" s="352">
        <f t="shared" si="111"/>
        <v>0</v>
      </c>
      <c r="AE389" s="352">
        <f t="shared" si="111"/>
        <v>0</v>
      </c>
      <c r="AF389" s="352">
        <f t="shared" si="111"/>
        <v>0</v>
      </c>
      <c r="AG389" s="352">
        <f t="shared" si="111"/>
        <v>0</v>
      </c>
      <c r="AH389" s="352">
        <f t="shared" si="111"/>
        <v>0</v>
      </c>
      <c r="AI389" s="352">
        <f t="shared" si="111"/>
        <v>0</v>
      </c>
      <c r="AJ389" s="352">
        <f t="shared" si="111"/>
        <v>0</v>
      </c>
      <c r="AK389" s="352">
        <f t="shared" si="111"/>
        <v>0</v>
      </c>
      <c r="AL389" s="352">
        <f t="shared" si="111"/>
        <v>0</v>
      </c>
      <c r="AM389" s="578">
        <f>SUM(Y389:AL389)</f>
        <v>0</v>
      </c>
    </row>
    <row r="390" spans="1:41" ht="15" hidden="1">
      <c r="B390" s="300" t="s">
        <v>411</v>
      </c>
      <c r="C390" s="321"/>
      <c r="D390" s="285"/>
      <c r="E390" s="255"/>
      <c r="F390" s="255"/>
      <c r="G390" s="255"/>
      <c r="H390" s="255"/>
      <c r="I390" s="255"/>
      <c r="J390" s="255"/>
      <c r="K390" s="255"/>
      <c r="L390" s="255"/>
      <c r="M390" s="255"/>
      <c r="N390" s="255"/>
      <c r="O390" s="267"/>
      <c r="P390" s="255"/>
      <c r="Q390" s="255"/>
      <c r="R390" s="255"/>
      <c r="S390" s="285"/>
      <c r="T390" s="285"/>
      <c r="U390" s="285"/>
      <c r="V390" s="285"/>
      <c r="W390" s="255"/>
      <c r="X390" s="255"/>
      <c r="Y390" s="352">
        <f>Y384*Y387</f>
        <v>0</v>
      </c>
      <c r="Z390" s="352">
        <f t="shared" ref="Z390:AE390" si="112">Z384*Z387</f>
        <v>0</v>
      </c>
      <c r="AA390" s="352">
        <f t="shared" si="112"/>
        <v>0</v>
      </c>
      <c r="AB390" s="352">
        <f t="shared" si="112"/>
        <v>0</v>
      </c>
      <c r="AC390" s="352">
        <f t="shared" si="112"/>
        <v>0</v>
      </c>
      <c r="AD390" s="352">
        <f t="shared" si="112"/>
        <v>0</v>
      </c>
      <c r="AE390" s="352">
        <f t="shared" si="112"/>
        <v>0</v>
      </c>
      <c r="AF390" s="352">
        <f t="shared" ref="AF390:AL390" si="113">AF384*AF387</f>
        <v>0</v>
      </c>
      <c r="AG390" s="352">
        <f t="shared" si="113"/>
        <v>0</v>
      </c>
      <c r="AH390" s="352">
        <f t="shared" si="113"/>
        <v>0</v>
      </c>
      <c r="AI390" s="352">
        <f t="shared" si="113"/>
        <v>0</v>
      </c>
      <c r="AJ390" s="352">
        <f t="shared" si="113"/>
        <v>0</v>
      </c>
      <c r="AK390" s="352">
        <f t="shared" si="113"/>
        <v>0</v>
      </c>
      <c r="AL390" s="352">
        <f t="shared" si="113"/>
        <v>0</v>
      </c>
      <c r="AM390" s="578">
        <f>SUM(Y390:AL390)</f>
        <v>0</v>
      </c>
    </row>
    <row r="391" spans="1:41" s="354" customFormat="1" ht="15.45" hidden="1">
      <c r="A391" s="469"/>
      <c r="B391" s="325" t="s">
        <v>412</v>
      </c>
      <c r="C391" s="321"/>
      <c r="D391" s="312"/>
      <c r="E391" s="310"/>
      <c r="F391" s="310"/>
      <c r="G391" s="310"/>
      <c r="H391" s="310"/>
      <c r="I391" s="310"/>
      <c r="J391" s="310"/>
      <c r="K391" s="310"/>
      <c r="L391" s="310"/>
      <c r="M391" s="310"/>
      <c r="N391" s="310"/>
      <c r="O391" s="276"/>
      <c r="P391" s="310"/>
      <c r="Q391" s="310"/>
      <c r="R391" s="310"/>
      <c r="S391" s="312"/>
      <c r="T391" s="312"/>
      <c r="U391" s="312"/>
      <c r="V391" s="312"/>
      <c r="W391" s="310"/>
      <c r="X391" s="310"/>
      <c r="Y391" s="322">
        <f>SUM(Y388:Y390)</f>
        <v>0</v>
      </c>
      <c r="Z391" s="322">
        <f>SUM(Z388:Z390)</f>
        <v>0</v>
      </c>
      <c r="AA391" s="322">
        <f t="shared" ref="AA391:AE391" si="114">SUM(AA388:AA390)</f>
        <v>0</v>
      </c>
      <c r="AB391" s="322">
        <f t="shared" si="114"/>
        <v>0</v>
      </c>
      <c r="AC391" s="322">
        <f t="shared" si="114"/>
        <v>0</v>
      </c>
      <c r="AD391" s="322">
        <f t="shared" si="114"/>
        <v>0</v>
      </c>
      <c r="AE391" s="322">
        <f t="shared" si="114"/>
        <v>0</v>
      </c>
      <c r="AF391" s="322">
        <f t="shared" ref="AF391:AL391" si="115">SUM(AF388:AF390)</f>
        <v>0</v>
      </c>
      <c r="AG391" s="322">
        <f t="shared" si="115"/>
        <v>0</v>
      </c>
      <c r="AH391" s="322">
        <f t="shared" si="115"/>
        <v>0</v>
      </c>
      <c r="AI391" s="322">
        <f t="shared" si="115"/>
        <v>0</v>
      </c>
      <c r="AJ391" s="322">
        <f t="shared" si="115"/>
        <v>0</v>
      </c>
      <c r="AK391" s="322">
        <f t="shared" si="115"/>
        <v>0</v>
      </c>
      <c r="AL391" s="322">
        <f t="shared" si="115"/>
        <v>0</v>
      </c>
      <c r="AM391" s="375">
        <f>SUM(AM388:AM390)</f>
        <v>0</v>
      </c>
    </row>
    <row r="392" spans="1:41" s="354" customFormat="1" ht="15.45" hidden="1">
      <c r="A392" s="469"/>
      <c r="B392" s="325" t="s">
        <v>413</v>
      </c>
      <c r="C392" s="321"/>
      <c r="D392" s="326"/>
      <c r="E392" s="310"/>
      <c r="F392" s="310"/>
      <c r="G392" s="310"/>
      <c r="H392" s="310"/>
      <c r="I392" s="310"/>
      <c r="J392" s="310"/>
      <c r="K392" s="310"/>
      <c r="L392" s="310"/>
      <c r="M392" s="310"/>
      <c r="N392" s="310"/>
      <c r="O392" s="276"/>
      <c r="P392" s="310"/>
      <c r="Q392" s="310"/>
      <c r="R392" s="310"/>
      <c r="S392" s="312"/>
      <c r="T392" s="312"/>
      <c r="U392" s="312"/>
      <c r="V392" s="312"/>
      <c r="W392" s="310"/>
      <c r="X392" s="310"/>
      <c r="Y392" s="323">
        <f t="shared" ref="Y392:AE392" si="116">Y385*Y387</f>
        <v>0</v>
      </c>
      <c r="Z392" s="323">
        <f t="shared" si="116"/>
        <v>0</v>
      </c>
      <c r="AA392" s="323">
        <f t="shared" si="116"/>
        <v>0</v>
      </c>
      <c r="AB392" s="323">
        <f t="shared" si="116"/>
        <v>0</v>
      </c>
      <c r="AC392" s="323">
        <f t="shared" si="116"/>
        <v>0</v>
      </c>
      <c r="AD392" s="323">
        <f t="shared" si="116"/>
        <v>0</v>
      </c>
      <c r="AE392" s="323">
        <f t="shared" si="116"/>
        <v>0</v>
      </c>
      <c r="AF392" s="323">
        <f t="shared" ref="AF392:AL392" si="117">AF385*AF387</f>
        <v>0</v>
      </c>
      <c r="AG392" s="323">
        <f t="shared" si="117"/>
        <v>0</v>
      </c>
      <c r="AH392" s="323">
        <f t="shared" si="117"/>
        <v>0</v>
      </c>
      <c r="AI392" s="323">
        <f t="shared" si="117"/>
        <v>0</v>
      </c>
      <c r="AJ392" s="323">
        <f t="shared" si="117"/>
        <v>0</v>
      </c>
      <c r="AK392" s="323">
        <f t="shared" si="117"/>
        <v>0</v>
      </c>
      <c r="AL392" s="323">
        <f t="shared" si="117"/>
        <v>0</v>
      </c>
      <c r="AM392" s="375">
        <f>SUM(Y392:AL392)</f>
        <v>0</v>
      </c>
    </row>
    <row r="393" spans="1:41" ht="15.75" hidden="1" customHeight="1">
      <c r="A393" s="469"/>
      <c r="B393" s="325" t="s">
        <v>414</v>
      </c>
      <c r="C393" s="321"/>
      <c r="D393" s="326"/>
      <c r="E393" s="310"/>
      <c r="F393" s="310"/>
      <c r="G393" s="310"/>
      <c r="H393" s="310"/>
      <c r="I393" s="310"/>
      <c r="J393" s="310"/>
      <c r="K393" s="310"/>
      <c r="L393" s="310"/>
      <c r="M393" s="310"/>
      <c r="N393" s="310"/>
      <c r="O393" s="276"/>
      <c r="P393" s="310"/>
      <c r="Q393" s="310"/>
      <c r="R393" s="310"/>
      <c r="S393" s="326"/>
      <c r="T393" s="326"/>
      <c r="U393" s="326"/>
      <c r="V393" s="326"/>
      <c r="W393" s="310"/>
      <c r="X393" s="310"/>
      <c r="Y393" s="276"/>
      <c r="Z393" s="327"/>
      <c r="AA393" s="327"/>
      <c r="AB393" s="327"/>
      <c r="AC393" s="327"/>
      <c r="AD393" s="327"/>
      <c r="AE393" s="327"/>
      <c r="AF393" s="327"/>
      <c r="AG393" s="327"/>
      <c r="AH393" s="327"/>
      <c r="AI393" s="327"/>
      <c r="AJ393" s="327"/>
      <c r="AK393" s="327"/>
      <c r="AL393" s="327"/>
      <c r="AM393" s="375">
        <f>AM391-AM392</f>
        <v>0</v>
      </c>
    </row>
    <row r="394" spans="1:41" ht="15" hidden="1">
      <c r="B394" s="300"/>
      <c r="C394" s="326"/>
      <c r="D394" s="326"/>
      <c r="E394" s="310"/>
      <c r="F394" s="310"/>
      <c r="G394" s="310"/>
      <c r="H394" s="310"/>
      <c r="I394" s="310"/>
      <c r="J394" s="310"/>
      <c r="K394" s="310"/>
      <c r="L394" s="310"/>
      <c r="M394" s="310"/>
      <c r="N394" s="310"/>
      <c r="O394" s="276"/>
      <c r="P394" s="310"/>
      <c r="Q394" s="310"/>
      <c r="R394" s="310"/>
      <c r="S394" s="326"/>
      <c r="T394" s="321"/>
      <c r="U394" s="326"/>
      <c r="V394" s="326"/>
      <c r="W394" s="310"/>
      <c r="X394" s="310"/>
      <c r="Y394" s="231"/>
      <c r="Z394" s="231"/>
      <c r="AA394" s="231"/>
      <c r="AB394" s="231"/>
      <c r="AC394" s="231"/>
      <c r="AD394" s="231"/>
      <c r="AE394" s="231"/>
      <c r="AF394" s="231"/>
      <c r="AG394" s="231"/>
      <c r="AH394" s="231"/>
      <c r="AI394" s="231"/>
      <c r="AJ394" s="231"/>
      <c r="AK394" s="231"/>
      <c r="AL394" s="231"/>
      <c r="AM394" s="329"/>
    </row>
    <row r="395" spans="1:41" ht="15" hidden="1">
      <c r="B395" s="300" t="s">
        <v>415</v>
      </c>
      <c r="C395" s="332"/>
      <c r="D395" s="255"/>
      <c r="E395" s="255"/>
      <c r="F395" s="255"/>
      <c r="G395" s="255"/>
      <c r="H395" s="255"/>
      <c r="I395" s="255"/>
      <c r="J395" s="255"/>
      <c r="K395" s="255"/>
      <c r="L395" s="255"/>
      <c r="M395" s="255"/>
      <c r="N395" s="255"/>
      <c r="O395" s="333"/>
      <c r="P395" s="255"/>
      <c r="Q395" s="255"/>
      <c r="R395" s="255"/>
      <c r="S395" s="280"/>
      <c r="T395" s="285"/>
      <c r="U395" s="285"/>
      <c r="V395" s="255"/>
      <c r="W395" s="255"/>
      <c r="X395" s="285"/>
      <c r="Y395" s="267">
        <f>SUMPRODUCT(E279:E382,Y279:Y382)</f>
        <v>0</v>
      </c>
      <c r="Z395" s="267">
        <f>SUMPRODUCT(E279:E382,Z279:Z382)</f>
        <v>0</v>
      </c>
      <c r="AA395" s="267">
        <f>IF(AA278="kW",SUMPRODUCT(N279:N382,P279:P382,AA279:AA382),SUMPRODUCT(E279:E382,AA279:AA382))</f>
        <v>0</v>
      </c>
      <c r="AB395" s="267">
        <f>IF(AB278="kW",SUMPRODUCT(N279:N382,P279:P382,AB279:AB382),SUMPRODUCT(E279:E382,AB279:AB382))</f>
        <v>0</v>
      </c>
      <c r="AC395" s="267">
        <f>IF(AC278="kW",SUMPRODUCT(N279:N382,P279:P382,AC279:AC382),SUMPRODUCT(E279:E382,AC279:AC382))</f>
        <v>0</v>
      </c>
      <c r="AD395" s="267">
        <f>IF(AD278="kW",SUMPRODUCT(N279:N382,P279:P382,AD279:AD382),SUMPRODUCT(E279:E382, AD279:AD382))</f>
        <v>0</v>
      </c>
      <c r="AE395" s="267">
        <f>IF(AE278="kW",SUMPRODUCT(N279:N382,P279:P382,AE279:AE382),SUMPRODUCT(E279:E382,AE279:AE382))</f>
        <v>0</v>
      </c>
      <c r="AF395" s="267">
        <f>IF(AF278="kW",SUMPRODUCT(N279:N382,P279:P382,AF279:AF382),SUMPRODUCT(E279:E382,AF279:AF382))</f>
        <v>0</v>
      </c>
      <c r="AG395" s="267">
        <f>IF(AG278="kW",SUMPRODUCT(N279:N382,P279:P382,AG279:AG382),SUMPRODUCT(E279:E382,AG279:AG382))</f>
        <v>0</v>
      </c>
      <c r="AH395" s="267">
        <f>IF(AH278="kW",SUMPRODUCT(N279:N382,P279:P382,AH279:AH382),SUMPRODUCT(E279:E382,AH279:AH382))</f>
        <v>0</v>
      </c>
      <c r="AI395" s="267">
        <f>IF(AI278="kW",SUMPRODUCT(N279:N382,P279:P382,AI279:AI382),SUMPRODUCT(E279:E382,AI279:AI382))</f>
        <v>0</v>
      </c>
      <c r="AJ395" s="267">
        <f>IF(AJ278="kW",SUMPRODUCT(N279:N382,P279:P382,AJ279:AJ382),SUMPRODUCT(E279:E382,AJ279:AJ382))</f>
        <v>0</v>
      </c>
      <c r="AK395" s="267">
        <f>IF(AK278="kW",SUMPRODUCT(N279:N382,P279:P382,AK279:AK382),SUMPRODUCT(E279:E382,AK279:AK382))</f>
        <v>0</v>
      </c>
      <c r="AL395" s="267">
        <f>IF(AL278="kW",SUMPRODUCT(N279:N382,P279:P382,AL279:AL382),SUMPRODUCT(E279:E382,AL279:AL382))</f>
        <v>0</v>
      </c>
      <c r="AM395" s="313"/>
    </row>
    <row r="396" spans="1:41" ht="15" hidden="1">
      <c r="B396" s="300" t="s">
        <v>416</v>
      </c>
      <c r="C396" s="332"/>
      <c r="D396" s="255"/>
      <c r="E396" s="255"/>
      <c r="F396" s="255"/>
      <c r="G396" s="255"/>
      <c r="H396" s="255"/>
      <c r="I396" s="255"/>
      <c r="J396" s="255"/>
      <c r="K396" s="255"/>
      <c r="L396" s="255"/>
      <c r="M396" s="255"/>
      <c r="N396" s="255"/>
      <c r="O396" s="333"/>
      <c r="P396" s="255"/>
      <c r="Q396" s="255"/>
      <c r="R396" s="255"/>
      <c r="S396" s="280"/>
      <c r="T396" s="285"/>
      <c r="U396" s="285"/>
      <c r="V396" s="255"/>
      <c r="W396" s="255"/>
      <c r="X396" s="285"/>
      <c r="Y396" s="267">
        <f>SUMPRODUCT(F279:F382,Y279:Y382)</f>
        <v>0</v>
      </c>
      <c r="Z396" s="267">
        <f>SUMPRODUCT(F279:F382,Z279:Z382)</f>
        <v>0</v>
      </c>
      <c r="AA396" s="267">
        <f>IF(AA278="kW",SUMPRODUCT(N279:N382,Q279:Q382,AA279:AA382),SUMPRODUCT(F279:F382,AA279:AA382))</f>
        <v>0</v>
      </c>
      <c r="AB396" s="267">
        <f>IF(AB278="kW",SUMPRODUCT(N279:N382,Q279:Q382,AB279:AB382),SUMPRODUCT(F279:F382,AB279:AB382))</f>
        <v>0</v>
      </c>
      <c r="AC396" s="267">
        <f>IF(AC278="kW",SUMPRODUCT(N279:N382,Q279:Q382,AC279:AC382),SUMPRODUCT(F279:F382, AC279:AC382))</f>
        <v>0</v>
      </c>
      <c r="AD396" s="267">
        <f>IF(AD278="kW",SUMPRODUCT(N279:N382,Q279:Q382,AD279:AD382),SUMPRODUCT(F279:F382, AD279:AD382))</f>
        <v>0</v>
      </c>
      <c r="AE396" s="267">
        <f>IF(AE278="kW",SUMPRODUCT(N279:N382,Q279:Q382,AE279:AE382),SUMPRODUCT(F279:F382,AE279:AE382))</f>
        <v>0</v>
      </c>
      <c r="AF396" s="267">
        <f>IF(AF278="kW",SUMPRODUCT(N279:N382,Q279:Q382,AF279:AF382),SUMPRODUCT(F279:F382,AF279:AF382))</f>
        <v>0</v>
      </c>
      <c r="AG396" s="267">
        <f>IF(AG278="kW",SUMPRODUCT(N279:N382,Q279:Q382,AG279:AG382),SUMPRODUCT(F279:F382,AG279:AG382))</f>
        <v>0</v>
      </c>
      <c r="AH396" s="267">
        <f>IF(AH278="kW",SUMPRODUCT(N279:N382,Q279:Q382,AH279:AH382),SUMPRODUCT(F279:F382,AH279:AH382))</f>
        <v>0</v>
      </c>
      <c r="AI396" s="267">
        <f>IF(AI278="kW",SUMPRODUCT(N279:N382,Q279:Q382,AI279:AI382),SUMPRODUCT(F279:F382,AI279:AI382))</f>
        <v>0</v>
      </c>
      <c r="AJ396" s="267">
        <f>IF(AJ278="kW",SUMPRODUCT(N279:N382,Q279:Q382,AJ279:AJ382),SUMPRODUCT(F279:F382,AJ279:AJ382))</f>
        <v>0</v>
      </c>
      <c r="AK396" s="267">
        <f>IF(AK278="kW",SUMPRODUCT(N279:N382,Q279:Q382,AK279:AK382),SUMPRODUCT(F279:F382,AK279:AK382))</f>
        <v>0</v>
      </c>
      <c r="AL396" s="267">
        <f>IF(AL278="kW",SUMPRODUCT(N279:N382,Q279:Q382,AL279:AL382),SUMPRODUCT(F279:F382,AL279:AL382))</f>
        <v>0</v>
      </c>
      <c r="AM396" s="313"/>
    </row>
    <row r="397" spans="1:41" ht="15" hidden="1">
      <c r="B397" s="300" t="s">
        <v>417</v>
      </c>
      <c r="C397" s="332"/>
      <c r="D397" s="255"/>
      <c r="E397" s="255"/>
      <c r="F397" s="255"/>
      <c r="G397" s="255"/>
      <c r="H397" s="255"/>
      <c r="I397" s="255"/>
      <c r="J397" s="255"/>
      <c r="K397" s="255"/>
      <c r="L397" s="255"/>
      <c r="M397" s="255"/>
      <c r="N397" s="255"/>
      <c r="O397" s="333"/>
      <c r="P397" s="255"/>
      <c r="Q397" s="255"/>
      <c r="R397" s="255"/>
      <c r="S397" s="280"/>
      <c r="T397" s="285"/>
      <c r="U397" s="285"/>
      <c r="V397" s="255"/>
      <c r="W397" s="255"/>
      <c r="X397" s="285"/>
      <c r="Y397" s="267">
        <f>SUMPRODUCT(G279:G382,Y279:Y382)</f>
        <v>0</v>
      </c>
      <c r="Z397" s="267">
        <f>SUMPRODUCT(G279:G382,Z279:Z382)</f>
        <v>0</v>
      </c>
      <c r="AA397" s="267">
        <f>IF(AA278="kW",SUMPRODUCT(N279:N382,R279:R382,AA279:AA382),SUMPRODUCT(G279:G382,AA279:AA382))</f>
        <v>0</v>
      </c>
      <c r="AB397" s="267">
        <f>IF(AB278="kW",SUMPRODUCT(N279:N382,R279:R382,AB279:AB382),SUMPRODUCT(G279:G382,AB279:AB382))</f>
        <v>0</v>
      </c>
      <c r="AC397" s="267">
        <f>IF(AC278="kW",SUMPRODUCT(N279:N382,R279:R382,AC279:AC382),SUMPRODUCT(G279:G382, AC279:AC382))</f>
        <v>0</v>
      </c>
      <c r="AD397" s="267">
        <f>IF(AD278="kW",SUMPRODUCT(N279:N382,R279:R382,AD279:AD382),SUMPRODUCT(G279:G382, AD279:AD382))</f>
        <v>0</v>
      </c>
      <c r="AE397" s="267">
        <f>IF(AE278="kW",SUMPRODUCT(N279:N382,R279:R382,AE279:AE382),SUMPRODUCT(G279:G382,AE279:AE382))</f>
        <v>0</v>
      </c>
      <c r="AF397" s="267">
        <f>IF(AF278="kW",SUMPRODUCT(N279:N382,R279:R382,AF279:AF382),SUMPRODUCT(G279:G382,AF279:AF382))</f>
        <v>0</v>
      </c>
      <c r="AG397" s="267">
        <f>IF(AG278="kW",SUMPRODUCT(N279:N382,R279:R382,AG279:AG382),SUMPRODUCT(G279:G382,AG279:AG382))</f>
        <v>0</v>
      </c>
      <c r="AH397" s="267">
        <f>IF(AH278="kW",SUMPRODUCT(N279:N382,R279:R382,AH279:AH382),SUMPRODUCT(G279:G382,AH279:AH382))</f>
        <v>0</v>
      </c>
      <c r="AI397" s="267">
        <f>IF(AI278="kW",SUMPRODUCT(N279:N382,R279:R382,AI279:AI382),SUMPRODUCT(G279:G382,AI279:AI382))</f>
        <v>0</v>
      </c>
      <c r="AJ397" s="267">
        <f>IF(AJ278="kW",SUMPRODUCT(N279:N382,R279:R382,AJ279:AJ382),SUMPRODUCT(G279:G382,AJ279:AJ382))</f>
        <v>0</v>
      </c>
      <c r="AK397" s="267">
        <f>IF(AK278="kW",SUMPRODUCT(N279:N382,R279:R382,AK279:AK382),SUMPRODUCT(G279:G382,AK279:AK382))</f>
        <v>0</v>
      </c>
      <c r="AL397" s="267">
        <f>IF(AL278="kW",SUMPRODUCT(N279:N382,R279:R382,AL279:AL382),SUMPRODUCT(G279:G382,AL279:AL382))</f>
        <v>0</v>
      </c>
      <c r="AM397" s="313"/>
    </row>
    <row r="398" spans="1:41" ht="15" hidden="1">
      <c r="B398" s="300" t="s">
        <v>418</v>
      </c>
      <c r="C398" s="332"/>
      <c r="D398" s="255"/>
      <c r="E398" s="255"/>
      <c r="F398" s="255"/>
      <c r="G398" s="255"/>
      <c r="H398" s="255"/>
      <c r="I398" s="255"/>
      <c r="J398" s="255"/>
      <c r="K398" s="255"/>
      <c r="L398" s="255"/>
      <c r="M398" s="255"/>
      <c r="N398" s="255"/>
      <c r="O398" s="333"/>
      <c r="P398" s="255"/>
      <c r="Q398" s="255"/>
      <c r="R398" s="255"/>
      <c r="S398" s="280"/>
      <c r="T398" s="285"/>
      <c r="U398" s="285"/>
      <c r="V398" s="255"/>
      <c r="W398" s="255"/>
      <c r="X398" s="285"/>
      <c r="Y398" s="267">
        <f>SUMPRODUCT(H279:H382,Y279:Y382)</f>
        <v>0</v>
      </c>
      <c r="Z398" s="267">
        <f>SUMPRODUCT(H279:H382,Z279:Z382)</f>
        <v>0</v>
      </c>
      <c r="AA398" s="267">
        <f>IF(AA278="kW",SUMPRODUCT(N279:N382,S279:S382,AA279:AA382),SUMPRODUCT(H279:H382,AA279:AA382))</f>
        <v>0</v>
      </c>
      <c r="AB398" s="267">
        <f>IF(AB278="kW",SUMPRODUCT(N279:N382,S279:S382,AB279:AB382),SUMPRODUCT(H279:H382,AB279:AB382))</f>
        <v>0</v>
      </c>
      <c r="AC398" s="267">
        <f>IF(AC278="kW",SUMPRODUCT(N279:N382,S279:S382,AC279:AC382),SUMPRODUCT(H279:H382, AC279:AC382))</f>
        <v>0</v>
      </c>
      <c r="AD398" s="267">
        <f>IF(AD278="kW",SUMPRODUCT(N279:N382,S279:S382,AD279:AD382),SUMPRODUCT(H279:H382, AD279:AD382))</f>
        <v>0</v>
      </c>
      <c r="AE398" s="267">
        <f>IF(AE278="kW",SUMPRODUCT(N279:N382,S279:S382,AE279:AE382),SUMPRODUCT(H279:H382,AE279:AE382))</f>
        <v>0</v>
      </c>
      <c r="AF398" s="267">
        <f>IF(AF278="kW",SUMPRODUCT(N279:N382,S279:S382,AF279:AF382),SUMPRODUCT(H279:H382,AF279:AF382))</f>
        <v>0</v>
      </c>
      <c r="AG398" s="267">
        <f>IF(AG278="kW",SUMPRODUCT(N279:N382,S279:S382,AG279:AG382),SUMPRODUCT(H279:H382,AG279:AG382))</f>
        <v>0</v>
      </c>
      <c r="AH398" s="267">
        <f>IF(AH278="kW",SUMPRODUCT(N279:N382,S279:S382,AH279:AH382),SUMPRODUCT(H279:H382,AH279:AH382))</f>
        <v>0</v>
      </c>
      <c r="AI398" s="267">
        <f>IF(AI278="kW",SUMPRODUCT(N279:N382,S279:S382,AI279:AI382),SUMPRODUCT(H279:H382,AI279:AI382))</f>
        <v>0</v>
      </c>
      <c r="AJ398" s="267">
        <f>IF(AJ278="kW",SUMPRODUCT(N279:N382,S279:S382,AJ279:AJ382),SUMPRODUCT(H279:H382,AJ279:AJ382))</f>
        <v>0</v>
      </c>
      <c r="AK398" s="267">
        <f>IF(AK278="kW",SUMPRODUCT(N279:N382,S279:S382,AK279:AK382),SUMPRODUCT(H279:H382,AK279:AK382))</f>
        <v>0</v>
      </c>
      <c r="AL398" s="267">
        <f>IF(AL278="kW",SUMPRODUCT(N279:N382,S279:S382,AL279:AL382),SUMPRODUCT(H279:H382,AL279:AL382))</f>
        <v>0</v>
      </c>
      <c r="AM398" s="313"/>
    </row>
    <row r="399" spans="1:41" ht="15" hidden="1">
      <c r="B399" s="300" t="s">
        <v>419</v>
      </c>
      <c r="C399" s="332"/>
      <c r="D399" s="255"/>
      <c r="E399" s="255"/>
      <c r="F399" s="255"/>
      <c r="G399" s="255"/>
      <c r="H399" s="255"/>
      <c r="I399" s="255"/>
      <c r="J399" s="255"/>
      <c r="K399" s="255"/>
      <c r="L399" s="255"/>
      <c r="M399" s="255"/>
      <c r="N399" s="255"/>
      <c r="O399" s="333"/>
      <c r="P399" s="255"/>
      <c r="Q399" s="255"/>
      <c r="R399" s="255"/>
      <c r="S399" s="280"/>
      <c r="T399" s="285"/>
      <c r="U399" s="285"/>
      <c r="V399" s="255"/>
      <c r="W399" s="255"/>
      <c r="X399" s="285"/>
      <c r="Y399" s="267">
        <f>SUMPRODUCT(I279:I382,Y279:Y382)</f>
        <v>0</v>
      </c>
      <c r="Z399" s="267">
        <f>SUMPRODUCT(I279:I382,Z279:Z382)</f>
        <v>0</v>
      </c>
      <c r="AA399" s="267">
        <f>IF(AA278="kW",SUMPRODUCT(N279:N382,T279:T382,AA279:AA382),SUMPRODUCT(I279:I382,AA279:AA382))</f>
        <v>0</v>
      </c>
      <c r="AB399" s="267">
        <f>IF(AB278="kW",SUMPRODUCT(N279:N382,T279:T382,AB279:AB382),SUMPRODUCT(I279:I382,AB279:AB382))</f>
        <v>0</v>
      </c>
      <c r="AC399" s="267">
        <f>IF(AC278="kW",SUMPRODUCT(N279:N382,T279:T382,AC279:AC382),SUMPRODUCT(I279:I382, AC279:AC382))</f>
        <v>0</v>
      </c>
      <c r="AD399" s="267">
        <f>IF(AD278="kW",SUMPRODUCT(N279:N382,T279:T382,AD279:AD382),SUMPRODUCT(I279:I382, AD279:AD382))</f>
        <v>0</v>
      </c>
      <c r="AE399" s="267">
        <f>IF(AE278="kW",SUMPRODUCT(N279:N382,T279:T382,AE279:AE382),SUMPRODUCT(I279:I382,AE279:AE382))</f>
        <v>0</v>
      </c>
      <c r="AF399" s="267">
        <f>IF(AF278="kW",SUMPRODUCT(N279:N382,T279:T382,AF279:AF382),SUMPRODUCT(I279:I382,AF279:AF382))</f>
        <v>0</v>
      </c>
      <c r="AG399" s="267">
        <f>IF(AG278="kW",SUMPRODUCT(N279:N382,T279:T382,AG279:AG382),SUMPRODUCT(I279:I382,AG279:AG382))</f>
        <v>0</v>
      </c>
      <c r="AH399" s="267">
        <f>IF(AH278="kW",SUMPRODUCT(N279:N382,T279:T382,AH279:AH382),SUMPRODUCT(I279:I382,AH279:AH382))</f>
        <v>0</v>
      </c>
      <c r="AI399" s="267">
        <f>IF(AI278="kW",SUMPRODUCT(N279:N382,T279:T382,AI279:AI382),SUMPRODUCT(I279:I382,AI279:AI382))</f>
        <v>0</v>
      </c>
      <c r="AJ399" s="267">
        <f>IF(AJ278="kW",SUMPRODUCT(N279:N382,T279:T382,AJ279:AJ382),SUMPRODUCT(I279:I382,AJ279:AJ382))</f>
        <v>0</v>
      </c>
      <c r="AK399" s="267">
        <f>IF(AK278="kW",SUMPRODUCT(N279:N382,T279:T382,AK279:AK382),SUMPRODUCT(I279:I382,AK279:AK382))</f>
        <v>0</v>
      </c>
      <c r="AL399" s="267">
        <f>IF(AL278="kW",SUMPRODUCT(N279:N382,T279:T382,AL279:AL382),SUMPRODUCT(I279:I382,AL279:AL382))</f>
        <v>0</v>
      </c>
      <c r="AM399" s="313"/>
    </row>
    <row r="400" spans="1:41" ht="15" hidden="1">
      <c r="B400" s="300" t="s">
        <v>420</v>
      </c>
      <c r="C400" s="332"/>
      <c r="D400" s="285"/>
      <c r="E400" s="285"/>
      <c r="F400" s="285"/>
      <c r="G400" s="285"/>
      <c r="H400" s="285"/>
      <c r="I400" s="285"/>
      <c r="J400" s="285"/>
      <c r="K400" s="285"/>
      <c r="L400" s="285"/>
      <c r="M400" s="285"/>
      <c r="N400" s="285"/>
      <c r="O400" s="333"/>
      <c r="P400" s="285"/>
      <c r="Q400" s="285"/>
      <c r="R400" s="285"/>
      <c r="S400" s="280"/>
      <c r="T400" s="285"/>
      <c r="U400" s="285"/>
      <c r="V400" s="285"/>
      <c r="W400" s="285"/>
      <c r="X400" s="285"/>
      <c r="Y400" s="267">
        <f>SUMPRODUCT(J279:J382,Y279:Y382)</f>
        <v>0</v>
      </c>
      <c r="Z400" s="267">
        <f>SUMPRODUCT(J279:J382,Z279:Z382)</f>
        <v>0</v>
      </c>
      <c r="AA400" s="267">
        <f>IF(AA278="kW",SUMPRODUCT(N279:N382,U279:U382,AA279:AA382),SUMPRODUCT(J279:J382,AA279:AA382))</f>
        <v>0</v>
      </c>
      <c r="AB400" s="267">
        <f>IF(AB278="kW",SUMPRODUCT(N279:N382,U279:U382,AB279:AB382),SUMPRODUCT(J279:J382,AB279:AB382))</f>
        <v>0</v>
      </c>
      <c r="AC400" s="267">
        <f>IF(AC278="kW",SUMPRODUCT(N279:N382,U279:U382,AC279:AC382),SUMPRODUCT(J279:J382, AC279:AC382))</f>
        <v>0</v>
      </c>
      <c r="AD400" s="267">
        <f>IF(AD278="kW",SUMPRODUCT(N279:N382,U279:U382,AD279:AD382),SUMPRODUCT(J279:J382, AD279:AD382))</f>
        <v>0</v>
      </c>
      <c r="AE400" s="267">
        <f>IF(AE278="kW",SUMPRODUCT(N279:N382,U279:U382,AE279:AE382),SUMPRODUCT(J279:J382,AE279:AE382))</f>
        <v>0</v>
      </c>
      <c r="AF400" s="267">
        <f>IF(AF278="kW",SUMPRODUCT(N279:N382,U279:U382,AF279:AF382),SUMPRODUCT(J279:J382,AF279:AF382))</f>
        <v>0</v>
      </c>
      <c r="AG400" s="267">
        <f>IF(AG278="kW",SUMPRODUCT(N279:N382,U279:U382,AG279:AG382),SUMPRODUCT(J279:J382,AG279:AG382))</f>
        <v>0</v>
      </c>
      <c r="AH400" s="267">
        <f>IF(AH278="kW",SUMPRODUCT(N279:N382,U279:U382,AH279:AH382),SUMPRODUCT(J279:J382,AH279:AH382))</f>
        <v>0</v>
      </c>
      <c r="AI400" s="267">
        <f>IF(AI278="kW",SUMPRODUCT(N279:N382,U279:U382,AI279:AI382),SUMPRODUCT(J279:J382,AI279:AI382))</f>
        <v>0</v>
      </c>
      <c r="AJ400" s="267">
        <f>IF(AJ278="kW",SUMPRODUCT(N279:N382,U279:U382,AJ279:AJ382),SUMPRODUCT(J279:J382,AJ279:AJ382))</f>
        <v>0</v>
      </c>
      <c r="AK400" s="267">
        <f>IF(AK278="kW",SUMPRODUCT(N279:N382,U279:U382,AK279:AK382),SUMPRODUCT(J279:J382,AK279:AK382))</f>
        <v>0</v>
      </c>
      <c r="AL400" s="267">
        <f>IF(AL278="kW",SUMPRODUCT(N279:N382,U279:U382,AL279:AL382),SUMPRODUCT(J279:J382,AL279:AL382))</f>
        <v>0</v>
      </c>
      <c r="AM400" s="313"/>
    </row>
    <row r="401" spans="1:40" ht="15.75" hidden="1" customHeight="1">
      <c r="B401" s="355" t="s">
        <v>421</v>
      </c>
      <c r="C401" s="334"/>
      <c r="D401" s="356"/>
      <c r="E401" s="356"/>
      <c r="F401" s="356"/>
      <c r="G401" s="356"/>
      <c r="H401" s="356"/>
      <c r="I401" s="356"/>
      <c r="J401" s="356"/>
      <c r="K401" s="356"/>
      <c r="L401" s="356"/>
      <c r="M401" s="356"/>
      <c r="N401" s="356"/>
      <c r="O401" s="359"/>
      <c r="P401" s="358"/>
      <c r="Q401" s="358"/>
      <c r="R401" s="359"/>
      <c r="S401" s="339"/>
      <c r="T401" s="359"/>
      <c r="U401" s="359"/>
      <c r="V401" s="357"/>
      <c r="W401" s="357"/>
      <c r="X401" s="359"/>
      <c r="Y401" s="302">
        <f>SUMPRODUCT(K279:K382,Y279:Y382)</f>
        <v>0</v>
      </c>
      <c r="Z401" s="302">
        <f>SUMPRODUCT(K279:K382,Z279:Z382)</f>
        <v>0</v>
      </c>
      <c r="AA401" s="302">
        <f>IF(AA278="kW",SUMPRODUCT(N279:N382,V279:V382,AA279:AA382),SUMPRODUCT(K279:K382,AA279:AA382))</f>
        <v>0</v>
      </c>
      <c r="AB401" s="302">
        <f>IF(AB278="kW",SUMPRODUCT(N279:N382,V279:V382,AB279:AB382),SUMPRODUCT(K279:K382,AB279:AB382))</f>
        <v>0</v>
      </c>
      <c r="AC401" s="302">
        <f>IF(AC278="kW",SUMPRODUCT(N279:N382,V279:V382,AC279:AC382),SUMPRODUCT(K279:K382, AC279:AC382))</f>
        <v>0</v>
      </c>
      <c r="AD401" s="302">
        <f>IF(AD278="kW",SUMPRODUCT(N279:N382,V279:V382,AD279:AD382),SUMPRODUCT(K279:K382, AD279:AD382))</f>
        <v>0</v>
      </c>
      <c r="AE401" s="302">
        <f>IF(AE278="kW",SUMPRODUCT(N279:N382,V279:V382,AE279:AE382),SUMPRODUCT(K279:K382,AE279:AE382))</f>
        <v>0</v>
      </c>
      <c r="AF401" s="302">
        <f>IF(AF278="kW",SUMPRODUCT(N279:N382,V279:V382,AF279:AF382),SUMPRODUCT(K279:K382,AF279:AF382))</f>
        <v>0</v>
      </c>
      <c r="AG401" s="302">
        <f>IF(AG278="kW",SUMPRODUCT(N279:N382,V279:V382,AG279:AG382),SUMPRODUCT(K279:K382,AG279:AG382))</f>
        <v>0</v>
      </c>
      <c r="AH401" s="302">
        <f>IF(AH278="kW",SUMPRODUCT(N279:N382,V279:V382,AH279:AH382),SUMPRODUCT(K279:K382,AH279:AH382))</f>
        <v>0</v>
      </c>
      <c r="AI401" s="302">
        <f>IF(AI278="kW",SUMPRODUCT(N279:N382,V279:V382,AI279:AI382),SUMPRODUCT(K279:K382,AI279:AI382))</f>
        <v>0</v>
      </c>
      <c r="AJ401" s="302">
        <f>IF(AJ278="kW",SUMPRODUCT(N279:N382,V279:V382,AJ279:AJ382),SUMPRODUCT(K279:K382,AJ279:AJ382))</f>
        <v>0</v>
      </c>
      <c r="AK401" s="302">
        <f>IF(AK278="kW",SUMPRODUCT(N279:N382,V279:V382,AK279:AK382),SUMPRODUCT(K279:K382,AK279:AK382))</f>
        <v>0</v>
      </c>
      <c r="AL401" s="302">
        <f>IF(AL278="kW",SUMPRODUCT(N279:N382,V279:V382,AL279:AL382),SUMPRODUCT(K279:K382,AL279:AL382))</f>
        <v>0</v>
      </c>
      <c r="AM401" s="360"/>
    </row>
    <row r="402" spans="1:40" ht="21.75" hidden="1" customHeight="1">
      <c r="B402" s="342" t="s">
        <v>385</v>
      </c>
      <c r="C402" s="361"/>
      <c r="D402" s="362"/>
      <c r="E402" s="362"/>
      <c r="F402" s="362"/>
      <c r="G402" s="362"/>
      <c r="H402" s="362"/>
      <c r="I402" s="362"/>
      <c r="J402" s="362"/>
      <c r="K402" s="362"/>
      <c r="L402" s="362"/>
      <c r="M402" s="362"/>
      <c r="N402" s="362"/>
      <c r="O402" s="362"/>
      <c r="P402" s="362"/>
      <c r="Q402" s="362"/>
      <c r="R402" s="362"/>
      <c r="S402" s="345"/>
      <c r="T402" s="346"/>
      <c r="U402" s="362"/>
      <c r="V402" s="362"/>
      <c r="W402" s="362"/>
      <c r="X402" s="362"/>
      <c r="Y402" s="363"/>
      <c r="Z402" s="363"/>
      <c r="AA402" s="363"/>
      <c r="AB402" s="363"/>
      <c r="AC402" s="363"/>
      <c r="AD402" s="363"/>
      <c r="AE402" s="363"/>
      <c r="AF402" s="363"/>
      <c r="AG402" s="363"/>
      <c r="AH402" s="363"/>
      <c r="AI402" s="363"/>
      <c r="AJ402" s="363"/>
      <c r="AK402" s="363"/>
      <c r="AL402" s="363"/>
      <c r="AM402" s="363"/>
      <c r="AN402" s="364"/>
    </row>
    <row r="404" spans="1:40" ht="15.45">
      <c r="B404" s="256" t="s">
        <v>422</v>
      </c>
      <c r="C404" s="257"/>
      <c r="D404" s="542" t="s">
        <v>423</v>
      </c>
      <c r="F404" s="542"/>
      <c r="O404" s="257"/>
      <c r="Y404" s="248"/>
      <c r="Z404" s="245"/>
      <c r="AA404" s="245"/>
      <c r="AB404" s="245"/>
      <c r="AC404" s="245"/>
      <c r="AD404" s="245"/>
      <c r="AE404" s="245"/>
      <c r="AF404" s="245"/>
      <c r="AG404" s="245"/>
      <c r="AH404" s="245"/>
      <c r="AI404" s="245"/>
      <c r="AJ404" s="245"/>
      <c r="AK404" s="245"/>
      <c r="AL404" s="245"/>
      <c r="AM404" s="258"/>
    </row>
    <row r="405" spans="1:40" ht="36" customHeight="1">
      <c r="B405" s="823" t="s">
        <v>325</v>
      </c>
      <c r="C405" s="825" t="s">
        <v>326</v>
      </c>
      <c r="D405" s="260" t="s">
        <v>327</v>
      </c>
      <c r="E405" s="827" t="s">
        <v>328</v>
      </c>
      <c r="F405" s="828"/>
      <c r="G405" s="828"/>
      <c r="H405" s="828"/>
      <c r="I405" s="828"/>
      <c r="J405" s="828"/>
      <c r="K405" s="828"/>
      <c r="L405" s="828"/>
      <c r="M405" s="829"/>
      <c r="N405" s="830" t="s">
        <v>329</v>
      </c>
      <c r="O405" s="260" t="s">
        <v>330</v>
      </c>
      <c r="P405" s="827" t="s">
        <v>331</v>
      </c>
      <c r="Q405" s="828"/>
      <c r="R405" s="828"/>
      <c r="S405" s="828"/>
      <c r="T405" s="828"/>
      <c r="U405" s="828"/>
      <c r="V405" s="828"/>
      <c r="W405" s="828"/>
      <c r="X405" s="829"/>
      <c r="Y405" s="820" t="s">
        <v>332</v>
      </c>
      <c r="Z405" s="821"/>
      <c r="AA405" s="821"/>
      <c r="AB405" s="821"/>
      <c r="AC405" s="821"/>
      <c r="AD405" s="821"/>
      <c r="AE405" s="821"/>
      <c r="AF405" s="821"/>
      <c r="AG405" s="821"/>
      <c r="AH405" s="821"/>
      <c r="AI405" s="821"/>
      <c r="AJ405" s="821"/>
      <c r="AK405" s="821"/>
      <c r="AL405" s="821"/>
      <c r="AM405" s="822"/>
    </row>
    <row r="406" spans="1:40" ht="45.75" customHeight="1">
      <c r="B406" s="824"/>
      <c r="C406" s="826"/>
      <c r="D406" s="261">
        <v>2014</v>
      </c>
      <c r="E406" s="261">
        <v>2015</v>
      </c>
      <c r="F406" s="261">
        <v>2016</v>
      </c>
      <c r="G406" s="261">
        <v>2017</v>
      </c>
      <c r="H406" s="261">
        <v>2018</v>
      </c>
      <c r="I406" s="261">
        <v>2019</v>
      </c>
      <c r="J406" s="261">
        <v>2020</v>
      </c>
      <c r="K406" s="261">
        <v>2021</v>
      </c>
      <c r="L406" s="261">
        <v>2022</v>
      </c>
      <c r="M406" s="261">
        <v>2023</v>
      </c>
      <c r="N406" s="831"/>
      <c r="O406" s="261">
        <v>2014</v>
      </c>
      <c r="P406" s="261">
        <v>2015</v>
      </c>
      <c r="Q406" s="261">
        <v>2016</v>
      </c>
      <c r="R406" s="261">
        <v>2017</v>
      </c>
      <c r="S406" s="261">
        <v>2018</v>
      </c>
      <c r="T406" s="261">
        <v>2019</v>
      </c>
      <c r="U406" s="261">
        <v>2020</v>
      </c>
      <c r="V406" s="261">
        <v>2021</v>
      </c>
      <c r="W406" s="261">
        <v>2022</v>
      </c>
      <c r="X406" s="261">
        <v>2023</v>
      </c>
      <c r="Y406" s="261" t="str">
        <f>'1.  LRAMVA Summary'!D52</f>
        <v>Residential</v>
      </c>
      <c r="Z406" s="261" t="str">
        <f>'1.  LRAMVA Summary'!E52</f>
        <v>GS &lt; 50 kW</v>
      </c>
      <c r="AA406" s="261" t="str">
        <f>'1.  LRAMVA Summary'!F52</f>
        <v>GS 50 to 2,999 kW</v>
      </c>
      <c r="AB406" s="261" t="str">
        <f>'1.  LRAMVA Summary'!G52</f>
        <v>GS 3,000 to 4,999 kW</v>
      </c>
      <c r="AC406" s="261" t="str">
        <f>'1.  LRAMVA Summary'!H52</f>
        <v>Unmetered Scattered Load</v>
      </c>
      <c r="AD406" s="261" t="str">
        <f>'1.  LRAMVA Summary'!I52</f>
        <v>Sentinel Lighting</v>
      </c>
      <c r="AE406" s="261" t="str">
        <f>'1.  LRAMVA Summary'!J52</f>
        <v>Street Lighting</v>
      </c>
      <c r="AF406" s="261" t="str">
        <f>'1.  LRAMVA Summary'!K52</f>
        <v/>
      </c>
      <c r="AG406" s="261" t="str">
        <f>'1.  LRAMVA Summary'!L52</f>
        <v/>
      </c>
      <c r="AH406" s="261" t="str">
        <f>'1.  LRAMVA Summary'!M52</f>
        <v/>
      </c>
      <c r="AI406" s="261" t="str">
        <f>'1.  LRAMVA Summary'!N52</f>
        <v/>
      </c>
      <c r="AJ406" s="261" t="str">
        <f>'1.  LRAMVA Summary'!O52</f>
        <v/>
      </c>
      <c r="AK406" s="261" t="str">
        <f>'1.  LRAMVA Summary'!P52</f>
        <v/>
      </c>
      <c r="AL406" s="261" t="str">
        <f>'1.  LRAMVA Summary'!Q52</f>
        <v/>
      </c>
      <c r="AM406" s="263" t="str">
        <f>'1.  LRAMVA Summary'!R52</f>
        <v>Total</v>
      </c>
    </row>
    <row r="407" spans="1:40" ht="15.75" customHeight="1">
      <c r="A407" s="468"/>
      <c r="B407" s="264" t="s">
        <v>333</v>
      </c>
      <c r="C407" s="265"/>
      <c r="D407" s="265"/>
      <c r="E407" s="265"/>
      <c r="F407" s="265"/>
      <c r="G407" s="265"/>
      <c r="H407" s="265"/>
      <c r="I407" s="265"/>
      <c r="J407" s="265"/>
      <c r="K407" s="265"/>
      <c r="L407" s="265"/>
      <c r="M407" s="265"/>
      <c r="N407" s="266"/>
      <c r="O407" s="265"/>
      <c r="P407" s="265"/>
      <c r="Q407" s="265"/>
      <c r="R407" s="265"/>
      <c r="S407" s="265"/>
      <c r="T407" s="265"/>
      <c r="U407" s="265"/>
      <c r="V407" s="265"/>
      <c r="W407" s="265"/>
      <c r="X407" s="265"/>
      <c r="Y407" s="267" t="str">
        <f>'1.  LRAMVA Summary'!D53</f>
        <v>kWh</v>
      </c>
      <c r="Z407" s="267" t="str">
        <f>'1.  LRAMVA Summary'!E53</f>
        <v>kWh</v>
      </c>
      <c r="AA407" s="267" t="str">
        <f>'1.  LRAMVA Summary'!F53</f>
        <v>kW</v>
      </c>
      <c r="AB407" s="267" t="str">
        <f>'1.  LRAMVA Summary'!G53</f>
        <v>kW</v>
      </c>
      <c r="AC407" s="267" t="str">
        <f>'1.  LRAMVA Summary'!H53</f>
        <v>kWh</v>
      </c>
      <c r="AD407" s="267" t="str">
        <f>'1.  LRAMVA Summary'!I53</f>
        <v>kW</v>
      </c>
      <c r="AE407" s="267" t="str">
        <f>'1.  LRAMVA Summary'!J53</f>
        <v>kW</v>
      </c>
      <c r="AF407" s="267">
        <f>'1.  LRAMVA Summary'!K53</f>
        <v>0</v>
      </c>
      <c r="AG407" s="267">
        <f>'1.  LRAMVA Summary'!L53</f>
        <v>0</v>
      </c>
      <c r="AH407" s="267">
        <f>'1.  LRAMVA Summary'!M53</f>
        <v>0</v>
      </c>
      <c r="AI407" s="267">
        <f>'1.  LRAMVA Summary'!N53</f>
        <v>0</v>
      </c>
      <c r="AJ407" s="267">
        <f>'1.  LRAMVA Summary'!O53</f>
        <v>0</v>
      </c>
      <c r="AK407" s="267">
        <f>'1.  LRAMVA Summary'!P53</f>
        <v>0</v>
      </c>
      <c r="AL407" s="267">
        <f>'1.  LRAMVA Summary'!Q53</f>
        <v>0</v>
      </c>
      <c r="AM407" s="268"/>
    </row>
    <row r="408" spans="1:40" ht="15" outlineLevel="1">
      <c r="A408" s="467">
        <v>1</v>
      </c>
      <c r="B408" s="270" t="s">
        <v>334</v>
      </c>
      <c r="C408" s="267" t="s">
        <v>335</v>
      </c>
      <c r="D408" s="271">
        <v>36095.374957104577</v>
      </c>
      <c r="E408" s="271">
        <v>36095.374957104577</v>
      </c>
      <c r="F408" s="271">
        <v>36095.374957104577</v>
      </c>
      <c r="G408" s="271">
        <v>35990.966910504576</v>
      </c>
      <c r="H408" s="271">
        <v>17574.59552648231</v>
      </c>
      <c r="I408" s="271">
        <v>0</v>
      </c>
      <c r="J408" s="271">
        <v>0</v>
      </c>
      <c r="K408" s="271">
        <v>0</v>
      </c>
      <c r="L408" s="271">
        <v>0</v>
      </c>
      <c r="M408" s="271">
        <v>0</v>
      </c>
      <c r="N408" s="698"/>
      <c r="O408" s="271">
        <v>5.7767051311215516</v>
      </c>
      <c r="P408" s="271">
        <v>5.7767051311215516</v>
      </c>
      <c r="Q408" s="271">
        <v>5.7767051311215516</v>
      </c>
      <c r="R408" s="271">
        <v>5.6599508341215516</v>
      </c>
      <c r="S408" s="271">
        <v>2.5828355386204156</v>
      </c>
      <c r="T408" s="271">
        <v>0</v>
      </c>
      <c r="U408" s="271">
        <v>0</v>
      </c>
      <c r="V408" s="271">
        <v>0</v>
      </c>
      <c r="W408" s="271">
        <v>0</v>
      </c>
      <c r="X408" s="271">
        <v>0</v>
      </c>
      <c r="Y408" s="699">
        <v>1</v>
      </c>
      <c r="Z408" s="378"/>
      <c r="AA408" s="378"/>
      <c r="AB408" s="378"/>
      <c r="AC408" s="378"/>
      <c r="AD408" s="378"/>
      <c r="AE408" s="378"/>
      <c r="AF408" s="378"/>
      <c r="AG408" s="378"/>
      <c r="AH408" s="378"/>
      <c r="AI408" s="378"/>
      <c r="AJ408" s="378"/>
      <c r="AK408" s="378"/>
      <c r="AL408" s="378"/>
      <c r="AM408" s="272">
        <f>SUM(Y408:AL408)</f>
        <v>1</v>
      </c>
    </row>
    <row r="409" spans="1:40" ht="15" outlineLevel="1">
      <c r="B409" s="270" t="s">
        <v>424</v>
      </c>
      <c r="C409" s="267" t="s">
        <v>337</v>
      </c>
      <c r="D409" s="271"/>
      <c r="E409" s="271"/>
      <c r="F409" s="271"/>
      <c r="G409" s="271"/>
      <c r="H409" s="271"/>
      <c r="I409" s="271"/>
      <c r="J409" s="271"/>
      <c r="K409" s="271"/>
      <c r="L409" s="271"/>
      <c r="M409" s="271"/>
      <c r="N409" s="700"/>
      <c r="O409" s="271"/>
      <c r="P409" s="271"/>
      <c r="Q409" s="271"/>
      <c r="R409" s="271"/>
      <c r="S409" s="271"/>
      <c r="T409" s="271"/>
      <c r="U409" s="271"/>
      <c r="V409" s="271"/>
      <c r="W409" s="271"/>
      <c r="X409" s="271"/>
      <c r="Y409" s="701">
        <f>Y408</f>
        <v>1</v>
      </c>
      <c r="Z409" s="379">
        <f>Z408</f>
        <v>0</v>
      </c>
      <c r="AA409" s="379">
        <f t="shared" ref="AA409:AL409" si="118">AA408</f>
        <v>0</v>
      </c>
      <c r="AB409" s="379">
        <f t="shared" si="118"/>
        <v>0</v>
      </c>
      <c r="AC409" s="379">
        <f t="shared" si="118"/>
        <v>0</v>
      </c>
      <c r="AD409" s="379">
        <f t="shared" si="118"/>
        <v>0</v>
      </c>
      <c r="AE409" s="379">
        <f t="shared" si="118"/>
        <v>0</v>
      </c>
      <c r="AF409" s="379">
        <f t="shared" si="118"/>
        <v>0</v>
      </c>
      <c r="AG409" s="379">
        <f t="shared" si="118"/>
        <v>0</v>
      </c>
      <c r="AH409" s="379">
        <f t="shared" si="118"/>
        <v>0</v>
      </c>
      <c r="AI409" s="379">
        <f t="shared" si="118"/>
        <v>0</v>
      </c>
      <c r="AJ409" s="379">
        <f t="shared" si="118"/>
        <v>0</v>
      </c>
      <c r="AK409" s="379">
        <f t="shared" si="118"/>
        <v>0</v>
      </c>
      <c r="AL409" s="379">
        <f t="shared" si="118"/>
        <v>0</v>
      </c>
      <c r="AM409" s="273"/>
    </row>
    <row r="410" spans="1:40" ht="15.45" outlineLevel="1">
      <c r="A410" s="469"/>
      <c r="B410" s="274"/>
      <c r="C410" s="275"/>
      <c r="D410" s="702"/>
      <c r="E410" s="702"/>
      <c r="F410" s="702"/>
      <c r="G410" s="702"/>
      <c r="H410" s="702"/>
      <c r="I410" s="702"/>
      <c r="J410" s="702"/>
      <c r="K410" s="702"/>
      <c r="L410" s="702"/>
      <c r="M410" s="702"/>
      <c r="N410" s="279"/>
      <c r="O410" s="702"/>
      <c r="P410" s="702"/>
      <c r="Q410" s="702"/>
      <c r="R410" s="702"/>
      <c r="S410" s="702"/>
      <c r="T410" s="702"/>
      <c r="U410" s="702"/>
      <c r="V410" s="702"/>
      <c r="W410" s="702"/>
      <c r="X410" s="702"/>
      <c r="Y410" s="703"/>
      <c r="Z410" s="381"/>
      <c r="AA410" s="381"/>
      <c r="AB410" s="381"/>
      <c r="AC410" s="381"/>
      <c r="AD410" s="381"/>
      <c r="AE410" s="381"/>
      <c r="AF410" s="381"/>
      <c r="AG410" s="381"/>
      <c r="AH410" s="381"/>
      <c r="AI410" s="381"/>
      <c r="AJ410" s="381"/>
      <c r="AK410" s="381"/>
      <c r="AL410" s="381"/>
      <c r="AM410" s="278"/>
    </row>
    <row r="411" spans="1:40" ht="15" outlineLevel="1">
      <c r="A411" s="467">
        <v>2</v>
      </c>
      <c r="B411" s="270" t="s">
        <v>338</v>
      </c>
      <c r="C411" s="267" t="s">
        <v>335</v>
      </c>
      <c r="D411" s="271">
        <v>14038.71536</v>
      </c>
      <c r="E411" s="271">
        <v>14038.71536</v>
      </c>
      <c r="F411" s="271">
        <v>14038.71536</v>
      </c>
      <c r="G411" s="271">
        <v>14038.71536</v>
      </c>
      <c r="H411" s="271">
        <v>0</v>
      </c>
      <c r="I411" s="271">
        <v>0</v>
      </c>
      <c r="J411" s="271">
        <v>0</v>
      </c>
      <c r="K411" s="271">
        <v>0</v>
      </c>
      <c r="L411" s="271">
        <v>0</v>
      </c>
      <c r="M411" s="271">
        <v>0</v>
      </c>
      <c r="N411" s="698"/>
      <c r="O411" s="271">
        <v>7.8733757640000004</v>
      </c>
      <c r="P411" s="271">
        <v>7.8733757640000004</v>
      </c>
      <c r="Q411" s="271">
        <v>7.8733757640000004</v>
      </c>
      <c r="R411" s="271">
        <v>7.8733757640000004</v>
      </c>
      <c r="S411" s="271">
        <v>0</v>
      </c>
      <c r="T411" s="271">
        <v>0</v>
      </c>
      <c r="U411" s="271">
        <v>0</v>
      </c>
      <c r="V411" s="271">
        <v>0</v>
      </c>
      <c r="W411" s="271">
        <v>0</v>
      </c>
      <c r="X411" s="271">
        <v>0</v>
      </c>
      <c r="Y411" s="699">
        <v>1</v>
      </c>
      <c r="Z411" s="378"/>
      <c r="AA411" s="378"/>
      <c r="AB411" s="378"/>
      <c r="AC411" s="378"/>
      <c r="AD411" s="378"/>
      <c r="AE411" s="378"/>
      <c r="AF411" s="378"/>
      <c r="AG411" s="378"/>
      <c r="AH411" s="378"/>
      <c r="AI411" s="378"/>
      <c r="AJ411" s="378"/>
      <c r="AK411" s="378"/>
      <c r="AL411" s="378"/>
      <c r="AM411" s="272">
        <f>SUM(Y411:AL411)</f>
        <v>1</v>
      </c>
    </row>
    <row r="412" spans="1:40" ht="15" outlineLevel="1">
      <c r="B412" s="270" t="s">
        <v>424</v>
      </c>
      <c r="C412" s="267" t="s">
        <v>337</v>
      </c>
      <c r="D412" s="271"/>
      <c r="E412" s="271"/>
      <c r="F412" s="271"/>
      <c r="G412" s="271"/>
      <c r="H412" s="271"/>
      <c r="I412" s="271"/>
      <c r="J412" s="271"/>
      <c r="K412" s="271"/>
      <c r="L412" s="271"/>
      <c r="M412" s="271"/>
      <c r="N412" s="700"/>
      <c r="O412" s="271"/>
      <c r="P412" s="271"/>
      <c r="Q412" s="271"/>
      <c r="R412" s="271"/>
      <c r="S412" s="271"/>
      <c r="T412" s="271"/>
      <c r="U412" s="271"/>
      <c r="V412" s="271"/>
      <c r="W412" s="271"/>
      <c r="X412" s="271"/>
      <c r="Y412" s="701">
        <f>Y411</f>
        <v>1</v>
      </c>
      <c r="Z412" s="379">
        <f>Z411</f>
        <v>0</v>
      </c>
      <c r="AA412" s="379">
        <f t="shared" ref="AA412:AL412" si="119">AA411</f>
        <v>0</v>
      </c>
      <c r="AB412" s="379">
        <f t="shared" si="119"/>
        <v>0</v>
      </c>
      <c r="AC412" s="379">
        <f t="shared" si="119"/>
        <v>0</v>
      </c>
      <c r="AD412" s="379">
        <f t="shared" si="119"/>
        <v>0</v>
      </c>
      <c r="AE412" s="379">
        <f t="shared" si="119"/>
        <v>0</v>
      </c>
      <c r="AF412" s="379">
        <f t="shared" si="119"/>
        <v>0</v>
      </c>
      <c r="AG412" s="379">
        <f t="shared" si="119"/>
        <v>0</v>
      </c>
      <c r="AH412" s="379">
        <f t="shared" si="119"/>
        <v>0</v>
      </c>
      <c r="AI412" s="379">
        <f t="shared" si="119"/>
        <v>0</v>
      </c>
      <c r="AJ412" s="379">
        <f t="shared" si="119"/>
        <v>0</v>
      </c>
      <c r="AK412" s="379">
        <f t="shared" si="119"/>
        <v>0</v>
      </c>
      <c r="AL412" s="379">
        <f t="shared" si="119"/>
        <v>0</v>
      </c>
      <c r="AM412" s="273"/>
    </row>
    <row r="413" spans="1:40" ht="15.45" outlineLevel="1">
      <c r="A413" s="469"/>
      <c r="B413" s="274"/>
      <c r="C413" s="275"/>
      <c r="D413" s="704"/>
      <c r="E413" s="704"/>
      <c r="F413" s="704"/>
      <c r="G413" s="704"/>
      <c r="H413" s="704"/>
      <c r="I413" s="704"/>
      <c r="J413" s="704"/>
      <c r="K413" s="704"/>
      <c r="L413" s="704"/>
      <c r="M413" s="704"/>
      <c r="N413" s="279"/>
      <c r="O413" s="704"/>
      <c r="P413" s="704"/>
      <c r="Q413" s="704"/>
      <c r="R413" s="704"/>
      <c r="S413" s="704"/>
      <c r="T413" s="704"/>
      <c r="U413" s="704"/>
      <c r="V413" s="704"/>
      <c r="W413" s="704"/>
      <c r="X413" s="704"/>
      <c r="Y413" s="703"/>
      <c r="Z413" s="381"/>
      <c r="AA413" s="381"/>
      <c r="AB413" s="381"/>
      <c r="AC413" s="381"/>
      <c r="AD413" s="381"/>
      <c r="AE413" s="381"/>
      <c r="AF413" s="381"/>
      <c r="AG413" s="381"/>
      <c r="AH413" s="381"/>
      <c r="AI413" s="381"/>
      <c r="AJ413" s="381"/>
      <c r="AK413" s="381"/>
      <c r="AL413" s="381"/>
      <c r="AM413" s="278"/>
    </row>
    <row r="414" spans="1:40" ht="15" outlineLevel="1">
      <c r="A414" s="467">
        <v>3</v>
      </c>
      <c r="B414" s="270" t="s">
        <v>339</v>
      </c>
      <c r="C414" s="267" t="s">
        <v>335</v>
      </c>
      <c r="D414" s="271">
        <v>122815.47917599999</v>
      </c>
      <c r="E414" s="271">
        <v>122815.47917599999</v>
      </c>
      <c r="F414" s="271">
        <v>122815.47917599999</v>
      </c>
      <c r="G414" s="271">
        <v>122815.47917599999</v>
      </c>
      <c r="H414" s="271">
        <v>122815.47917599999</v>
      </c>
      <c r="I414" s="271">
        <v>122815.47917599999</v>
      </c>
      <c r="J414" s="271">
        <v>122815.47917599999</v>
      </c>
      <c r="K414" s="271">
        <v>122815.47917599999</v>
      </c>
      <c r="L414" s="271">
        <v>122815.47917599999</v>
      </c>
      <c r="M414" s="271">
        <v>122815.47917599999</v>
      </c>
      <c r="N414" s="698"/>
      <c r="O414" s="271">
        <v>64.304550685999999</v>
      </c>
      <c r="P414" s="271">
        <v>64.304550685999999</v>
      </c>
      <c r="Q414" s="271">
        <v>64.304550685999999</v>
      </c>
      <c r="R414" s="271">
        <v>64.304550685999999</v>
      </c>
      <c r="S414" s="271">
        <v>64.304550685999999</v>
      </c>
      <c r="T414" s="271">
        <v>64.304550685999999</v>
      </c>
      <c r="U414" s="271">
        <v>64.304550685999999</v>
      </c>
      <c r="V414" s="271">
        <v>64.304550685999999</v>
      </c>
      <c r="W414" s="271">
        <v>64.304550685999999</v>
      </c>
      <c r="X414" s="271">
        <v>64.304550685999999</v>
      </c>
      <c r="Y414" s="699">
        <v>1</v>
      </c>
      <c r="Z414" s="378"/>
      <c r="AA414" s="378"/>
      <c r="AB414" s="378"/>
      <c r="AC414" s="378"/>
      <c r="AD414" s="378"/>
      <c r="AE414" s="378"/>
      <c r="AF414" s="378"/>
      <c r="AG414" s="378"/>
      <c r="AH414" s="378"/>
      <c r="AI414" s="378"/>
      <c r="AJ414" s="378"/>
      <c r="AK414" s="378"/>
      <c r="AL414" s="378"/>
      <c r="AM414" s="272">
        <f>SUM(Y414:AL414)</f>
        <v>1</v>
      </c>
    </row>
    <row r="415" spans="1:40" ht="15" outlineLevel="1">
      <c r="B415" s="270" t="s">
        <v>424</v>
      </c>
      <c r="C415" s="267" t="s">
        <v>337</v>
      </c>
      <c r="D415" s="271"/>
      <c r="E415" s="271"/>
      <c r="F415" s="271"/>
      <c r="G415" s="271"/>
      <c r="H415" s="271"/>
      <c r="I415" s="271"/>
      <c r="J415" s="271"/>
      <c r="K415" s="271"/>
      <c r="L415" s="271"/>
      <c r="M415" s="271"/>
      <c r="N415" s="700"/>
      <c r="O415" s="271"/>
      <c r="P415" s="271"/>
      <c r="Q415" s="271"/>
      <c r="R415" s="271"/>
      <c r="S415" s="271"/>
      <c r="T415" s="271"/>
      <c r="U415" s="271"/>
      <c r="V415" s="271"/>
      <c r="W415" s="271"/>
      <c r="X415" s="271"/>
      <c r="Y415" s="701">
        <f>Y414</f>
        <v>1</v>
      </c>
      <c r="Z415" s="379">
        <f>Z414</f>
        <v>0</v>
      </c>
      <c r="AA415" s="379">
        <f t="shared" ref="AA415:AL415" si="120">AA414</f>
        <v>0</v>
      </c>
      <c r="AB415" s="379">
        <f t="shared" si="120"/>
        <v>0</v>
      </c>
      <c r="AC415" s="379">
        <f t="shared" si="120"/>
        <v>0</v>
      </c>
      <c r="AD415" s="379">
        <f t="shared" si="120"/>
        <v>0</v>
      </c>
      <c r="AE415" s="379">
        <f t="shared" si="120"/>
        <v>0</v>
      </c>
      <c r="AF415" s="379">
        <f t="shared" si="120"/>
        <v>0</v>
      </c>
      <c r="AG415" s="379">
        <f t="shared" si="120"/>
        <v>0</v>
      </c>
      <c r="AH415" s="379">
        <f t="shared" si="120"/>
        <v>0</v>
      </c>
      <c r="AI415" s="379">
        <f t="shared" si="120"/>
        <v>0</v>
      </c>
      <c r="AJ415" s="379">
        <f t="shared" si="120"/>
        <v>0</v>
      </c>
      <c r="AK415" s="379">
        <f t="shared" si="120"/>
        <v>0</v>
      </c>
      <c r="AL415" s="379">
        <f t="shared" si="120"/>
        <v>0</v>
      </c>
      <c r="AM415" s="273"/>
    </row>
    <row r="416" spans="1:40" ht="15" outlineLevel="1">
      <c r="B416" s="270"/>
      <c r="C416" s="281"/>
      <c r="D416" s="698"/>
      <c r="E416" s="698"/>
      <c r="F416" s="698"/>
      <c r="G416" s="698"/>
      <c r="H416" s="698"/>
      <c r="I416" s="698"/>
      <c r="J416" s="698"/>
      <c r="K416" s="698"/>
      <c r="L416" s="698"/>
      <c r="M416" s="698"/>
      <c r="N416" s="259"/>
      <c r="O416" s="698"/>
      <c r="P416" s="698"/>
      <c r="Q416" s="698"/>
      <c r="R416" s="698"/>
      <c r="S416" s="698"/>
      <c r="T416" s="698"/>
      <c r="U416" s="698"/>
      <c r="V416" s="698"/>
      <c r="W416" s="698"/>
      <c r="X416" s="698"/>
      <c r="Y416" s="703"/>
      <c r="Z416" s="380"/>
      <c r="AA416" s="380"/>
      <c r="AB416" s="380"/>
      <c r="AC416" s="380"/>
      <c r="AD416" s="380"/>
      <c r="AE416" s="380"/>
      <c r="AF416" s="380"/>
      <c r="AG416" s="380"/>
      <c r="AH416" s="380"/>
      <c r="AI416" s="380"/>
      <c r="AJ416" s="380"/>
      <c r="AK416" s="380"/>
      <c r="AL416" s="380"/>
      <c r="AM416" s="282"/>
    </row>
    <row r="417" spans="1:39" ht="15" outlineLevel="1">
      <c r="A417" s="467">
        <v>4</v>
      </c>
      <c r="B417" s="270" t="s">
        <v>340</v>
      </c>
      <c r="C417" s="267" t="s">
        <v>335</v>
      </c>
      <c r="D417" s="271">
        <v>153000.45480000001</v>
      </c>
      <c r="E417" s="271">
        <v>142210.23540000001</v>
      </c>
      <c r="F417" s="271">
        <v>137012.81529999999</v>
      </c>
      <c r="G417" s="271">
        <v>137012.81529999999</v>
      </c>
      <c r="H417" s="271">
        <v>137012.81529999999</v>
      </c>
      <c r="I417" s="271">
        <v>137012.81529999999</v>
      </c>
      <c r="J417" s="271">
        <v>137012.81529999999</v>
      </c>
      <c r="K417" s="271">
        <v>136750.70869999999</v>
      </c>
      <c r="L417" s="271">
        <v>136750.70869999999</v>
      </c>
      <c r="M417" s="271">
        <v>117320.8315</v>
      </c>
      <c r="N417" s="698"/>
      <c r="O417" s="271">
        <v>11.234249309999999</v>
      </c>
      <c r="P417" s="271">
        <v>10.585293500000001</v>
      </c>
      <c r="Q417" s="271">
        <v>10.271865650000001</v>
      </c>
      <c r="R417" s="271">
        <v>10.271865650000001</v>
      </c>
      <c r="S417" s="271">
        <v>10.271865650000001</v>
      </c>
      <c r="T417" s="271">
        <v>10.271865650000001</v>
      </c>
      <c r="U417" s="271">
        <v>10.271865650000001</v>
      </c>
      <c r="V417" s="271">
        <v>10.24194481</v>
      </c>
      <c r="W417" s="271">
        <v>10.24194481</v>
      </c>
      <c r="X417" s="271">
        <v>9.0221895910000001</v>
      </c>
      <c r="Y417" s="699">
        <v>1</v>
      </c>
      <c r="Z417" s="378"/>
      <c r="AA417" s="378"/>
      <c r="AB417" s="378"/>
      <c r="AC417" s="378"/>
      <c r="AD417" s="378"/>
      <c r="AE417" s="378"/>
      <c r="AF417" s="378"/>
      <c r="AG417" s="378"/>
      <c r="AH417" s="378"/>
      <c r="AI417" s="378"/>
      <c r="AJ417" s="378"/>
      <c r="AK417" s="378"/>
      <c r="AL417" s="378"/>
      <c r="AM417" s="272">
        <f>SUM(Y417:AL417)</f>
        <v>1</v>
      </c>
    </row>
    <row r="418" spans="1:39" ht="15" outlineLevel="1">
      <c r="B418" s="270" t="s">
        <v>424</v>
      </c>
      <c r="C418" s="267" t="s">
        <v>337</v>
      </c>
      <c r="D418" s="271"/>
      <c r="E418" s="271"/>
      <c r="F418" s="271"/>
      <c r="G418" s="271"/>
      <c r="H418" s="271"/>
      <c r="I418" s="271"/>
      <c r="J418" s="271"/>
      <c r="K418" s="271"/>
      <c r="L418" s="271"/>
      <c r="M418" s="271"/>
      <c r="N418" s="700"/>
      <c r="O418" s="271"/>
      <c r="P418" s="271"/>
      <c r="Q418" s="271"/>
      <c r="R418" s="271"/>
      <c r="S418" s="271"/>
      <c r="T418" s="271"/>
      <c r="U418" s="271"/>
      <c r="V418" s="271"/>
      <c r="W418" s="271"/>
      <c r="X418" s="271"/>
      <c r="Y418" s="701">
        <f>Y417</f>
        <v>1</v>
      </c>
      <c r="Z418" s="379">
        <f>Z417</f>
        <v>0</v>
      </c>
      <c r="AA418" s="379">
        <f t="shared" ref="AA418:AL418" si="121">AA417</f>
        <v>0</v>
      </c>
      <c r="AB418" s="379">
        <f t="shared" si="121"/>
        <v>0</v>
      </c>
      <c r="AC418" s="379">
        <f t="shared" si="121"/>
        <v>0</v>
      </c>
      <c r="AD418" s="379">
        <f t="shared" si="121"/>
        <v>0</v>
      </c>
      <c r="AE418" s="379">
        <f t="shared" si="121"/>
        <v>0</v>
      </c>
      <c r="AF418" s="379">
        <f t="shared" si="121"/>
        <v>0</v>
      </c>
      <c r="AG418" s="379">
        <f t="shared" si="121"/>
        <v>0</v>
      </c>
      <c r="AH418" s="379">
        <f t="shared" si="121"/>
        <v>0</v>
      </c>
      <c r="AI418" s="379">
        <f t="shared" si="121"/>
        <v>0</v>
      </c>
      <c r="AJ418" s="379">
        <f t="shared" si="121"/>
        <v>0</v>
      </c>
      <c r="AK418" s="379">
        <f t="shared" si="121"/>
        <v>0</v>
      </c>
      <c r="AL418" s="379">
        <f t="shared" si="121"/>
        <v>0</v>
      </c>
      <c r="AM418" s="273"/>
    </row>
    <row r="419" spans="1:39" ht="15" outlineLevel="1">
      <c r="B419" s="270"/>
      <c r="C419" s="281"/>
      <c r="D419" s="704"/>
      <c r="E419" s="704"/>
      <c r="F419" s="704"/>
      <c r="G419" s="704"/>
      <c r="H419" s="704"/>
      <c r="I419" s="704"/>
      <c r="J419" s="704"/>
      <c r="K419" s="704"/>
      <c r="L419" s="704"/>
      <c r="M419" s="704"/>
      <c r="N419" s="698"/>
      <c r="O419" s="704"/>
      <c r="P419" s="704"/>
      <c r="Q419" s="704"/>
      <c r="R419" s="704"/>
      <c r="S419" s="704"/>
      <c r="T419" s="704"/>
      <c r="U419" s="704"/>
      <c r="V419" s="704"/>
      <c r="W419" s="704"/>
      <c r="X419" s="704"/>
      <c r="Y419" s="703"/>
      <c r="Z419" s="380"/>
      <c r="AA419" s="380"/>
      <c r="AB419" s="380"/>
      <c r="AC419" s="380"/>
      <c r="AD419" s="380"/>
      <c r="AE419" s="380"/>
      <c r="AF419" s="380"/>
      <c r="AG419" s="380"/>
      <c r="AH419" s="380"/>
      <c r="AI419" s="380"/>
      <c r="AJ419" s="380"/>
      <c r="AK419" s="380"/>
      <c r="AL419" s="380"/>
      <c r="AM419" s="282"/>
    </row>
    <row r="420" spans="1:39" ht="15" outlineLevel="1">
      <c r="A420" s="467">
        <v>5</v>
      </c>
      <c r="B420" s="270" t="s">
        <v>341</v>
      </c>
      <c r="C420" s="267" t="s">
        <v>335</v>
      </c>
      <c r="D420" s="271">
        <v>655412.74170000001</v>
      </c>
      <c r="E420" s="271">
        <v>568563.63009999995</v>
      </c>
      <c r="F420" s="271">
        <v>523302.68190000003</v>
      </c>
      <c r="G420" s="271">
        <v>523302.68190000003</v>
      </c>
      <c r="H420" s="271">
        <v>523302.68190000003</v>
      </c>
      <c r="I420" s="271">
        <v>523302.68190000003</v>
      </c>
      <c r="J420" s="271">
        <v>523302.68190000003</v>
      </c>
      <c r="K420" s="271">
        <v>523075.99519999995</v>
      </c>
      <c r="L420" s="271">
        <v>523075.99519999995</v>
      </c>
      <c r="M420" s="271">
        <v>486489.73590000003</v>
      </c>
      <c r="N420" s="698"/>
      <c r="O420" s="271">
        <v>42.893680109999998</v>
      </c>
      <c r="P420" s="271">
        <v>37.441527460000003</v>
      </c>
      <c r="Q420" s="271">
        <v>34.600167380000002</v>
      </c>
      <c r="R420" s="271">
        <v>34.600167380000002</v>
      </c>
      <c r="S420" s="271">
        <v>34.600167380000002</v>
      </c>
      <c r="T420" s="271">
        <v>34.600167380000002</v>
      </c>
      <c r="U420" s="271">
        <v>34.600167380000002</v>
      </c>
      <c r="V420" s="271">
        <v>34.574289890000003</v>
      </c>
      <c r="W420" s="271">
        <v>34.574289890000003</v>
      </c>
      <c r="X420" s="271">
        <v>32.277503350000003</v>
      </c>
      <c r="Y420" s="699">
        <v>1</v>
      </c>
      <c r="Z420" s="378"/>
      <c r="AA420" s="378"/>
      <c r="AB420" s="378"/>
      <c r="AC420" s="378"/>
      <c r="AD420" s="378"/>
      <c r="AE420" s="378"/>
      <c r="AF420" s="378"/>
      <c r="AG420" s="378"/>
      <c r="AH420" s="378"/>
      <c r="AI420" s="378"/>
      <c r="AJ420" s="378"/>
      <c r="AK420" s="378"/>
      <c r="AL420" s="378"/>
      <c r="AM420" s="272">
        <f>SUM(Y420:AL420)</f>
        <v>1</v>
      </c>
    </row>
    <row r="421" spans="1:39" ht="15" outlineLevel="1">
      <c r="B421" s="270" t="s">
        <v>424</v>
      </c>
      <c r="C421" s="267" t="s">
        <v>337</v>
      </c>
      <c r="D421" s="271"/>
      <c r="E421" s="271"/>
      <c r="F421" s="271"/>
      <c r="G421" s="271"/>
      <c r="H421" s="271"/>
      <c r="I421" s="271"/>
      <c r="J421" s="271"/>
      <c r="K421" s="271"/>
      <c r="L421" s="271"/>
      <c r="M421" s="271"/>
      <c r="N421" s="700"/>
      <c r="O421" s="271"/>
      <c r="P421" s="271"/>
      <c r="Q421" s="271"/>
      <c r="R421" s="271"/>
      <c r="S421" s="271"/>
      <c r="T421" s="271"/>
      <c r="U421" s="271"/>
      <c r="V421" s="271"/>
      <c r="W421" s="271"/>
      <c r="X421" s="271"/>
      <c r="Y421" s="701">
        <f>Y420</f>
        <v>1</v>
      </c>
      <c r="Z421" s="379">
        <f>Z420</f>
        <v>0</v>
      </c>
      <c r="AA421" s="379">
        <f t="shared" ref="AA421:AL421" si="122">AA420</f>
        <v>0</v>
      </c>
      <c r="AB421" s="379">
        <f t="shared" si="122"/>
        <v>0</v>
      </c>
      <c r="AC421" s="379">
        <f t="shared" si="122"/>
        <v>0</v>
      </c>
      <c r="AD421" s="379">
        <f t="shared" si="122"/>
        <v>0</v>
      </c>
      <c r="AE421" s="379">
        <f t="shared" si="122"/>
        <v>0</v>
      </c>
      <c r="AF421" s="379">
        <f t="shared" si="122"/>
        <v>0</v>
      </c>
      <c r="AG421" s="379">
        <f t="shared" si="122"/>
        <v>0</v>
      </c>
      <c r="AH421" s="379">
        <f t="shared" si="122"/>
        <v>0</v>
      </c>
      <c r="AI421" s="379">
        <f t="shared" si="122"/>
        <v>0</v>
      </c>
      <c r="AJ421" s="379">
        <f t="shared" si="122"/>
        <v>0</v>
      </c>
      <c r="AK421" s="379">
        <f t="shared" si="122"/>
        <v>0</v>
      </c>
      <c r="AL421" s="379">
        <f t="shared" si="122"/>
        <v>0</v>
      </c>
      <c r="AM421" s="273"/>
    </row>
    <row r="422" spans="1:39" ht="15" outlineLevel="1">
      <c r="B422" s="270"/>
      <c r="C422" s="281"/>
      <c r="D422" s="280"/>
      <c r="E422" s="280"/>
      <c r="F422" s="280"/>
      <c r="G422" s="280"/>
      <c r="H422" s="280"/>
      <c r="I422" s="280"/>
      <c r="J422" s="280"/>
      <c r="K422" s="280"/>
      <c r="L422" s="280"/>
      <c r="M422" s="280"/>
      <c r="N422" s="267"/>
      <c r="O422" s="280"/>
      <c r="P422" s="280"/>
      <c r="Q422" s="280"/>
      <c r="R422" s="280"/>
      <c r="S422" s="280"/>
      <c r="T422" s="280"/>
      <c r="U422" s="280"/>
      <c r="V422" s="280"/>
      <c r="W422" s="280"/>
      <c r="X422" s="280"/>
      <c r="Y422" s="380"/>
      <c r="Z422" s="380"/>
      <c r="AA422" s="380"/>
      <c r="AB422" s="380"/>
      <c r="AC422" s="380"/>
      <c r="AD422" s="380"/>
      <c r="AE422" s="380"/>
      <c r="AF422" s="380"/>
      <c r="AG422" s="380"/>
      <c r="AH422" s="380"/>
      <c r="AI422" s="380"/>
      <c r="AJ422" s="380"/>
      <c r="AK422" s="380"/>
      <c r="AL422" s="380"/>
      <c r="AM422" s="282"/>
    </row>
    <row r="423" spans="1:39" ht="15" outlineLevel="1">
      <c r="A423" s="467">
        <v>6</v>
      </c>
      <c r="B423" s="270" t="s">
        <v>342</v>
      </c>
      <c r="C423" s="267" t="s">
        <v>335</v>
      </c>
      <c r="D423" s="271"/>
      <c r="E423" s="271"/>
      <c r="F423" s="271"/>
      <c r="G423" s="271"/>
      <c r="H423" s="271"/>
      <c r="I423" s="271"/>
      <c r="J423" s="271"/>
      <c r="K423" s="271"/>
      <c r="L423" s="271"/>
      <c r="M423" s="271"/>
      <c r="N423" s="267"/>
      <c r="O423" s="271"/>
      <c r="P423" s="271"/>
      <c r="Q423" s="271"/>
      <c r="R423" s="271"/>
      <c r="S423" s="271"/>
      <c r="T423" s="271"/>
      <c r="U423" s="271"/>
      <c r="V423" s="271"/>
      <c r="W423" s="271"/>
      <c r="X423" s="271"/>
      <c r="Y423" s="378"/>
      <c r="Z423" s="378"/>
      <c r="AA423" s="378"/>
      <c r="AB423" s="378"/>
      <c r="AC423" s="378"/>
      <c r="AD423" s="378"/>
      <c r="AE423" s="378"/>
      <c r="AF423" s="378"/>
      <c r="AG423" s="378"/>
      <c r="AH423" s="378"/>
      <c r="AI423" s="378"/>
      <c r="AJ423" s="378"/>
      <c r="AK423" s="378"/>
      <c r="AL423" s="378"/>
      <c r="AM423" s="272">
        <f>SUM(Y423:AL423)</f>
        <v>0</v>
      </c>
    </row>
    <row r="424" spans="1:39" ht="15" outlineLevel="1">
      <c r="B424" s="270" t="s">
        <v>424</v>
      </c>
      <c r="C424" s="267" t="s">
        <v>337</v>
      </c>
      <c r="D424" s="271"/>
      <c r="E424" s="271"/>
      <c r="F424" s="271"/>
      <c r="G424" s="271"/>
      <c r="H424" s="271"/>
      <c r="I424" s="271"/>
      <c r="J424" s="271"/>
      <c r="K424" s="271"/>
      <c r="L424" s="271"/>
      <c r="M424" s="271"/>
      <c r="N424" s="427"/>
      <c r="O424" s="271"/>
      <c r="P424" s="271"/>
      <c r="Q424" s="271"/>
      <c r="R424" s="271"/>
      <c r="S424" s="271"/>
      <c r="T424" s="271"/>
      <c r="U424" s="271"/>
      <c r="V424" s="271"/>
      <c r="W424" s="271"/>
      <c r="X424" s="271"/>
      <c r="Y424" s="379">
        <f>Y423</f>
        <v>0</v>
      </c>
      <c r="Z424" s="379">
        <f>Z423</f>
        <v>0</v>
      </c>
      <c r="AA424" s="379">
        <f t="shared" ref="AA424:AL424" si="123">AA423</f>
        <v>0</v>
      </c>
      <c r="AB424" s="379">
        <f t="shared" si="123"/>
        <v>0</v>
      </c>
      <c r="AC424" s="379">
        <f t="shared" si="123"/>
        <v>0</v>
      </c>
      <c r="AD424" s="379">
        <f t="shared" si="123"/>
        <v>0</v>
      </c>
      <c r="AE424" s="379">
        <f t="shared" si="123"/>
        <v>0</v>
      </c>
      <c r="AF424" s="379">
        <f t="shared" si="123"/>
        <v>0</v>
      </c>
      <c r="AG424" s="379">
        <f t="shared" si="123"/>
        <v>0</v>
      </c>
      <c r="AH424" s="379">
        <f t="shared" si="123"/>
        <v>0</v>
      </c>
      <c r="AI424" s="379">
        <f t="shared" si="123"/>
        <v>0</v>
      </c>
      <c r="AJ424" s="379">
        <f t="shared" si="123"/>
        <v>0</v>
      </c>
      <c r="AK424" s="379">
        <f t="shared" si="123"/>
        <v>0</v>
      </c>
      <c r="AL424" s="379">
        <f t="shared" si="123"/>
        <v>0</v>
      </c>
      <c r="AM424" s="273"/>
    </row>
    <row r="425" spans="1:39" ht="15" outlineLevel="1">
      <c r="B425" s="270"/>
      <c r="C425" s="281"/>
      <c r="D425" s="280"/>
      <c r="E425" s="280"/>
      <c r="F425" s="280"/>
      <c r="G425" s="280"/>
      <c r="H425" s="280"/>
      <c r="I425" s="280"/>
      <c r="J425" s="280"/>
      <c r="K425" s="280"/>
      <c r="L425" s="280"/>
      <c r="M425" s="280"/>
      <c r="N425" s="267"/>
      <c r="O425" s="280"/>
      <c r="P425" s="280"/>
      <c r="Q425" s="280"/>
      <c r="R425" s="280"/>
      <c r="S425" s="280"/>
      <c r="T425" s="280"/>
      <c r="U425" s="280"/>
      <c r="V425" s="280"/>
      <c r="W425" s="280"/>
      <c r="X425" s="280"/>
      <c r="Y425" s="380"/>
      <c r="Z425" s="380"/>
      <c r="AA425" s="380"/>
      <c r="AB425" s="380"/>
      <c r="AC425" s="380"/>
      <c r="AD425" s="380"/>
      <c r="AE425" s="380"/>
      <c r="AF425" s="380"/>
      <c r="AG425" s="380"/>
      <c r="AH425" s="380"/>
      <c r="AI425" s="380"/>
      <c r="AJ425" s="380"/>
      <c r="AK425" s="380"/>
      <c r="AL425" s="380"/>
      <c r="AM425" s="282"/>
    </row>
    <row r="426" spans="1:39" ht="15" outlineLevel="1">
      <c r="A426" s="467">
        <v>7</v>
      </c>
      <c r="B426" s="270" t="s">
        <v>343</v>
      </c>
      <c r="C426" s="267" t="s">
        <v>335</v>
      </c>
      <c r="D426" s="271">
        <v>0</v>
      </c>
      <c r="E426" s="271">
        <v>0</v>
      </c>
      <c r="F426" s="271">
        <v>0</v>
      </c>
      <c r="G426" s="271">
        <v>0</v>
      </c>
      <c r="H426" s="271">
        <v>0</v>
      </c>
      <c r="I426" s="271">
        <v>0</v>
      </c>
      <c r="J426" s="271">
        <v>0</v>
      </c>
      <c r="K426" s="271">
        <v>0</v>
      </c>
      <c r="L426" s="271">
        <v>0</v>
      </c>
      <c r="M426" s="271">
        <v>0</v>
      </c>
      <c r="N426" s="698"/>
      <c r="O426" s="271">
        <v>99.232810000000001</v>
      </c>
      <c r="P426" s="271">
        <v>0</v>
      </c>
      <c r="Q426" s="271">
        <v>0</v>
      </c>
      <c r="R426" s="271">
        <v>0</v>
      </c>
      <c r="S426" s="271">
        <v>0</v>
      </c>
      <c r="T426" s="271">
        <v>0</v>
      </c>
      <c r="U426" s="271">
        <v>0</v>
      </c>
      <c r="V426" s="271">
        <v>0</v>
      </c>
      <c r="W426" s="271">
        <v>0</v>
      </c>
      <c r="X426" s="271">
        <v>0</v>
      </c>
      <c r="Y426" s="705">
        <v>1</v>
      </c>
      <c r="Z426" s="378"/>
      <c r="AA426" s="378"/>
      <c r="AB426" s="378"/>
      <c r="AC426" s="378"/>
      <c r="AD426" s="378"/>
      <c r="AE426" s="378"/>
      <c r="AF426" s="378"/>
      <c r="AG426" s="378"/>
      <c r="AH426" s="378"/>
      <c r="AI426" s="378"/>
      <c r="AJ426" s="378"/>
      <c r="AK426" s="378"/>
      <c r="AL426" s="378"/>
      <c r="AM426" s="272">
        <f>SUM(Y426:AL426)</f>
        <v>1</v>
      </c>
    </row>
    <row r="427" spans="1:39" ht="15" outlineLevel="1">
      <c r="B427" s="270" t="s">
        <v>424</v>
      </c>
      <c r="C427" s="267" t="s">
        <v>337</v>
      </c>
      <c r="D427" s="271"/>
      <c r="E427" s="271"/>
      <c r="F427" s="271"/>
      <c r="G427" s="271"/>
      <c r="H427" s="271"/>
      <c r="I427" s="271"/>
      <c r="J427" s="271"/>
      <c r="K427" s="271"/>
      <c r="L427" s="271"/>
      <c r="M427" s="271"/>
      <c r="N427" s="267"/>
      <c r="O427" s="271"/>
      <c r="P427" s="271"/>
      <c r="Q427" s="271"/>
      <c r="R427" s="271"/>
      <c r="S427" s="271"/>
      <c r="T427" s="271"/>
      <c r="U427" s="271"/>
      <c r="V427" s="271"/>
      <c r="W427" s="271"/>
      <c r="X427" s="271"/>
      <c r="Y427" s="379">
        <f>Y426</f>
        <v>1</v>
      </c>
      <c r="Z427" s="379">
        <f>Z426</f>
        <v>0</v>
      </c>
      <c r="AA427" s="379">
        <f t="shared" ref="AA427:AL427" si="124">AA426</f>
        <v>0</v>
      </c>
      <c r="AB427" s="379">
        <f t="shared" si="124"/>
        <v>0</v>
      </c>
      <c r="AC427" s="379">
        <f t="shared" si="124"/>
        <v>0</v>
      </c>
      <c r="AD427" s="379">
        <f t="shared" si="124"/>
        <v>0</v>
      </c>
      <c r="AE427" s="379">
        <f t="shared" si="124"/>
        <v>0</v>
      </c>
      <c r="AF427" s="379">
        <f t="shared" si="124"/>
        <v>0</v>
      </c>
      <c r="AG427" s="379">
        <f t="shared" si="124"/>
        <v>0</v>
      </c>
      <c r="AH427" s="379">
        <f t="shared" si="124"/>
        <v>0</v>
      </c>
      <c r="AI427" s="379">
        <f t="shared" si="124"/>
        <v>0</v>
      </c>
      <c r="AJ427" s="379">
        <f t="shared" si="124"/>
        <v>0</v>
      </c>
      <c r="AK427" s="379">
        <f t="shared" si="124"/>
        <v>0</v>
      </c>
      <c r="AL427" s="379">
        <f t="shared" si="124"/>
        <v>0</v>
      </c>
      <c r="AM427" s="273"/>
    </row>
    <row r="428" spans="1:39" ht="15" outlineLevel="1">
      <c r="B428" s="270"/>
      <c r="C428" s="281"/>
      <c r="D428" s="280"/>
      <c r="E428" s="280"/>
      <c r="F428" s="280"/>
      <c r="G428" s="280"/>
      <c r="H428" s="280"/>
      <c r="I428" s="280"/>
      <c r="J428" s="280"/>
      <c r="K428" s="280"/>
      <c r="L428" s="280"/>
      <c r="M428" s="280"/>
      <c r="N428" s="267"/>
      <c r="O428" s="280"/>
      <c r="P428" s="280"/>
      <c r="Q428" s="280"/>
      <c r="R428" s="280"/>
      <c r="S428" s="280"/>
      <c r="T428" s="280"/>
      <c r="U428" s="280"/>
      <c r="V428" s="280"/>
      <c r="W428" s="280"/>
      <c r="X428" s="280"/>
      <c r="Y428" s="380"/>
      <c r="Z428" s="380"/>
      <c r="AA428" s="380"/>
      <c r="AB428" s="380"/>
      <c r="AC428" s="380"/>
      <c r="AD428" s="380"/>
      <c r="AE428" s="380"/>
      <c r="AF428" s="380"/>
      <c r="AG428" s="380"/>
      <c r="AH428" s="380"/>
      <c r="AI428" s="380"/>
      <c r="AJ428" s="380"/>
      <c r="AK428" s="380"/>
      <c r="AL428" s="380"/>
      <c r="AM428" s="282"/>
    </row>
    <row r="429" spans="1:39" s="259" customFormat="1" ht="15" outlineLevel="1">
      <c r="A429" s="467">
        <v>8</v>
      </c>
      <c r="B429" s="270" t="s">
        <v>344</v>
      </c>
      <c r="C429" s="267" t="s">
        <v>335</v>
      </c>
      <c r="D429" s="271"/>
      <c r="E429" s="271"/>
      <c r="F429" s="271"/>
      <c r="G429" s="271"/>
      <c r="H429" s="271"/>
      <c r="I429" s="271"/>
      <c r="J429" s="271"/>
      <c r="K429" s="271"/>
      <c r="L429" s="271"/>
      <c r="M429" s="271"/>
      <c r="N429" s="267"/>
      <c r="O429" s="271"/>
      <c r="P429" s="271"/>
      <c r="Q429" s="271"/>
      <c r="R429" s="271"/>
      <c r="S429" s="271"/>
      <c r="T429" s="271"/>
      <c r="U429" s="271"/>
      <c r="V429" s="271"/>
      <c r="W429" s="271"/>
      <c r="X429" s="271"/>
      <c r="Y429" s="378"/>
      <c r="Z429" s="378"/>
      <c r="AA429" s="378"/>
      <c r="AB429" s="378"/>
      <c r="AC429" s="378"/>
      <c r="AD429" s="378"/>
      <c r="AE429" s="378"/>
      <c r="AF429" s="378"/>
      <c r="AG429" s="378"/>
      <c r="AH429" s="378"/>
      <c r="AI429" s="378"/>
      <c r="AJ429" s="378"/>
      <c r="AK429" s="378"/>
      <c r="AL429" s="378"/>
      <c r="AM429" s="272">
        <f>SUM(Y429:AL429)</f>
        <v>0</v>
      </c>
    </row>
    <row r="430" spans="1:39" s="259" customFormat="1" ht="15" outlineLevel="1">
      <c r="A430" s="467"/>
      <c r="B430" s="270" t="s">
        <v>424</v>
      </c>
      <c r="C430" s="267" t="s">
        <v>337</v>
      </c>
      <c r="D430" s="271"/>
      <c r="E430" s="271"/>
      <c r="F430" s="271"/>
      <c r="G430" s="271"/>
      <c r="H430" s="271"/>
      <c r="I430" s="271"/>
      <c r="J430" s="271"/>
      <c r="K430" s="271"/>
      <c r="L430" s="271"/>
      <c r="M430" s="271"/>
      <c r="N430" s="267"/>
      <c r="O430" s="271"/>
      <c r="P430" s="271"/>
      <c r="Q430" s="271"/>
      <c r="R430" s="271"/>
      <c r="S430" s="271"/>
      <c r="T430" s="271"/>
      <c r="U430" s="271"/>
      <c r="V430" s="271"/>
      <c r="W430" s="271"/>
      <c r="X430" s="271"/>
      <c r="Y430" s="379">
        <f>Y429</f>
        <v>0</v>
      </c>
      <c r="Z430" s="379">
        <f>Z429</f>
        <v>0</v>
      </c>
      <c r="AA430" s="379">
        <f t="shared" ref="AA430:AL430" si="125">AA429</f>
        <v>0</v>
      </c>
      <c r="AB430" s="379">
        <f t="shared" si="125"/>
        <v>0</v>
      </c>
      <c r="AC430" s="379">
        <f t="shared" si="125"/>
        <v>0</v>
      </c>
      <c r="AD430" s="379">
        <f t="shared" si="125"/>
        <v>0</v>
      </c>
      <c r="AE430" s="379">
        <f t="shared" si="125"/>
        <v>0</v>
      </c>
      <c r="AF430" s="379">
        <f t="shared" si="125"/>
        <v>0</v>
      </c>
      <c r="AG430" s="379">
        <f t="shared" si="125"/>
        <v>0</v>
      </c>
      <c r="AH430" s="379">
        <f t="shared" si="125"/>
        <v>0</v>
      </c>
      <c r="AI430" s="379">
        <f t="shared" si="125"/>
        <v>0</v>
      </c>
      <c r="AJ430" s="379">
        <f t="shared" si="125"/>
        <v>0</v>
      </c>
      <c r="AK430" s="379">
        <f t="shared" si="125"/>
        <v>0</v>
      </c>
      <c r="AL430" s="379">
        <f t="shared" si="125"/>
        <v>0</v>
      </c>
      <c r="AM430" s="273"/>
    </row>
    <row r="431" spans="1:39" s="259" customFormat="1" ht="15" outlineLevel="1">
      <c r="A431" s="467"/>
      <c r="B431" s="270"/>
      <c r="C431" s="281"/>
      <c r="D431" s="280"/>
      <c r="E431" s="280"/>
      <c r="F431" s="280"/>
      <c r="G431" s="280"/>
      <c r="H431" s="280"/>
      <c r="I431" s="280"/>
      <c r="J431" s="280"/>
      <c r="K431" s="280"/>
      <c r="L431" s="280"/>
      <c r="M431" s="280"/>
      <c r="N431" s="267"/>
      <c r="O431" s="280"/>
      <c r="P431" s="280"/>
      <c r="Q431" s="280"/>
      <c r="R431" s="280"/>
      <c r="S431" s="280"/>
      <c r="T431" s="280"/>
      <c r="U431" s="280"/>
      <c r="V431" s="280"/>
      <c r="W431" s="280"/>
      <c r="X431" s="280"/>
      <c r="Y431" s="380"/>
      <c r="Z431" s="380"/>
      <c r="AA431" s="380"/>
      <c r="AB431" s="380"/>
      <c r="AC431" s="380"/>
      <c r="AD431" s="380"/>
      <c r="AE431" s="380"/>
      <c r="AF431" s="380"/>
      <c r="AG431" s="380"/>
      <c r="AH431" s="380"/>
      <c r="AI431" s="380"/>
      <c r="AJ431" s="380"/>
      <c r="AK431" s="380"/>
      <c r="AL431" s="380"/>
      <c r="AM431" s="282"/>
    </row>
    <row r="432" spans="1:39" ht="15" outlineLevel="1">
      <c r="A432" s="467">
        <v>9</v>
      </c>
      <c r="B432" s="270" t="s">
        <v>345</v>
      </c>
      <c r="C432" s="267" t="s">
        <v>335</v>
      </c>
      <c r="D432" s="271"/>
      <c r="E432" s="271"/>
      <c r="F432" s="271"/>
      <c r="G432" s="271"/>
      <c r="H432" s="271"/>
      <c r="I432" s="271"/>
      <c r="J432" s="271"/>
      <c r="K432" s="271"/>
      <c r="L432" s="271"/>
      <c r="M432" s="271"/>
      <c r="N432" s="267"/>
      <c r="O432" s="271"/>
      <c r="P432" s="271"/>
      <c r="Q432" s="271"/>
      <c r="R432" s="271"/>
      <c r="S432" s="271"/>
      <c r="T432" s="271"/>
      <c r="U432" s="271"/>
      <c r="V432" s="271"/>
      <c r="W432" s="271"/>
      <c r="X432" s="271"/>
      <c r="Y432" s="378"/>
      <c r="Z432" s="378"/>
      <c r="AA432" s="378"/>
      <c r="AB432" s="378"/>
      <c r="AC432" s="378"/>
      <c r="AD432" s="378"/>
      <c r="AE432" s="378"/>
      <c r="AF432" s="378"/>
      <c r="AG432" s="378"/>
      <c r="AH432" s="378"/>
      <c r="AI432" s="378"/>
      <c r="AJ432" s="378"/>
      <c r="AK432" s="378"/>
      <c r="AL432" s="378"/>
      <c r="AM432" s="272">
        <f>SUM(Y432:AL432)</f>
        <v>0</v>
      </c>
    </row>
    <row r="433" spans="1:39" ht="15" outlineLevel="1">
      <c r="B433" s="270" t="s">
        <v>424</v>
      </c>
      <c r="C433" s="267" t="s">
        <v>337</v>
      </c>
      <c r="D433" s="271"/>
      <c r="E433" s="271"/>
      <c r="F433" s="271"/>
      <c r="G433" s="271"/>
      <c r="H433" s="271"/>
      <c r="I433" s="271"/>
      <c r="J433" s="271"/>
      <c r="K433" s="271"/>
      <c r="L433" s="271"/>
      <c r="M433" s="271"/>
      <c r="N433" s="267"/>
      <c r="O433" s="271"/>
      <c r="P433" s="271"/>
      <c r="Q433" s="271"/>
      <c r="R433" s="271"/>
      <c r="S433" s="271"/>
      <c r="T433" s="271"/>
      <c r="U433" s="271"/>
      <c r="V433" s="271"/>
      <c r="W433" s="271"/>
      <c r="X433" s="271"/>
      <c r="Y433" s="379">
        <f>Y432</f>
        <v>0</v>
      </c>
      <c r="Z433" s="379">
        <f>Z432</f>
        <v>0</v>
      </c>
      <c r="AA433" s="379">
        <f t="shared" ref="AA433:AL433" si="126">AA432</f>
        <v>0</v>
      </c>
      <c r="AB433" s="379">
        <f t="shared" si="126"/>
        <v>0</v>
      </c>
      <c r="AC433" s="379">
        <f t="shared" si="126"/>
        <v>0</v>
      </c>
      <c r="AD433" s="379">
        <f t="shared" si="126"/>
        <v>0</v>
      </c>
      <c r="AE433" s="379">
        <f t="shared" si="126"/>
        <v>0</v>
      </c>
      <c r="AF433" s="379">
        <f t="shared" si="126"/>
        <v>0</v>
      </c>
      <c r="AG433" s="379">
        <f t="shared" si="126"/>
        <v>0</v>
      </c>
      <c r="AH433" s="379">
        <f t="shared" si="126"/>
        <v>0</v>
      </c>
      <c r="AI433" s="379">
        <f t="shared" si="126"/>
        <v>0</v>
      </c>
      <c r="AJ433" s="379">
        <f t="shared" si="126"/>
        <v>0</v>
      </c>
      <c r="AK433" s="379">
        <f t="shared" si="126"/>
        <v>0</v>
      </c>
      <c r="AL433" s="379">
        <f t="shared" si="126"/>
        <v>0</v>
      </c>
      <c r="AM433" s="273"/>
    </row>
    <row r="434" spans="1:39" ht="15" outlineLevel="1">
      <c r="B434" s="283"/>
      <c r="C434" s="284"/>
      <c r="D434" s="267"/>
      <c r="E434" s="267"/>
      <c r="F434" s="267"/>
      <c r="G434" s="267"/>
      <c r="H434" s="267"/>
      <c r="I434" s="267"/>
      <c r="J434" s="267"/>
      <c r="K434" s="267"/>
      <c r="L434" s="267"/>
      <c r="M434" s="267"/>
      <c r="N434" s="267"/>
      <c r="O434" s="267"/>
      <c r="P434" s="267"/>
      <c r="Q434" s="267"/>
      <c r="R434" s="267"/>
      <c r="S434" s="267"/>
      <c r="T434" s="267"/>
      <c r="U434" s="267"/>
      <c r="V434" s="267"/>
      <c r="W434" s="267"/>
      <c r="X434" s="267"/>
      <c r="Y434" s="380"/>
      <c r="Z434" s="380"/>
      <c r="AA434" s="380"/>
      <c r="AB434" s="380"/>
      <c r="AC434" s="380"/>
      <c r="AD434" s="380"/>
      <c r="AE434" s="380"/>
      <c r="AF434" s="380"/>
      <c r="AG434" s="380"/>
      <c r="AH434" s="380"/>
      <c r="AI434" s="380"/>
      <c r="AJ434" s="380"/>
      <c r="AK434" s="380"/>
      <c r="AL434" s="380"/>
      <c r="AM434" s="282"/>
    </row>
    <row r="435" spans="1:39" ht="15.45" outlineLevel="1">
      <c r="A435" s="468"/>
      <c r="B435" s="264" t="s">
        <v>346</v>
      </c>
      <c r="C435" s="265"/>
      <c r="D435" s="265"/>
      <c r="E435" s="265"/>
      <c r="F435" s="265"/>
      <c r="G435" s="265"/>
      <c r="H435" s="265"/>
      <c r="I435" s="265"/>
      <c r="J435" s="265"/>
      <c r="K435" s="265"/>
      <c r="L435" s="265"/>
      <c r="M435" s="265"/>
      <c r="N435" s="267"/>
      <c r="O435" s="265"/>
      <c r="P435" s="265"/>
      <c r="Q435" s="265"/>
      <c r="R435" s="265"/>
      <c r="S435" s="265"/>
      <c r="T435" s="265"/>
      <c r="U435" s="265"/>
      <c r="V435" s="265"/>
      <c r="W435" s="265"/>
      <c r="X435" s="265"/>
      <c r="Y435" s="382"/>
      <c r="Z435" s="382"/>
      <c r="AA435" s="382"/>
      <c r="AB435" s="382"/>
      <c r="AC435" s="382"/>
      <c r="AD435" s="382"/>
      <c r="AE435" s="382"/>
      <c r="AF435" s="382"/>
      <c r="AG435" s="382"/>
      <c r="AH435" s="382"/>
      <c r="AI435" s="382"/>
      <c r="AJ435" s="382"/>
      <c r="AK435" s="382"/>
      <c r="AL435" s="382"/>
      <c r="AM435" s="268"/>
    </row>
    <row r="436" spans="1:39" ht="15" outlineLevel="1">
      <c r="A436" s="467">
        <v>10</v>
      </c>
      <c r="B436" s="286" t="s">
        <v>347</v>
      </c>
      <c r="C436" s="267" t="s">
        <v>335</v>
      </c>
      <c r="D436" s="271">
        <v>1287576.034</v>
      </c>
      <c r="E436" s="271">
        <v>1287576.034</v>
      </c>
      <c r="F436" s="271">
        <v>1287576.034</v>
      </c>
      <c r="G436" s="271">
        <v>1253137.1370000001</v>
      </c>
      <c r="H436" s="271">
        <v>1253137.1370000001</v>
      </c>
      <c r="I436" s="271">
        <v>1252094.58</v>
      </c>
      <c r="J436" s="271">
        <v>1217560.121</v>
      </c>
      <c r="K436" s="271">
        <v>1217560.121</v>
      </c>
      <c r="L436" s="271">
        <v>1172092.023</v>
      </c>
      <c r="M436" s="271">
        <v>1017394.588</v>
      </c>
      <c r="N436" s="271">
        <v>12</v>
      </c>
      <c r="O436" s="271">
        <v>170.06639430000001</v>
      </c>
      <c r="P436" s="271">
        <v>170.06639430000001</v>
      </c>
      <c r="Q436" s="271">
        <v>170.06639430000001</v>
      </c>
      <c r="R436" s="271">
        <v>160.18006990000001</v>
      </c>
      <c r="S436" s="271">
        <v>160.18006990000001</v>
      </c>
      <c r="T436" s="271">
        <v>159.8807846</v>
      </c>
      <c r="U436" s="271">
        <v>155.17010669999999</v>
      </c>
      <c r="V436" s="271">
        <v>155.17010669999999</v>
      </c>
      <c r="W436" s="271">
        <v>149.3491473</v>
      </c>
      <c r="X436" s="271">
        <v>129.39242820000001</v>
      </c>
      <c r="Y436" s="706"/>
      <c r="Z436" s="707">
        <v>0.1</v>
      </c>
      <c r="AA436" s="707">
        <v>0.62</v>
      </c>
      <c r="AB436" s="707">
        <v>0.28000000000000003</v>
      </c>
      <c r="AC436" s="383"/>
      <c r="AD436" s="383"/>
      <c r="AE436" s="383"/>
      <c r="AF436" s="383"/>
      <c r="AG436" s="383"/>
      <c r="AH436" s="383"/>
      <c r="AI436" s="383"/>
      <c r="AJ436" s="383"/>
      <c r="AK436" s="383"/>
      <c r="AL436" s="383"/>
      <c r="AM436" s="272">
        <f>SUM(Y436:AL436)</f>
        <v>1</v>
      </c>
    </row>
    <row r="437" spans="1:39" ht="15" outlineLevel="1">
      <c r="B437" s="270" t="s">
        <v>424</v>
      </c>
      <c r="C437" s="267" t="s">
        <v>337</v>
      </c>
      <c r="D437" s="271"/>
      <c r="E437" s="271"/>
      <c r="F437" s="271"/>
      <c r="G437" s="271"/>
      <c r="H437" s="271"/>
      <c r="I437" s="271"/>
      <c r="J437" s="271"/>
      <c r="K437" s="271"/>
      <c r="L437" s="271"/>
      <c r="M437" s="271"/>
      <c r="N437" s="271">
        <f>N436</f>
        <v>12</v>
      </c>
      <c r="O437" s="271"/>
      <c r="P437" s="271"/>
      <c r="Q437" s="271"/>
      <c r="R437" s="271"/>
      <c r="S437" s="271"/>
      <c r="T437" s="271"/>
      <c r="U437" s="271"/>
      <c r="V437" s="271"/>
      <c r="W437" s="271"/>
      <c r="X437" s="271"/>
      <c r="Y437" s="701">
        <f>Y436</f>
        <v>0</v>
      </c>
      <c r="Z437" s="701">
        <f>Z436</f>
        <v>0.1</v>
      </c>
      <c r="AA437" s="701">
        <f t="shared" ref="AA437:AB437" si="127">AA436</f>
        <v>0.62</v>
      </c>
      <c r="AB437" s="701">
        <f t="shared" si="127"/>
        <v>0.28000000000000003</v>
      </c>
      <c r="AC437" s="379">
        <f t="shared" ref="AC437:AL437" si="128">AC436</f>
        <v>0</v>
      </c>
      <c r="AD437" s="379">
        <f t="shared" si="128"/>
        <v>0</v>
      </c>
      <c r="AE437" s="379">
        <f t="shared" si="128"/>
        <v>0</v>
      </c>
      <c r="AF437" s="379">
        <f t="shared" si="128"/>
        <v>0</v>
      </c>
      <c r="AG437" s="379">
        <f t="shared" si="128"/>
        <v>0</v>
      </c>
      <c r="AH437" s="379">
        <f t="shared" si="128"/>
        <v>0</v>
      </c>
      <c r="AI437" s="379">
        <f t="shared" si="128"/>
        <v>0</v>
      </c>
      <c r="AJ437" s="379">
        <f t="shared" si="128"/>
        <v>0</v>
      </c>
      <c r="AK437" s="379">
        <f t="shared" si="128"/>
        <v>0</v>
      </c>
      <c r="AL437" s="379">
        <f t="shared" si="128"/>
        <v>0</v>
      </c>
      <c r="AM437" s="287"/>
    </row>
    <row r="438" spans="1:39" ht="15" outlineLevel="1">
      <c r="B438" s="286"/>
      <c r="C438" s="288"/>
      <c r="D438" s="698"/>
      <c r="E438" s="698"/>
      <c r="F438" s="698"/>
      <c r="G438" s="698"/>
      <c r="H438" s="698"/>
      <c r="I438" s="698"/>
      <c r="J438" s="698"/>
      <c r="K438" s="698"/>
      <c r="L438" s="698"/>
      <c r="M438" s="698"/>
      <c r="N438" s="698"/>
      <c r="O438" s="698"/>
      <c r="P438" s="698"/>
      <c r="Q438" s="698"/>
      <c r="R438" s="698"/>
      <c r="S438" s="698"/>
      <c r="T438" s="698"/>
      <c r="U438" s="698"/>
      <c r="V438" s="698"/>
      <c r="W438" s="698"/>
      <c r="X438" s="698"/>
      <c r="Y438" s="708"/>
      <c r="Z438" s="708"/>
      <c r="AA438" s="708"/>
      <c r="AB438" s="708"/>
      <c r="AC438" s="384"/>
      <c r="AD438" s="384"/>
      <c r="AE438" s="384"/>
      <c r="AF438" s="384"/>
      <c r="AG438" s="384"/>
      <c r="AH438" s="384"/>
      <c r="AI438" s="384"/>
      <c r="AJ438" s="384"/>
      <c r="AK438" s="384"/>
      <c r="AL438" s="384"/>
      <c r="AM438" s="289"/>
    </row>
    <row r="439" spans="1:39" ht="15" outlineLevel="1">
      <c r="A439" s="467">
        <v>11</v>
      </c>
      <c r="B439" s="290" t="s">
        <v>348</v>
      </c>
      <c r="C439" s="267" t="s">
        <v>335</v>
      </c>
      <c r="D439" s="271">
        <v>558707.02469999995</v>
      </c>
      <c r="E439" s="271">
        <v>552688.1581</v>
      </c>
      <c r="F439" s="271">
        <v>512550.31199999998</v>
      </c>
      <c r="G439" s="271">
        <v>268378.16310000001</v>
      </c>
      <c r="H439" s="271">
        <v>268378.16310000001</v>
      </c>
      <c r="I439" s="271">
        <v>268378.16310000001</v>
      </c>
      <c r="J439" s="271">
        <v>268378.16310000001</v>
      </c>
      <c r="K439" s="271">
        <v>268235.63870000001</v>
      </c>
      <c r="L439" s="271">
        <v>268235.63870000001</v>
      </c>
      <c r="M439" s="271">
        <v>268235.63870000001</v>
      </c>
      <c r="N439" s="271">
        <v>12</v>
      </c>
      <c r="O439" s="271">
        <v>152.18831280000001</v>
      </c>
      <c r="P439" s="271">
        <v>150.65164630000001</v>
      </c>
      <c r="Q439" s="271">
        <v>140.3559109</v>
      </c>
      <c r="R439" s="271">
        <v>68.791592170000001</v>
      </c>
      <c r="S439" s="271">
        <v>68.791592170000001</v>
      </c>
      <c r="T439" s="271">
        <v>68.791592170000001</v>
      </c>
      <c r="U439" s="271">
        <v>68.791592170000001</v>
      </c>
      <c r="V439" s="271">
        <v>68.648966110000003</v>
      </c>
      <c r="W439" s="271">
        <v>68.648966110000003</v>
      </c>
      <c r="X439" s="271">
        <v>68.648966110000003</v>
      </c>
      <c r="Y439" s="706"/>
      <c r="Z439" s="707">
        <v>0.86</v>
      </c>
      <c r="AA439" s="706">
        <v>0.14000000000000001</v>
      </c>
      <c r="AB439" s="706"/>
      <c r="AC439" s="383"/>
      <c r="AD439" s="383"/>
      <c r="AE439" s="383"/>
      <c r="AF439" s="383"/>
      <c r="AG439" s="383"/>
      <c r="AH439" s="383"/>
      <c r="AI439" s="383"/>
      <c r="AJ439" s="383"/>
      <c r="AK439" s="383"/>
      <c r="AL439" s="383"/>
      <c r="AM439" s="272">
        <f>SUM(Y439:AL439)</f>
        <v>1</v>
      </c>
    </row>
    <row r="440" spans="1:39" ht="15" outlineLevel="1">
      <c r="B440" s="270" t="s">
        <v>424</v>
      </c>
      <c r="C440" s="267" t="s">
        <v>337</v>
      </c>
      <c r="D440" s="271"/>
      <c r="E440" s="271"/>
      <c r="F440" s="271"/>
      <c r="G440" s="271"/>
      <c r="H440" s="271"/>
      <c r="I440" s="271"/>
      <c r="J440" s="271"/>
      <c r="K440" s="271"/>
      <c r="L440" s="271"/>
      <c r="M440" s="271"/>
      <c r="N440" s="271">
        <f>N439</f>
        <v>12</v>
      </c>
      <c r="O440" s="271"/>
      <c r="P440" s="271"/>
      <c r="Q440" s="271"/>
      <c r="R440" s="271"/>
      <c r="S440" s="271"/>
      <c r="T440" s="271"/>
      <c r="U440" s="271"/>
      <c r="V440" s="271"/>
      <c r="W440" s="271"/>
      <c r="X440" s="271"/>
      <c r="Y440" s="701">
        <f>Y439</f>
        <v>0</v>
      </c>
      <c r="Z440" s="701">
        <f>Z439</f>
        <v>0.86</v>
      </c>
      <c r="AA440" s="701">
        <f t="shared" ref="AA440:AB440" si="129">AA439</f>
        <v>0.14000000000000001</v>
      </c>
      <c r="AB440" s="701">
        <f t="shared" si="129"/>
        <v>0</v>
      </c>
      <c r="AC440" s="379">
        <f t="shared" ref="AC440:AL440" si="130">AC439</f>
        <v>0</v>
      </c>
      <c r="AD440" s="379">
        <f t="shared" si="130"/>
        <v>0</v>
      </c>
      <c r="AE440" s="379">
        <f t="shared" si="130"/>
        <v>0</v>
      </c>
      <c r="AF440" s="379">
        <f t="shared" si="130"/>
        <v>0</v>
      </c>
      <c r="AG440" s="379">
        <f t="shared" si="130"/>
        <v>0</v>
      </c>
      <c r="AH440" s="379">
        <f t="shared" si="130"/>
        <v>0</v>
      </c>
      <c r="AI440" s="379">
        <f t="shared" si="130"/>
        <v>0</v>
      </c>
      <c r="AJ440" s="379">
        <f t="shared" si="130"/>
        <v>0</v>
      </c>
      <c r="AK440" s="379">
        <f t="shared" si="130"/>
        <v>0</v>
      </c>
      <c r="AL440" s="379">
        <f t="shared" si="130"/>
        <v>0</v>
      </c>
      <c r="AM440" s="287"/>
    </row>
    <row r="441" spans="1:39" ht="15" outlineLevel="1">
      <c r="B441" s="290"/>
      <c r="C441" s="288"/>
      <c r="D441" s="267"/>
      <c r="E441" s="267"/>
      <c r="F441" s="267"/>
      <c r="G441" s="267"/>
      <c r="H441" s="267"/>
      <c r="I441" s="267"/>
      <c r="J441" s="267"/>
      <c r="K441" s="267"/>
      <c r="L441" s="267"/>
      <c r="M441" s="267"/>
      <c r="N441" s="267"/>
      <c r="O441" s="267"/>
      <c r="P441" s="267"/>
      <c r="Q441" s="267"/>
      <c r="R441" s="267"/>
      <c r="S441" s="267"/>
      <c r="T441" s="267"/>
      <c r="U441" s="267"/>
      <c r="V441" s="267"/>
      <c r="W441" s="267"/>
      <c r="X441" s="267"/>
      <c r="Y441" s="384"/>
      <c r="Z441" s="385"/>
      <c r="AA441" s="384"/>
      <c r="AB441" s="384"/>
      <c r="AC441" s="384"/>
      <c r="AD441" s="384"/>
      <c r="AE441" s="384"/>
      <c r="AF441" s="384"/>
      <c r="AG441" s="384"/>
      <c r="AH441" s="384"/>
      <c r="AI441" s="384"/>
      <c r="AJ441" s="384"/>
      <c r="AK441" s="384"/>
      <c r="AL441" s="384"/>
      <c r="AM441" s="289"/>
    </row>
    <row r="442" spans="1:39" ht="15" outlineLevel="1">
      <c r="A442" s="467">
        <v>12</v>
      </c>
      <c r="B442" s="290" t="s">
        <v>349</v>
      </c>
      <c r="C442" s="267" t="s">
        <v>335</v>
      </c>
      <c r="D442" s="271"/>
      <c r="E442" s="271"/>
      <c r="F442" s="271"/>
      <c r="G442" s="271"/>
      <c r="H442" s="271"/>
      <c r="I442" s="271"/>
      <c r="J442" s="271"/>
      <c r="K442" s="271"/>
      <c r="L442" s="271"/>
      <c r="M442" s="271"/>
      <c r="N442" s="271">
        <v>3</v>
      </c>
      <c r="O442" s="271"/>
      <c r="P442" s="271"/>
      <c r="Q442" s="271"/>
      <c r="R442" s="271"/>
      <c r="S442" s="271"/>
      <c r="T442" s="271"/>
      <c r="U442" s="271"/>
      <c r="V442" s="271"/>
      <c r="W442" s="271"/>
      <c r="X442" s="271"/>
      <c r="Y442" s="383"/>
      <c r="Z442" s="383"/>
      <c r="AA442" s="428"/>
      <c r="AB442" s="383"/>
      <c r="AC442" s="383"/>
      <c r="AD442" s="383"/>
      <c r="AE442" s="383"/>
      <c r="AF442" s="383"/>
      <c r="AG442" s="383"/>
      <c r="AH442" s="383"/>
      <c r="AI442" s="383"/>
      <c r="AJ442" s="383"/>
      <c r="AK442" s="383"/>
      <c r="AL442" s="383"/>
      <c r="AM442" s="272">
        <f>SUM(Y442:AL442)</f>
        <v>0</v>
      </c>
    </row>
    <row r="443" spans="1:39" ht="15" outlineLevel="1">
      <c r="B443" s="270" t="s">
        <v>424</v>
      </c>
      <c r="C443" s="267" t="s">
        <v>337</v>
      </c>
      <c r="D443" s="271"/>
      <c r="E443" s="271"/>
      <c r="F443" s="271"/>
      <c r="G443" s="271"/>
      <c r="H443" s="271"/>
      <c r="I443" s="271"/>
      <c r="J443" s="271"/>
      <c r="K443" s="271"/>
      <c r="L443" s="271"/>
      <c r="M443" s="271"/>
      <c r="N443" s="271">
        <f>N442</f>
        <v>3</v>
      </c>
      <c r="O443" s="271"/>
      <c r="P443" s="271"/>
      <c r="Q443" s="271"/>
      <c r="R443" s="271"/>
      <c r="S443" s="271"/>
      <c r="T443" s="271"/>
      <c r="U443" s="271"/>
      <c r="V443" s="271"/>
      <c r="W443" s="271"/>
      <c r="X443" s="271"/>
      <c r="Y443" s="379">
        <f>Y442</f>
        <v>0</v>
      </c>
      <c r="Z443" s="379">
        <f>Z442</f>
        <v>0</v>
      </c>
      <c r="AA443" s="379">
        <f>AA442</f>
        <v>0</v>
      </c>
      <c r="AB443" s="379">
        <f t="shared" ref="AB443:AL443" si="131">AB442</f>
        <v>0</v>
      </c>
      <c r="AC443" s="379">
        <f t="shared" si="131"/>
        <v>0</v>
      </c>
      <c r="AD443" s="379">
        <f t="shared" si="131"/>
        <v>0</v>
      </c>
      <c r="AE443" s="379">
        <f t="shared" si="131"/>
        <v>0</v>
      </c>
      <c r="AF443" s="379">
        <f t="shared" si="131"/>
        <v>0</v>
      </c>
      <c r="AG443" s="379">
        <f t="shared" si="131"/>
        <v>0</v>
      </c>
      <c r="AH443" s="379">
        <f t="shared" si="131"/>
        <v>0</v>
      </c>
      <c r="AI443" s="379">
        <f t="shared" si="131"/>
        <v>0</v>
      </c>
      <c r="AJ443" s="379">
        <f t="shared" si="131"/>
        <v>0</v>
      </c>
      <c r="AK443" s="379">
        <f t="shared" si="131"/>
        <v>0</v>
      </c>
      <c r="AL443" s="379">
        <f t="shared" si="131"/>
        <v>0</v>
      </c>
      <c r="AM443" s="287"/>
    </row>
    <row r="444" spans="1:39" ht="15" outlineLevel="1">
      <c r="B444" s="290"/>
      <c r="C444" s="288"/>
      <c r="D444" s="292"/>
      <c r="E444" s="292"/>
      <c r="F444" s="292"/>
      <c r="G444" s="292"/>
      <c r="H444" s="292"/>
      <c r="I444" s="292"/>
      <c r="J444" s="292"/>
      <c r="K444" s="292"/>
      <c r="L444" s="292"/>
      <c r="M444" s="292"/>
      <c r="N444" s="267"/>
      <c r="O444" s="292"/>
      <c r="P444" s="292"/>
      <c r="Q444" s="292"/>
      <c r="R444" s="292"/>
      <c r="S444" s="292"/>
      <c r="T444" s="292"/>
      <c r="U444" s="292"/>
      <c r="V444" s="292"/>
      <c r="W444" s="292"/>
      <c r="X444" s="292"/>
      <c r="Y444" s="384"/>
      <c r="Z444" s="385"/>
      <c r="AA444" s="384"/>
      <c r="AB444" s="384"/>
      <c r="AC444" s="384"/>
      <c r="AD444" s="384"/>
      <c r="AE444" s="384"/>
      <c r="AF444" s="384"/>
      <c r="AG444" s="384"/>
      <c r="AH444" s="384"/>
      <c r="AI444" s="384"/>
      <c r="AJ444" s="384"/>
      <c r="AK444" s="384"/>
      <c r="AL444" s="384"/>
      <c r="AM444" s="289"/>
    </row>
    <row r="445" spans="1:39" ht="15" outlineLevel="1">
      <c r="A445" s="467">
        <v>13</v>
      </c>
      <c r="B445" s="290" t="s">
        <v>350</v>
      </c>
      <c r="C445" s="267" t="s">
        <v>335</v>
      </c>
      <c r="D445" s="271">
        <v>68104.497770000002</v>
      </c>
      <c r="E445" s="271">
        <v>68104.497770000002</v>
      </c>
      <c r="F445" s="271">
        <v>68104.497770000002</v>
      </c>
      <c r="G445" s="271">
        <v>68104.497770000002</v>
      </c>
      <c r="H445" s="271">
        <v>68104.497770000002</v>
      </c>
      <c r="I445" s="271">
        <v>68104.497770000002</v>
      </c>
      <c r="J445" s="271">
        <v>68104.497770000002</v>
      </c>
      <c r="K445" s="271">
        <v>68104.497770000002</v>
      </c>
      <c r="L445" s="271">
        <v>68104.497770000002</v>
      </c>
      <c r="M445" s="271">
        <v>68104.497770000002</v>
      </c>
      <c r="N445" s="271">
        <v>12</v>
      </c>
      <c r="O445" s="271">
        <v>252.44417060000001</v>
      </c>
      <c r="P445" s="271">
        <v>252.44417060000001</v>
      </c>
      <c r="Q445" s="271">
        <v>252.44417060000001</v>
      </c>
      <c r="R445" s="271">
        <v>252.44417060000001</v>
      </c>
      <c r="S445" s="271">
        <v>252.44417060000001</v>
      </c>
      <c r="T445" s="271">
        <v>252.44417060000001</v>
      </c>
      <c r="U445" s="271">
        <v>252.44417060000001</v>
      </c>
      <c r="V445" s="271">
        <v>252.44417060000001</v>
      </c>
      <c r="W445" s="271">
        <v>252.44417060000001</v>
      </c>
      <c r="X445" s="271">
        <v>252.44417060000001</v>
      </c>
      <c r="Y445" s="706"/>
      <c r="Z445" s="706">
        <v>0.4</v>
      </c>
      <c r="AA445" s="706">
        <v>0.6</v>
      </c>
      <c r="AB445" s="383"/>
      <c r="AC445" s="383"/>
      <c r="AD445" s="383"/>
      <c r="AE445" s="383"/>
      <c r="AF445" s="383"/>
      <c r="AG445" s="383"/>
      <c r="AH445" s="383"/>
      <c r="AI445" s="383"/>
      <c r="AJ445" s="383"/>
      <c r="AK445" s="383"/>
      <c r="AL445" s="383"/>
      <c r="AM445" s="272">
        <f>SUM(Y445:AL445)</f>
        <v>1</v>
      </c>
    </row>
    <row r="446" spans="1:39" ht="15" outlineLevel="1">
      <c r="B446" s="270" t="s">
        <v>424</v>
      </c>
      <c r="C446" s="267" t="s">
        <v>337</v>
      </c>
      <c r="D446" s="271"/>
      <c r="E446" s="271"/>
      <c r="F446" s="271"/>
      <c r="G446" s="271"/>
      <c r="H446" s="271"/>
      <c r="I446" s="271"/>
      <c r="J446" s="271"/>
      <c r="K446" s="271"/>
      <c r="L446" s="271"/>
      <c r="M446" s="271"/>
      <c r="N446" s="271">
        <f>N445</f>
        <v>12</v>
      </c>
      <c r="O446" s="271"/>
      <c r="P446" s="271"/>
      <c r="Q446" s="271"/>
      <c r="R446" s="271"/>
      <c r="S446" s="271"/>
      <c r="T446" s="271"/>
      <c r="U446" s="271"/>
      <c r="V446" s="271"/>
      <c r="W446" s="271"/>
      <c r="X446" s="271"/>
      <c r="Y446" s="379">
        <f>Y445</f>
        <v>0</v>
      </c>
      <c r="Z446" s="379">
        <f>Z445</f>
        <v>0.4</v>
      </c>
      <c r="AA446" s="379">
        <f>AA445</f>
        <v>0.6</v>
      </c>
      <c r="AB446" s="379">
        <f t="shared" ref="AB446:AL446" si="132">AB445</f>
        <v>0</v>
      </c>
      <c r="AC446" s="379">
        <f t="shared" si="132"/>
        <v>0</v>
      </c>
      <c r="AD446" s="379">
        <f t="shared" si="132"/>
        <v>0</v>
      </c>
      <c r="AE446" s="379">
        <f t="shared" si="132"/>
        <v>0</v>
      </c>
      <c r="AF446" s="379">
        <f t="shared" si="132"/>
        <v>0</v>
      </c>
      <c r="AG446" s="379">
        <f t="shared" si="132"/>
        <v>0</v>
      </c>
      <c r="AH446" s="379">
        <f t="shared" si="132"/>
        <v>0</v>
      </c>
      <c r="AI446" s="379">
        <f t="shared" si="132"/>
        <v>0</v>
      </c>
      <c r="AJ446" s="379">
        <f t="shared" si="132"/>
        <v>0</v>
      </c>
      <c r="AK446" s="379">
        <f t="shared" si="132"/>
        <v>0</v>
      </c>
      <c r="AL446" s="379">
        <f t="shared" si="132"/>
        <v>0</v>
      </c>
      <c r="AM446" s="287"/>
    </row>
    <row r="447" spans="1:39" ht="15" outlineLevel="1">
      <c r="B447" s="290"/>
      <c r="C447" s="288"/>
      <c r="D447" s="292"/>
      <c r="E447" s="292"/>
      <c r="F447" s="292"/>
      <c r="G447" s="292"/>
      <c r="H447" s="292"/>
      <c r="I447" s="292"/>
      <c r="J447" s="292"/>
      <c r="K447" s="292"/>
      <c r="L447" s="292"/>
      <c r="M447" s="292"/>
      <c r="N447" s="267"/>
      <c r="O447" s="292"/>
      <c r="P447" s="292"/>
      <c r="Q447" s="292"/>
      <c r="R447" s="292"/>
      <c r="S447" s="292"/>
      <c r="T447" s="292"/>
      <c r="U447" s="292"/>
      <c r="V447" s="292"/>
      <c r="W447" s="292"/>
      <c r="X447" s="292"/>
      <c r="Y447" s="384"/>
      <c r="Z447" s="384"/>
      <c r="AA447" s="384"/>
      <c r="AB447" s="384"/>
      <c r="AC447" s="384"/>
      <c r="AD447" s="384"/>
      <c r="AE447" s="384"/>
      <c r="AF447" s="384"/>
      <c r="AG447" s="384"/>
      <c r="AH447" s="384"/>
      <c r="AI447" s="384"/>
      <c r="AJ447" s="384"/>
      <c r="AK447" s="384"/>
      <c r="AL447" s="384"/>
      <c r="AM447" s="289"/>
    </row>
    <row r="448" spans="1:39" ht="15" outlineLevel="1">
      <c r="A448" s="467">
        <v>14</v>
      </c>
      <c r="B448" s="290" t="s">
        <v>351</v>
      </c>
      <c r="C448" s="267" t="s">
        <v>335</v>
      </c>
      <c r="D448" s="271"/>
      <c r="E448" s="271"/>
      <c r="F448" s="271"/>
      <c r="G448" s="271"/>
      <c r="H448" s="271"/>
      <c r="I448" s="271"/>
      <c r="J448" s="271"/>
      <c r="K448" s="271"/>
      <c r="L448" s="271"/>
      <c r="M448" s="271"/>
      <c r="N448" s="271">
        <v>12</v>
      </c>
      <c r="O448" s="271"/>
      <c r="P448" s="271"/>
      <c r="Q448" s="271"/>
      <c r="R448" s="271"/>
      <c r="S448" s="271"/>
      <c r="T448" s="271"/>
      <c r="U448" s="271"/>
      <c r="V448" s="271"/>
      <c r="W448" s="271"/>
      <c r="X448" s="271"/>
      <c r="Y448" s="383"/>
      <c r="Z448" s="383"/>
      <c r="AA448" s="428"/>
      <c r="AB448" s="383"/>
      <c r="AC448" s="383"/>
      <c r="AD448" s="383"/>
      <c r="AE448" s="383"/>
      <c r="AF448" s="383"/>
      <c r="AG448" s="383"/>
      <c r="AH448" s="383"/>
      <c r="AI448" s="383"/>
      <c r="AJ448" s="383"/>
      <c r="AK448" s="383"/>
      <c r="AL448" s="383"/>
      <c r="AM448" s="272">
        <f>SUM(Y448:AL448)</f>
        <v>0</v>
      </c>
    </row>
    <row r="449" spans="1:39" ht="15" outlineLevel="1">
      <c r="B449" s="270" t="s">
        <v>424</v>
      </c>
      <c r="C449" s="267" t="s">
        <v>337</v>
      </c>
      <c r="D449" s="271"/>
      <c r="E449" s="271"/>
      <c r="F449" s="271"/>
      <c r="G449" s="271"/>
      <c r="H449" s="271"/>
      <c r="I449" s="271"/>
      <c r="J449" s="271"/>
      <c r="K449" s="271"/>
      <c r="L449" s="271"/>
      <c r="M449" s="271"/>
      <c r="N449" s="271">
        <f>N448</f>
        <v>12</v>
      </c>
      <c r="O449" s="271"/>
      <c r="P449" s="271"/>
      <c r="Q449" s="271"/>
      <c r="R449" s="271"/>
      <c r="S449" s="271"/>
      <c r="T449" s="271"/>
      <c r="U449" s="271"/>
      <c r="V449" s="271"/>
      <c r="W449" s="271"/>
      <c r="X449" s="271"/>
      <c r="Y449" s="379">
        <f>Y448</f>
        <v>0</v>
      </c>
      <c r="Z449" s="379">
        <f>Z448</f>
        <v>0</v>
      </c>
      <c r="AA449" s="379">
        <f t="shared" ref="AA449:AL449" si="133">AA448</f>
        <v>0</v>
      </c>
      <c r="AB449" s="379">
        <f t="shared" si="133"/>
        <v>0</v>
      </c>
      <c r="AC449" s="379">
        <f t="shared" si="133"/>
        <v>0</v>
      </c>
      <c r="AD449" s="379">
        <f t="shared" si="133"/>
        <v>0</v>
      </c>
      <c r="AE449" s="379">
        <f t="shared" si="133"/>
        <v>0</v>
      </c>
      <c r="AF449" s="379">
        <f t="shared" si="133"/>
        <v>0</v>
      </c>
      <c r="AG449" s="379">
        <f t="shared" si="133"/>
        <v>0</v>
      </c>
      <c r="AH449" s="379">
        <f t="shared" si="133"/>
        <v>0</v>
      </c>
      <c r="AI449" s="379">
        <f t="shared" si="133"/>
        <v>0</v>
      </c>
      <c r="AJ449" s="379">
        <f t="shared" si="133"/>
        <v>0</v>
      </c>
      <c r="AK449" s="379">
        <f t="shared" si="133"/>
        <v>0</v>
      </c>
      <c r="AL449" s="379">
        <f t="shared" si="133"/>
        <v>0</v>
      </c>
      <c r="AM449" s="287"/>
    </row>
    <row r="450" spans="1:39" ht="15" outlineLevel="1">
      <c r="B450" s="290"/>
      <c r="C450" s="288"/>
      <c r="D450" s="292"/>
      <c r="E450" s="292"/>
      <c r="F450" s="292"/>
      <c r="G450" s="292"/>
      <c r="H450" s="292"/>
      <c r="I450" s="292"/>
      <c r="J450" s="292"/>
      <c r="K450" s="292"/>
      <c r="L450" s="292"/>
      <c r="M450" s="292"/>
      <c r="N450" s="267"/>
      <c r="O450" s="292"/>
      <c r="P450" s="292"/>
      <c r="Q450" s="292"/>
      <c r="R450" s="292"/>
      <c r="S450" s="292"/>
      <c r="T450" s="292"/>
      <c r="U450" s="292"/>
      <c r="V450" s="292"/>
      <c r="W450" s="292"/>
      <c r="X450" s="292"/>
      <c r="Y450" s="384"/>
      <c r="Z450" s="385"/>
      <c r="AA450" s="384"/>
      <c r="AB450" s="384"/>
      <c r="AC450" s="384"/>
      <c r="AD450" s="384"/>
      <c r="AE450" s="384"/>
      <c r="AF450" s="384"/>
      <c r="AG450" s="384"/>
      <c r="AH450" s="384"/>
      <c r="AI450" s="384"/>
      <c r="AJ450" s="384"/>
      <c r="AK450" s="384"/>
      <c r="AL450" s="384"/>
      <c r="AM450" s="289"/>
    </row>
    <row r="451" spans="1:39" s="259" customFormat="1" ht="15" outlineLevel="1">
      <c r="A451" s="467">
        <v>15</v>
      </c>
      <c r="B451" s="290" t="s">
        <v>352</v>
      </c>
      <c r="C451" s="267" t="s">
        <v>335</v>
      </c>
      <c r="D451" s="271">
        <v>0</v>
      </c>
      <c r="E451" s="271">
        <v>0</v>
      </c>
      <c r="F451" s="271">
        <v>0</v>
      </c>
      <c r="G451" s="271">
        <v>0</v>
      </c>
      <c r="H451" s="271">
        <v>0</v>
      </c>
      <c r="I451" s="271">
        <v>0</v>
      </c>
      <c r="J451" s="271">
        <v>0</v>
      </c>
      <c r="K451" s="271">
        <v>0</v>
      </c>
      <c r="L451" s="709">
        <v>0</v>
      </c>
      <c r="M451" s="710">
        <v>0</v>
      </c>
      <c r="N451" s="711"/>
      <c r="O451" s="712">
        <v>2</v>
      </c>
      <c r="P451" s="271">
        <v>0</v>
      </c>
      <c r="Q451" s="271">
        <v>0</v>
      </c>
      <c r="R451" s="271">
        <v>0</v>
      </c>
      <c r="S451" s="271">
        <v>0</v>
      </c>
      <c r="T451" s="271">
        <v>0</v>
      </c>
      <c r="U451" s="271">
        <v>0</v>
      </c>
      <c r="V451" s="271">
        <v>0</v>
      </c>
      <c r="W451" s="271">
        <v>0</v>
      </c>
      <c r="X451" s="271">
        <v>0</v>
      </c>
      <c r="Y451" s="706"/>
      <c r="Z451" s="706">
        <v>1</v>
      </c>
      <c r="AA451" s="706"/>
      <c r="AB451" s="383"/>
      <c r="AC451" s="383"/>
      <c r="AD451" s="383"/>
      <c r="AE451" s="383"/>
      <c r="AF451" s="383"/>
      <c r="AG451" s="383"/>
      <c r="AH451" s="383"/>
      <c r="AI451" s="383"/>
      <c r="AJ451" s="383"/>
      <c r="AK451" s="383"/>
      <c r="AL451" s="383"/>
      <c r="AM451" s="272">
        <f>SUM(Y451:AL451)</f>
        <v>1</v>
      </c>
    </row>
    <row r="452" spans="1:39" s="259" customFormat="1" ht="15" outlineLevel="1">
      <c r="A452" s="467"/>
      <c r="B452" s="290" t="s">
        <v>424</v>
      </c>
      <c r="C452" s="267" t="s">
        <v>337</v>
      </c>
      <c r="D452" s="271"/>
      <c r="E452" s="271"/>
      <c r="F452" s="271"/>
      <c r="G452" s="271"/>
      <c r="H452" s="271"/>
      <c r="I452" s="271"/>
      <c r="J452" s="271"/>
      <c r="K452" s="271"/>
      <c r="L452" s="709"/>
      <c r="M452" s="713"/>
      <c r="N452" s="714"/>
      <c r="O452" s="712"/>
      <c r="P452" s="271"/>
      <c r="Q452" s="271"/>
      <c r="R452" s="271"/>
      <c r="S452" s="271"/>
      <c r="T452" s="271"/>
      <c r="U452" s="271"/>
      <c r="V452" s="271"/>
      <c r="W452" s="271"/>
      <c r="X452" s="271"/>
      <c r="Y452" s="701">
        <f>Y451</f>
        <v>0</v>
      </c>
      <c r="Z452" s="701">
        <f>Z451</f>
        <v>1</v>
      </c>
      <c r="AA452" s="701">
        <f t="shared" ref="AA452" si="134">AA451</f>
        <v>0</v>
      </c>
      <c r="AB452" s="379">
        <f t="shared" ref="AB452:AL452" si="135">AB451</f>
        <v>0</v>
      </c>
      <c r="AC452" s="379">
        <f t="shared" si="135"/>
        <v>0</v>
      </c>
      <c r="AD452" s="379">
        <f t="shared" si="135"/>
        <v>0</v>
      </c>
      <c r="AE452" s="379">
        <f t="shared" si="135"/>
        <v>0</v>
      </c>
      <c r="AF452" s="379">
        <f t="shared" si="135"/>
        <v>0</v>
      </c>
      <c r="AG452" s="379">
        <f t="shared" si="135"/>
        <v>0</v>
      </c>
      <c r="AH452" s="379">
        <f t="shared" si="135"/>
        <v>0</v>
      </c>
      <c r="AI452" s="379">
        <f t="shared" si="135"/>
        <v>0</v>
      </c>
      <c r="AJ452" s="379">
        <f t="shared" si="135"/>
        <v>0</v>
      </c>
      <c r="AK452" s="379">
        <f t="shared" si="135"/>
        <v>0</v>
      </c>
      <c r="AL452" s="379">
        <f t="shared" si="135"/>
        <v>0</v>
      </c>
      <c r="AM452" s="287"/>
    </row>
    <row r="453" spans="1:39" s="259" customFormat="1" ht="15" outlineLevel="1">
      <c r="A453" s="467"/>
      <c r="B453" s="290"/>
      <c r="C453" s="288"/>
      <c r="D453" s="715"/>
      <c r="E453" s="715"/>
      <c r="F453" s="715"/>
      <c r="G453" s="715"/>
      <c r="H453" s="715"/>
      <c r="I453" s="715"/>
      <c r="J453" s="715"/>
      <c r="K453" s="715"/>
      <c r="L453" s="715"/>
      <c r="M453" s="715"/>
      <c r="N453" s="698"/>
      <c r="O453" s="715"/>
      <c r="P453" s="715"/>
      <c r="Q453" s="715"/>
      <c r="R453" s="715"/>
      <c r="S453" s="715"/>
      <c r="T453" s="715"/>
      <c r="U453" s="715"/>
      <c r="V453" s="715"/>
      <c r="W453" s="715"/>
      <c r="X453" s="715"/>
      <c r="Y453" s="716"/>
      <c r="Z453" s="708"/>
      <c r="AA453" s="708"/>
      <c r="AB453" s="384"/>
      <c r="AC453" s="384"/>
      <c r="AD453" s="384"/>
      <c r="AE453" s="384"/>
      <c r="AF453" s="384"/>
      <c r="AG453" s="384"/>
      <c r="AH453" s="384"/>
      <c r="AI453" s="384"/>
      <c r="AJ453" s="384"/>
      <c r="AK453" s="384"/>
      <c r="AL453" s="384"/>
      <c r="AM453" s="289"/>
    </row>
    <row r="454" spans="1:39" s="259" customFormat="1" ht="15" outlineLevel="1">
      <c r="A454" s="467">
        <v>16</v>
      </c>
      <c r="B454" s="290" t="s">
        <v>353</v>
      </c>
      <c r="C454" s="267" t="s">
        <v>335</v>
      </c>
      <c r="D454" s="271"/>
      <c r="E454" s="271"/>
      <c r="F454" s="271"/>
      <c r="G454" s="271"/>
      <c r="H454" s="271"/>
      <c r="I454" s="271"/>
      <c r="J454" s="271"/>
      <c r="K454" s="271"/>
      <c r="L454" s="271"/>
      <c r="M454" s="271"/>
      <c r="N454" s="698"/>
      <c r="O454" s="271"/>
      <c r="P454" s="271"/>
      <c r="Q454" s="271"/>
      <c r="R454" s="271"/>
      <c r="S454" s="271"/>
      <c r="T454" s="271"/>
      <c r="U454" s="271"/>
      <c r="V454" s="271"/>
      <c r="W454" s="271"/>
      <c r="X454" s="271"/>
      <c r="Y454" s="706"/>
      <c r="Z454" s="706"/>
      <c r="AA454" s="706"/>
      <c r="AB454" s="383"/>
      <c r="AC454" s="383"/>
      <c r="AD454" s="383"/>
      <c r="AE454" s="383"/>
      <c r="AF454" s="383"/>
      <c r="AG454" s="383"/>
      <c r="AH454" s="383"/>
      <c r="AI454" s="383"/>
      <c r="AJ454" s="383"/>
      <c r="AK454" s="383"/>
      <c r="AL454" s="383"/>
      <c r="AM454" s="272">
        <f>SUM(Y454:AL454)</f>
        <v>0</v>
      </c>
    </row>
    <row r="455" spans="1:39" s="259" customFormat="1" ht="15" outlineLevel="1">
      <c r="A455" s="467"/>
      <c r="B455" s="290" t="s">
        <v>424</v>
      </c>
      <c r="C455" s="267" t="s">
        <v>337</v>
      </c>
      <c r="D455" s="271"/>
      <c r="E455" s="271"/>
      <c r="F455" s="271"/>
      <c r="G455" s="271"/>
      <c r="H455" s="271"/>
      <c r="I455" s="271"/>
      <c r="J455" s="271"/>
      <c r="K455" s="271"/>
      <c r="L455" s="271"/>
      <c r="M455" s="271"/>
      <c r="N455" s="698"/>
      <c r="O455" s="271"/>
      <c r="P455" s="271"/>
      <c r="Q455" s="271"/>
      <c r="R455" s="271"/>
      <c r="S455" s="271"/>
      <c r="T455" s="271"/>
      <c r="U455" s="271"/>
      <c r="V455" s="271"/>
      <c r="W455" s="271"/>
      <c r="X455" s="271"/>
      <c r="Y455" s="701">
        <f>Y454</f>
        <v>0</v>
      </c>
      <c r="Z455" s="701">
        <f>Z454</f>
        <v>0</v>
      </c>
      <c r="AA455" s="701">
        <f t="shared" ref="AA455" si="136">AA454</f>
        <v>0</v>
      </c>
      <c r="AB455" s="379">
        <f t="shared" ref="AB455:AL455" si="137">AB454</f>
        <v>0</v>
      </c>
      <c r="AC455" s="379">
        <f t="shared" si="137"/>
        <v>0</v>
      </c>
      <c r="AD455" s="379">
        <f t="shared" si="137"/>
        <v>0</v>
      </c>
      <c r="AE455" s="379">
        <f t="shared" si="137"/>
        <v>0</v>
      </c>
      <c r="AF455" s="379">
        <f t="shared" si="137"/>
        <v>0</v>
      </c>
      <c r="AG455" s="379">
        <f t="shared" si="137"/>
        <v>0</v>
      </c>
      <c r="AH455" s="379">
        <f t="shared" si="137"/>
        <v>0</v>
      </c>
      <c r="AI455" s="379">
        <f t="shared" si="137"/>
        <v>0</v>
      </c>
      <c r="AJ455" s="379">
        <f t="shared" si="137"/>
        <v>0</v>
      </c>
      <c r="AK455" s="379">
        <f t="shared" si="137"/>
        <v>0</v>
      </c>
      <c r="AL455" s="379">
        <f t="shared" si="137"/>
        <v>0</v>
      </c>
      <c r="AM455" s="287"/>
    </row>
    <row r="456" spans="1:39" s="259" customFormat="1" ht="15" outlineLevel="1">
      <c r="A456" s="467"/>
      <c r="B456" s="290"/>
      <c r="C456" s="288"/>
      <c r="D456" s="715"/>
      <c r="E456" s="715"/>
      <c r="F456" s="715"/>
      <c r="G456" s="715"/>
      <c r="H456" s="715"/>
      <c r="I456" s="715"/>
      <c r="J456" s="715"/>
      <c r="K456" s="715"/>
      <c r="L456" s="715"/>
      <c r="M456" s="715"/>
      <c r="N456" s="698"/>
      <c r="O456" s="715"/>
      <c r="P456" s="715"/>
      <c r="Q456" s="715"/>
      <c r="R456" s="715"/>
      <c r="S456" s="715"/>
      <c r="T456" s="715"/>
      <c r="U456" s="715"/>
      <c r="V456" s="715"/>
      <c r="W456" s="715"/>
      <c r="X456" s="715"/>
      <c r="Y456" s="716"/>
      <c r="Z456" s="708"/>
      <c r="AA456" s="708"/>
      <c r="AB456" s="384"/>
      <c r="AC456" s="384"/>
      <c r="AD456" s="384"/>
      <c r="AE456" s="384"/>
      <c r="AF456" s="384"/>
      <c r="AG456" s="384"/>
      <c r="AH456" s="384"/>
      <c r="AI456" s="384"/>
      <c r="AJ456" s="384"/>
      <c r="AK456" s="384"/>
      <c r="AL456" s="384"/>
      <c r="AM456" s="289"/>
    </row>
    <row r="457" spans="1:39" ht="15" outlineLevel="1">
      <c r="A457" s="467">
        <v>17</v>
      </c>
      <c r="B457" s="290" t="s">
        <v>354</v>
      </c>
      <c r="C457" s="267" t="s">
        <v>335</v>
      </c>
      <c r="D457" s="271">
        <v>0</v>
      </c>
      <c r="E457" s="271">
        <v>0</v>
      </c>
      <c r="F457" s="271">
        <v>0</v>
      </c>
      <c r="G457" s="271">
        <v>0</v>
      </c>
      <c r="H457" s="271">
        <v>0</v>
      </c>
      <c r="I457" s="271">
        <v>0</v>
      </c>
      <c r="J457" s="271">
        <v>0</v>
      </c>
      <c r="K457" s="271">
        <v>0</v>
      </c>
      <c r="L457" s="271">
        <v>0</v>
      </c>
      <c r="M457" s="709">
        <v>0</v>
      </c>
      <c r="N457" s="717"/>
      <c r="O457" s="712">
        <v>462.89069999999998</v>
      </c>
      <c r="P457" s="271">
        <v>0</v>
      </c>
      <c r="Q457" s="271">
        <v>0</v>
      </c>
      <c r="R457" s="271">
        <v>0</v>
      </c>
      <c r="S457" s="271">
        <v>0</v>
      </c>
      <c r="T457" s="271">
        <v>0</v>
      </c>
      <c r="U457" s="271">
        <v>0</v>
      </c>
      <c r="V457" s="271">
        <v>0</v>
      </c>
      <c r="W457" s="271">
        <v>0</v>
      </c>
      <c r="X457" s="271">
        <v>0</v>
      </c>
      <c r="Y457" s="706"/>
      <c r="Z457" s="706"/>
      <c r="AA457" s="706">
        <v>1</v>
      </c>
      <c r="AB457" s="383"/>
      <c r="AC457" s="383"/>
      <c r="AD457" s="383"/>
      <c r="AE457" s="383"/>
      <c r="AF457" s="383"/>
      <c r="AG457" s="383"/>
      <c r="AH457" s="383"/>
      <c r="AI457" s="383"/>
      <c r="AJ457" s="383"/>
      <c r="AK457" s="383"/>
      <c r="AL457" s="383"/>
      <c r="AM457" s="272">
        <f>SUM(Y457:AL457)</f>
        <v>1</v>
      </c>
    </row>
    <row r="458" spans="1:39" ht="15" outlineLevel="1">
      <c r="B458" s="270" t="s">
        <v>424</v>
      </c>
      <c r="C458" s="267" t="s">
        <v>337</v>
      </c>
      <c r="D458" s="271"/>
      <c r="E458" s="271"/>
      <c r="F458" s="271"/>
      <c r="G458" s="271"/>
      <c r="H458" s="271"/>
      <c r="I458" s="271"/>
      <c r="J458" s="271"/>
      <c r="K458" s="271"/>
      <c r="L458" s="271"/>
      <c r="M458" s="271"/>
      <c r="N458" s="718"/>
      <c r="O458" s="271"/>
      <c r="P458" s="271"/>
      <c r="Q458" s="271"/>
      <c r="R458" s="271"/>
      <c r="S458" s="271"/>
      <c r="T458" s="271"/>
      <c r="U458" s="271"/>
      <c r="V458" s="271"/>
      <c r="W458" s="271"/>
      <c r="X458" s="271"/>
      <c r="Y458" s="701">
        <f>Y457</f>
        <v>0</v>
      </c>
      <c r="Z458" s="701">
        <f>Z457</f>
        <v>0</v>
      </c>
      <c r="AA458" s="701">
        <f t="shared" ref="AA458" si="138">AA457</f>
        <v>1</v>
      </c>
      <c r="AB458" s="379">
        <f t="shared" ref="AB458:AL458" si="139">AB457</f>
        <v>0</v>
      </c>
      <c r="AC458" s="379">
        <f t="shared" si="139"/>
        <v>0</v>
      </c>
      <c r="AD458" s="379">
        <f t="shared" si="139"/>
        <v>0</v>
      </c>
      <c r="AE458" s="379">
        <f t="shared" si="139"/>
        <v>0</v>
      </c>
      <c r="AF458" s="379">
        <f t="shared" si="139"/>
        <v>0</v>
      </c>
      <c r="AG458" s="379">
        <f t="shared" si="139"/>
        <v>0</v>
      </c>
      <c r="AH458" s="379">
        <f t="shared" si="139"/>
        <v>0</v>
      </c>
      <c r="AI458" s="379">
        <f t="shared" si="139"/>
        <v>0</v>
      </c>
      <c r="AJ458" s="379">
        <f t="shared" si="139"/>
        <v>0</v>
      </c>
      <c r="AK458" s="379">
        <f t="shared" si="139"/>
        <v>0</v>
      </c>
      <c r="AL458" s="379">
        <f t="shared" si="139"/>
        <v>0</v>
      </c>
      <c r="AM458" s="287"/>
    </row>
    <row r="459" spans="1:39" ht="15" outlineLevel="1">
      <c r="B459" s="291"/>
      <c r="C459" s="281"/>
      <c r="D459" s="267"/>
      <c r="E459" s="267"/>
      <c r="F459" s="267"/>
      <c r="G459" s="267"/>
      <c r="H459" s="267"/>
      <c r="I459" s="267"/>
      <c r="J459" s="267"/>
      <c r="K459" s="267"/>
      <c r="L459" s="267"/>
      <c r="M459" s="267"/>
      <c r="N459" s="267"/>
      <c r="O459" s="267"/>
      <c r="P459" s="267"/>
      <c r="Q459" s="267"/>
      <c r="R459" s="267"/>
      <c r="S459" s="267"/>
      <c r="T459" s="267"/>
      <c r="U459" s="267"/>
      <c r="V459" s="267"/>
      <c r="W459" s="267"/>
      <c r="X459" s="267"/>
      <c r="Y459" s="387"/>
      <c r="Z459" s="388"/>
      <c r="AA459" s="388"/>
      <c r="AB459" s="388"/>
      <c r="AC459" s="388"/>
      <c r="AD459" s="388"/>
      <c r="AE459" s="388"/>
      <c r="AF459" s="388"/>
      <c r="AG459" s="388"/>
      <c r="AH459" s="388"/>
      <c r="AI459" s="388"/>
      <c r="AJ459" s="388"/>
      <c r="AK459" s="388"/>
      <c r="AL459" s="388"/>
      <c r="AM459" s="293"/>
    </row>
    <row r="460" spans="1:39" ht="15.45" outlineLevel="1">
      <c r="A460" s="468"/>
      <c r="B460" s="264" t="s">
        <v>355</v>
      </c>
      <c r="C460" s="265"/>
      <c r="D460" s="265"/>
      <c r="E460" s="265"/>
      <c r="F460" s="265"/>
      <c r="G460" s="265"/>
      <c r="H460" s="265"/>
      <c r="I460" s="265"/>
      <c r="J460" s="265"/>
      <c r="K460" s="265"/>
      <c r="L460" s="265"/>
      <c r="M460" s="265"/>
      <c r="N460" s="266"/>
      <c r="O460" s="265"/>
      <c r="P460" s="265"/>
      <c r="Q460" s="265"/>
      <c r="R460" s="265"/>
      <c r="S460" s="265"/>
      <c r="T460" s="265"/>
      <c r="U460" s="265"/>
      <c r="V460" s="265"/>
      <c r="W460" s="265"/>
      <c r="X460" s="265"/>
      <c r="Y460" s="382"/>
      <c r="Z460" s="382"/>
      <c r="AA460" s="382"/>
      <c r="AB460" s="382"/>
      <c r="AC460" s="382"/>
      <c r="AD460" s="382"/>
      <c r="AE460" s="382"/>
      <c r="AF460" s="382"/>
      <c r="AG460" s="382"/>
      <c r="AH460" s="382"/>
      <c r="AI460" s="382"/>
      <c r="AJ460" s="382"/>
      <c r="AK460" s="382"/>
      <c r="AL460" s="382"/>
      <c r="AM460" s="268"/>
    </row>
    <row r="461" spans="1:39" ht="15" outlineLevel="1">
      <c r="A461" s="467">
        <v>18</v>
      </c>
      <c r="B461" s="291" t="s">
        <v>356</v>
      </c>
      <c r="C461" s="267" t="s">
        <v>335</v>
      </c>
      <c r="D461" s="271"/>
      <c r="E461" s="271"/>
      <c r="F461" s="271"/>
      <c r="G461" s="271"/>
      <c r="H461" s="271"/>
      <c r="I461" s="271"/>
      <c r="J461" s="271"/>
      <c r="K461" s="271"/>
      <c r="L461" s="271"/>
      <c r="M461" s="271"/>
      <c r="N461" s="271">
        <v>12</v>
      </c>
      <c r="O461" s="271"/>
      <c r="P461" s="271"/>
      <c r="Q461" s="271"/>
      <c r="R461" s="271"/>
      <c r="S461" s="271"/>
      <c r="T461" s="271"/>
      <c r="U461" s="271"/>
      <c r="V461" s="271"/>
      <c r="W461" s="271"/>
      <c r="X461" s="271"/>
      <c r="Y461" s="394"/>
      <c r="Z461" s="383"/>
      <c r="AA461" s="383"/>
      <c r="AB461" s="383"/>
      <c r="AC461" s="383"/>
      <c r="AD461" s="383"/>
      <c r="AE461" s="383"/>
      <c r="AF461" s="383"/>
      <c r="AG461" s="383"/>
      <c r="AH461" s="383"/>
      <c r="AI461" s="383"/>
      <c r="AJ461" s="383"/>
      <c r="AK461" s="383"/>
      <c r="AL461" s="383"/>
      <c r="AM461" s="272">
        <f>SUM(Y461:AL461)</f>
        <v>0</v>
      </c>
    </row>
    <row r="462" spans="1:39" ht="15" outlineLevel="1">
      <c r="B462" s="270" t="s">
        <v>424</v>
      </c>
      <c r="C462" s="267" t="s">
        <v>337</v>
      </c>
      <c r="D462" s="271"/>
      <c r="E462" s="271"/>
      <c r="F462" s="271"/>
      <c r="G462" s="271"/>
      <c r="H462" s="271"/>
      <c r="I462" s="271"/>
      <c r="J462" s="271"/>
      <c r="K462" s="271"/>
      <c r="L462" s="271"/>
      <c r="M462" s="271"/>
      <c r="N462" s="271">
        <f>N461</f>
        <v>12</v>
      </c>
      <c r="O462" s="271"/>
      <c r="P462" s="271"/>
      <c r="Q462" s="271"/>
      <c r="R462" s="271"/>
      <c r="S462" s="271"/>
      <c r="T462" s="271"/>
      <c r="U462" s="271"/>
      <c r="V462" s="271"/>
      <c r="W462" s="271"/>
      <c r="X462" s="271"/>
      <c r="Y462" s="379">
        <f>Y461</f>
        <v>0</v>
      </c>
      <c r="Z462" s="379">
        <f>Z461</f>
        <v>0</v>
      </c>
      <c r="AA462" s="379">
        <f t="shared" ref="AA462:AL462" si="140">AA461</f>
        <v>0</v>
      </c>
      <c r="AB462" s="379">
        <f t="shared" si="140"/>
        <v>0</v>
      </c>
      <c r="AC462" s="379">
        <f t="shared" si="140"/>
        <v>0</v>
      </c>
      <c r="AD462" s="379">
        <f t="shared" si="140"/>
        <v>0</v>
      </c>
      <c r="AE462" s="379">
        <f t="shared" si="140"/>
        <v>0</v>
      </c>
      <c r="AF462" s="379">
        <f t="shared" si="140"/>
        <v>0</v>
      </c>
      <c r="AG462" s="379">
        <f t="shared" si="140"/>
        <v>0</v>
      </c>
      <c r="AH462" s="379">
        <f t="shared" si="140"/>
        <v>0</v>
      </c>
      <c r="AI462" s="379">
        <f t="shared" si="140"/>
        <v>0</v>
      </c>
      <c r="AJ462" s="379">
        <f t="shared" si="140"/>
        <v>0</v>
      </c>
      <c r="AK462" s="379">
        <f t="shared" si="140"/>
        <v>0</v>
      </c>
      <c r="AL462" s="379">
        <f t="shared" si="140"/>
        <v>0</v>
      </c>
      <c r="AM462" s="273"/>
    </row>
    <row r="463" spans="1:39" ht="15" outlineLevel="1">
      <c r="A463" s="470"/>
      <c r="B463" s="291"/>
      <c r="C463" s="281"/>
      <c r="D463" s="267"/>
      <c r="E463" s="267"/>
      <c r="F463" s="267"/>
      <c r="G463" s="267"/>
      <c r="H463" s="267"/>
      <c r="I463" s="267"/>
      <c r="J463" s="267"/>
      <c r="K463" s="267"/>
      <c r="L463" s="267"/>
      <c r="M463" s="267"/>
      <c r="N463" s="267"/>
      <c r="O463" s="267"/>
      <c r="P463" s="267"/>
      <c r="Q463" s="267"/>
      <c r="R463" s="267"/>
      <c r="S463" s="267"/>
      <c r="T463" s="267"/>
      <c r="U463" s="267"/>
      <c r="V463" s="267"/>
      <c r="W463" s="267"/>
      <c r="X463" s="267"/>
      <c r="Y463" s="380"/>
      <c r="Z463" s="389"/>
      <c r="AA463" s="389"/>
      <c r="AB463" s="389"/>
      <c r="AC463" s="389"/>
      <c r="AD463" s="389"/>
      <c r="AE463" s="389"/>
      <c r="AF463" s="389"/>
      <c r="AG463" s="389"/>
      <c r="AH463" s="389"/>
      <c r="AI463" s="389"/>
      <c r="AJ463" s="389"/>
      <c r="AK463" s="389"/>
      <c r="AL463" s="389"/>
      <c r="AM463" s="282"/>
    </row>
    <row r="464" spans="1:39" ht="15" outlineLevel="1">
      <c r="A464" s="467">
        <v>19</v>
      </c>
      <c r="B464" s="291" t="s">
        <v>357</v>
      </c>
      <c r="C464" s="267" t="s">
        <v>335</v>
      </c>
      <c r="D464" s="271"/>
      <c r="E464" s="271"/>
      <c r="F464" s="271"/>
      <c r="G464" s="271"/>
      <c r="H464" s="271"/>
      <c r="I464" s="271"/>
      <c r="J464" s="271"/>
      <c r="K464" s="271"/>
      <c r="L464" s="271"/>
      <c r="M464" s="271"/>
      <c r="N464" s="271">
        <v>12</v>
      </c>
      <c r="O464" s="271"/>
      <c r="P464" s="271"/>
      <c r="Q464" s="271"/>
      <c r="R464" s="271"/>
      <c r="S464" s="271"/>
      <c r="T464" s="271"/>
      <c r="U464" s="271"/>
      <c r="V464" s="271"/>
      <c r="W464" s="271"/>
      <c r="X464" s="271"/>
      <c r="Y464" s="378"/>
      <c r="Z464" s="383"/>
      <c r="AA464" s="383"/>
      <c r="AB464" s="383"/>
      <c r="AC464" s="383"/>
      <c r="AD464" s="383"/>
      <c r="AE464" s="383"/>
      <c r="AF464" s="383"/>
      <c r="AG464" s="383"/>
      <c r="AH464" s="383"/>
      <c r="AI464" s="383"/>
      <c r="AJ464" s="383"/>
      <c r="AK464" s="383"/>
      <c r="AL464" s="383"/>
      <c r="AM464" s="272">
        <f>SUM(Y464:AL464)</f>
        <v>0</v>
      </c>
    </row>
    <row r="465" spans="1:39" ht="15" outlineLevel="1">
      <c r="B465" s="270" t="s">
        <v>424</v>
      </c>
      <c r="C465" s="267" t="s">
        <v>337</v>
      </c>
      <c r="D465" s="271"/>
      <c r="E465" s="271"/>
      <c r="F465" s="271"/>
      <c r="G465" s="271"/>
      <c r="H465" s="271"/>
      <c r="I465" s="271"/>
      <c r="J465" s="271"/>
      <c r="K465" s="271"/>
      <c r="L465" s="271"/>
      <c r="M465" s="271"/>
      <c r="N465" s="271">
        <f>N464</f>
        <v>12</v>
      </c>
      <c r="O465" s="271"/>
      <c r="P465" s="271"/>
      <c r="Q465" s="271"/>
      <c r="R465" s="271"/>
      <c r="S465" s="271"/>
      <c r="T465" s="271"/>
      <c r="U465" s="271"/>
      <c r="V465" s="271"/>
      <c r="W465" s="271"/>
      <c r="X465" s="271"/>
      <c r="Y465" s="379">
        <f>Y464</f>
        <v>0</v>
      </c>
      <c r="Z465" s="379">
        <f>Z464</f>
        <v>0</v>
      </c>
      <c r="AA465" s="379">
        <f t="shared" ref="AA465:AL465" si="141">AA464</f>
        <v>0</v>
      </c>
      <c r="AB465" s="379">
        <f t="shared" si="141"/>
        <v>0</v>
      </c>
      <c r="AC465" s="379">
        <f t="shared" si="141"/>
        <v>0</v>
      </c>
      <c r="AD465" s="379">
        <f t="shared" si="141"/>
        <v>0</v>
      </c>
      <c r="AE465" s="379">
        <f t="shared" si="141"/>
        <v>0</v>
      </c>
      <c r="AF465" s="379">
        <f t="shared" si="141"/>
        <v>0</v>
      </c>
      <c r="AG465" s="379">
        <f t="shared" si="141"/>
        <v>0</v>
      </c>
      <c r="AH465" s="379">
        <f t="shared" si="141"/>
        <v>0</v>
      </c>
      <c r="AI465" s="379">
        <f t="shared" si="141"/>
        <v>0</v>
      </c>
      <c r="AJ465" s="379">
        <f t="shared" si="141"/>
        <v>0</v>
      </c>
      <c r="AK465" s="379">
        <f t="shared" si="141"/>
        <v>0</v>
      </c>
      <c r="AL465" s="379">
        <f t="shared" si="141"/>
        <v>0</v>
      </c>
      <c r="AM465" s="273"/>
    </row>
    <row r="466" spans="1:39" ht="15" outlineLevel="1">
      <c r="B466" s="291"/>
      <c r="C466" s="281"/>
      <c r="D466" s="267"/>
      <c r="E466" s="267"/>
      <c r="F466" s="267"/>
      <c r="G466" s="267"/>
      <c r="H466" s="267"/>
      <c r="I466" s="267"/>
      <c r="J466" s="267"/>
      <c r="K466" s="267"/>
      <c r="L466" s="267"/>
      <c r="M466" s="267"/>
      <c r="N466" s="267"/>
      <c r="O466" s="267"/>
      <c r="P466" s="267"/>
      <c r="Q466" s="267"/>
      <c r="R466" s="267"/>
      <c r="S466" s="267"/>
      <c r="T466" s="267"/>
      <c r="U466" s="267"/>
      <c r="V466" s="267"/>
      <c r="W466" s="267"/>
      <c r="X466" s="267"/>
      <c r="Y466" s="390"/>
      <c r="Z466" s="390"/>
      <c r="AA466" s="380"/>
      <c r="AB466" s="380"/>
      <c r="AC466" s="380"/>
      <c r="AD466" s="380"/>
      <c r="AE466" s="380"/>
      <c r="AF466" s="380"/>
      <c r="AG466" s="380"/>
      <c r="AH466" s="380"/>
      <c r="AI466" s="380"/>
      <c r="AJ466" s="380"/>
      <c r="AK466" s="380"/>
      <c r="AL466" s="380"/>
      <c r="AM466" s="282"/>
    </row>
    <row r="467" spans="1:39" ht="15" outlineLevel="1">
      <c r="A467" s="467">
        <v>20</v>
      </c>
      <c r="B467" s="291" t="s">
        <v>358</v>
      </c>
      <c r="C467" s="267" t="s">
        <v>335</v>
      </c>
      <c r="D467" s="271">
        <v>2592</v>
      </c>
      <c r="E467" s="271">
        <v>1728</v>
      </c>
      <c r="F467" s="271">
        <v>1728</v>
      </c>
      <c r="G467" s="271">
        <v>1728</v>
      </c>
      <c r="H467" s="271">
        <v>1728</v>
      </c>
      <c r="I467" s="271">
        <v>1728</v>
      </c>
      <c r="J467" s="271">
        <v>1728</v>
      </c>
      <c r="K467" s="271">
        <v>1728</v>
      </c>
      <c r="L467" s="271">
        <v>1728</v>
      </c>
      <c r="M467" s="271">
        <v>1728</v>
      </c>
      <c r="N467" s="271">
        <v>12</v>
      </c>
      <c r="O467" s="271">
        <v>0</v>
      </c>
      <c r="P467" s="271">
        <v>0</v>
      </c>
      <c r="Q467" s="271">
        <v>0</v>
      </c>
      <c r="R467" s="271">
        <v>0.12285</v>
      </c>
      <c r="S467" s="271">
        <v>0</v>
      </c>
      <c r="T467" s="271">
        <v>0</v>
      </c>
      <c r="U467" s="271">
        <v>0</v>
      </c>
      <c r="V467" s="271">
        <v>0</v>
      </c>
      <c r="W467" s="271">
        <v>0</v>
      </c>
      <c r="X467" s="271">
        <v>0</v>
      </c>
      <c r="Y467" s="705"/>
      <c r="Z467" s="706"/>
      <c r="AA467" s="706">
        <v>0.33</v>
      </c>
      <c r="AB467" s="706">
        <v>0.67</v>
      </c>
      <c r="AC467" s="383"/>
      <c r="AD467" s="383"/>
      <c r="AE467" s="383"/>
      <c r="AF467" s="383"/>
      <c r="AG467" s="383"/>
      <c r="AH467" s="383"/>
      <c r="AI467" s="383"/>
      <c r="AJ467" s="383"/>
      <c r="AK467" s="383"/>
      <c r="AL467" s="383"/>
      <c r="AM467" s="272">
        <f>SUM(Y467:AL467)</f>
        <v>1</v>
      </c>
    </row>
    <row r="468" spans="1:39" ht="15" outlineLevel="1">
      <c r="B468" s="270" t="s">
        <v>424</v>
      </c>
      <c r="C468" s="267" t="s">
        <v>337</v>
      </c>
      <c r="D468" s="271"/>
      <c r="E468" s="271"/>
      <c r="F468" s="271"/>
      <c r="G468" s="271"/>
      <c r="H468" s="271"/>
      <c r="I468" s="271"/>
      <c r="J468" s="271"/>
      <c r="K468" s="271"/>
      <c r="L468" s="271"/>
      <c r="M468" s="271"/>
      <c r="N468" s="271">
        <f>N467</f>
        <v>12</v>
      </c>
      <c r="O468" s="271"/>
      <c r="P468" s="271"/>
      <c r="Q468" s="271"/>
      <c r="R468" s="271"/>
      <c r="S468" s="271"/>
      <c r="T468" s="271"/>
      <c r="U468" s="271"/>
      <c r="V468" s="271"/>
      <c r="W468" s="271"/>
      <c r="X468" s="271"/>
      <c r="Y468" s="379">
        <f>Y467</f>
        <v>0</v>
      </c>
      <c r="Z468" s="379">
        <f>Z467</f>
        <v>0</v>
      </c>
      <c r="AA468" s="379">
        <f t="shared" ref="AA468:AL468" si="142">AA467</f>
        <v>0.33</v>
      </c>
      <c r="AB468" s="379">
        <f t="shared" si="142"/>
        <v>0.67</v>
      </c>
      <c r="AC468" s="379">
        <f t="shared" si="142"/>
        <v>0</v>
      </c>
      <c r="AD468" s="379">
        <f t="shared" si="142"/>
        <v>0</v>
      </c>
      <c r="AE468" s="379">
        <f t="shared" si="142"/>
        <v>0</v>
      </c>
      <c r="AF468" s="379">
        <f t="shared" si="142"/>
        <v>0</v>
      </c>
      <c r="AG468" s="379">
        <f t="shared" si="142"/>
        <v>0</v>
      </c>
      <c r="AH468" s="379">
        <f t="shared" si="142"/>
        <v>0</v>
      </c>
      <c r="AI468" s="379">
        <f t="shared" si="142"/>
        <v>0</v>
      </c>
      <c r="AJ468" s="379">
        <f t="shared" si="142"/>
        <v>0</v>
      </c>
      <c r="AK468" s="379">
        <f t="shared" si="142"/>
        <v>0</v>
      </c>
      <c r="AL468" s="379">
        <f t="shared" si="142"/>
        <v>0</v>
      </c>
      <c r="AM468" s="282"/>
    </row>
    <row r="469" spans="1:39" ht="15" outlineLevel="1">
      <c r="B469" s="291"/>
      <c r="C469" s="281"/>
      <c r="D469" s="267"/>
      <c r="E469" s="267"/>
      <c r="F469" s="267"/>
      <c r="G469" s="267"/>
      <c r="H469" s="267"/>
      <c r="I469" s="267"/>
      <c r="J469" s="267"/>
      <c r="K469" s="267"/>
      <c r="L469" s="267"/>
      <c r="M469" s="267"/>
      <c r="N469" s="294"/>
      <c r="O469" s="267"/>
      <c r="P469" s="267"/>
      <c r="Q469" s="267"/>
      <c r="R469" s="267"/>
      <c r="S469" s="267"/>
      <c r="T469" s="267"/>
      <c r="U469" s="267"/>
      <c r="V469" s="267"/>
      <c r="W469" s="267"/>
      <c r="X469" s="267"/>
      <c r="Y469" s="380"/>
      <c r="Z469" s="380"/>
      <c r="AA469" s="380"/>
      <c r="AB469" s="380"/>
      <c r="AC469" s="380"/>
      <c r="AD469" s="380"/>
      <c r="AE469" s="380"/>
      <c r="AF469" s="380"/>
      <c r="AG469" s="380"/>
      <c r="AH469" s="380"/>
      <c r="AI469" s="380"/>
      <c r="AJ469" s="380"/>
      <c r="AK469" s="380"/>
      <c r="AL469" s="380"/>
      <c r="AM469" s="282"/>
    </row>
    <row r="470" spans="1:39" ht="15" outlineLevel="1">
      <c r="A470" s="467">
        <v>21</v>
      </c>
      <c r="B470" s="291" t="s">
        <v>347</v>
      </c>
      <c r="C470" s="267" t="s">
        <v>335</v>
      </c>
      <c r="D470" s="271"/>
      <c r="E470" s="271"/>
      <c r="F470" s="271"/>
      <c r="G470" s="271"/>
      <c r="H470" s="271"/>
      <c r="I470" s="271"/>
      <c r="J470" s="271"/>
      <c r="K470" s="271"/>
      <c r="L470" s="271"/>
      <c r="M470" s="271"/>
      <c r="N470" s="271">
        <v>12</v>
      </c>
      <c r="O470" s="271"/>
      <c r="P470" s="271"/>
      <c r="Q470" s="271"/>
      <c r="R470" s="271"/>
      <c r="S470" s="271"/>
      <c r="T470" s="271"/>
      <c r="U470" s="271"/>
      <c r="V470" s="271"/>
      <c r="W470" s="271"/>
      <c r="X470" s="271"/>
      <c r="Y470" s="378"/>
      <c r="Z470" s="383"/>
      <c r="AA470" s="383"/>
      <c r="AB470" s="383"/>
      <c r="AC470" s="383"/>
      <c r="AD470" s="383"/>
      <c r="AE470" s="383"/>
      <c r="AF470" s="383"/>
      <c r="AG470" s="383"/>
      <c r="AH470" s="383"/>
      <c r="AI470" s="383"/>
      <c r="AJ470" s="383"/>
      <c r="AK470" s="383"/>
      <c r="AL470" s="383"/>
      <c r="AM470" s="272">
        <f>SUM(Y470:AL470)</f>
        <v>0</v>
      </c>
    </row>
    <row r="471" spans="1:39" ht="15" outlineLevel="1">
      <c r="B471" s="270" t="s">
        <v>424</v>
      </c>
      <c r="C471" s="267" t="s">
        <v>337</v>
      </c>
      <c r="D471" s="271"/>
      <c r="E471" s="271"/>
      <c r="F471" s="271"/>
      <c r="G471" s="271"/>
      <c r="H471" s="271"/>
      <c r="I471" s="271"/>
      <c r="J471" s="271"/>
      <c r="K471" s="271"/>
      <c r="L471" s="271"/>
      <c r="M471" s="271"/>
      <c r="N471" s="271">
        <f>N470</f>
        <v>12</v>
      </c>
      <c r="O471" s="271"/>
      <c r="P471" s="271"/>
      <c r="Q471" s="271"/>
      <c r="R471" s="271"/>
      <c r="S471" s="271"/>
      <c r="T471" s="271"/>
      <c r="U471" s="271"/>
      <c r="V471" s="271"/>
      <c r="W471" s="271"/>
      <c r="X471" s="271"/>
      <c r="Y471" s="379">
        <f>Y470</f>
        <v>0</v>
      </c>
      <c r="Z471" s="379">
        <f>Z470</f>
        <v>0</v>
      </c>
      <c r="AA471" s="379">
        <f t="shared" ref="AA471:AL471" si="143">AA470</f>
        <v>0</v>
      </c>
      <c r="AB471" s="379">
        <f t="shared" si="143"/>
        <v>0</v>
      </c>
      <c r="AC471" s="379">
        <f t="shared" si="143"/>
        <v>0</v>
      </c>
      <c r="AD471" s="379">
        <f t="shared" si="143"/>
        <v>0</v>
      </c>
      <c r="AE471" s="379">
        <f t="shared" si="143"/>
        <v>0</v>
      </c>
      <c r="AF471" s="379">
        <f t="shared" si="143"/>
        <v>0</v>
      </c>
      <c r="AG471" s="379">
        <f t="shared" si="143"/>
        <v>0</v>
      </c>
      <c r="AH471" s="379">
        <f t="shared" si="143"/>
        <v>0</v>
      </c>
      <c r="AI471" s="379">
        <f t="shared" si="143"/>
        <v>0</v>
      </c>
      <c r="AJ471" s="379">
        <f t="shared" si="143"/>
        <v>0</v>
      </c>
      <c r="AK471" s="379">
        <f t="shared" si="143"/>
        <v>0</v>
      </c>
      <c r="AL471" s="379">
        <f t="shared" si="143"/>
        <v>0</v>
      </c>
      <c r="AM471" s="273"/>
    </row>
    <row r="472" spans="1:39" ht="15" outlineLevel="1">
      <c r="B472" s="291"/>
      <c r="C472" s="281"/>
      <c r="D472" s="267"/>
      <c r="E472" s="267"/>
      <c r="F472" s="267"/>
      <c r="G472" s="267"/>
      <c r="H472" s="267"/>
      <c r="I472" s="267"/>
      <c r="J472" s="267"/>
      <c r="K472" s="267"/>
      <c r="L472" s="267"/>
      <c r="M472" s="267"/>
      <c r="N472" s="267"/>
      <c r="O472" s="267"/>
      <c r="P472" s="267"/>
      <c r="Q472" s="267"/>
      <c r="R472" s="267"/>
      <c r="S472" s="267"/>
      <c r="T472" s="267"/>
      <c r="U472" s="267"/>
      <c r="V472" s="267"/>
      <c r="W472" s="267"/>
      <c r="X472" s="267"/>
      <c r="Y472" s="390"/>
      <c r="Z472" s="380"/>
      <c r="AA472" s="380"/>
      <c r="AB472" s="380"/>
      <c r="AC472" s="380"/>
      <c r="AD472" s="380"/>
      <c r="AE472" s="380"/>
      <c r="AF472" s="380"/>
      <c r="AG472" s="380"/>
      <c r="AH472" s="380"/>
      <c r="AI472" s="380"/>
      <c r="AJ472" s="380"/>
      <c r="AK472" s="380"/>
      <c r="AL472" s="380"/>
      <c r="AM472" s="282"/>
    </row>
    <row r="473" spans="1:39" ht="15" outlineLevel="1">
      <c r="A473" s="467">
        <v>22</v>
      </c>
      <c r="B473" s="291" t="s">
        <v>354</v>
      </c>
      <c r="C473" s="267" t="s">
        <v>335</v>
      </c>
      <c r="D473" s="271"/>
      <c r="E473" s="271"/>
      <c r="F473" s="271"/>
      <c r="G473" s="271"/>
      <c r="H473" s="271"/>
      <c r="I473" s="271"/>
      <c r="J473" s="271"/>
      <c r="K473" s="271"/>
      <c r="L473" s="271"/>
      <c r="M473" s="271"/>
      <c r="N473" s="267"/>
      <c r="O473" s="271"/>
      <c r="P473" s="271"/>
      <c r="Q473" s="271"/>
      <c r="R473" s="271"/>
      <c r="S473" s="271"/>
      <c r="T473" s="271"/>
      <c r="U473" s="271"/>
      <c r="V473" s="271"/>
      <c r="W473" s="271"/>
      <c r="X473" s="271"/>
      <c r="Y473" s="378"/>
      <c r="Z473" s="383"/>
      <c r="AA473" s="383"/>
      <c r="AB473" s="383"/>
      <c r="AC473" s="383"/>
      <c r="AD473" s="383"/>
      <c r="AE473" s="383"/>
      <c r="AF473" s="383"/>
      <c r="AG473" s="383"/>
      <c r="AH473" s="383"/>
      <c r="AI473" s="383"/>
      <c r="AJ473" s="383"/>
      <c r="AK473" s="383"/>
      <c r="AL473" s="383"/>
      <c r="AM473" s="272">
        <f>SUM(Y473:AL473)</f>
        <v>0</v>
      </c>
    </row>
    <row r="474" spans="1:39" ht="15" outlineLevel="1">
      <c r="B474" s="270" t="s">
        <v>424</v>
      </c>
      <c r="C474" s="267" t="s">
        <v>337</v>
      </c>
      <c r="D474" s="271"/>
      <c r="E474" s="271"/>
      <c r="F474" s="271"/>
      <c r="G474" s="271"/>
      <c r="H474" s="271"/>
      <c r="I474" s="271"/>
      <c r="J474" s="271"/>
      <c r="K474" s="271"/>
      <c r="L474" s="271"/>
      <c r="M474" s="271"/>
      <c r="N474" s="267"/>
      <c r="O474" s="271"/>
      <c r="P474" s="271"/>
      <c r="Q474" s="271"/>
      <c r="R474" s="271"/>
      <c r="S474" s="271"/>
      <c r="T474" s="271"/>
      <c r="U474" s="271"/>
      <c r="V474" s="271"/>
      <c r="W474" s="271"/>
      <c r="X474" s="271"/>
      <c r="Y474" s="379">
        <f>Y473</f>
        <v>0</v>
      </c>
      <c r="Z474" s="379">
        <f>Z473</f>
        <v>0</v>
      </c>
      <c r="AA474" s="379">
        <f t="shared" ref="AA474:AL474" si="144">AA473</f>
        <v>0</v>
      </c>
      <c r="AB474" s="379">
        <f t="shared" si="144"/>
        <v>0</v>
      </c>
      <c r="AC474" s="379">
        <f t="shared" si="144"/>
        <v>0</v>
      </c>
      <c r="AD474" s="379">
        <f t="shared" si="144"/>
        <v>0</v>
      </c>
      <c r="AE474" s="379">
        <f t="shared" si="144"/>
        <v>0</v>
      </c>
      <c r="AF474" s="379">
        <f t="shared" si="144"/>
        <v>0</v>
      </c>
      <c r="AG474" s="379">
        <f t="shared" si="144"/>
        <v>0</v>
      </c>
      <c r="AH474" s="379">
        <f t="shared" si="144"/>
        <v>0</v>
      </c>
      <c r="AI474" s="379">
        <f t="shared" si="144"/>
        <v>0</v>
      </c>
      <c r="AJ474" s="379">
        <f t="shared" si="144"/>
        <v>0</v>
      </c>
      <c r="AK474" s="379">
        <f t="shared" si="144"/>
        <v>0</v>
      </c>
      <c r="AL474" s="379">
        <f t="shared" si="144"/>
        <v>0</v>
      </c>
      <c r="AM474" s="282"/>
    </row>
    <row r="475" spans="1:39" ht="15" outlineLevel="1">
      <c r="B475" s="291"/>
      <c r="C475" s="281"/>
      <c r="D475" s="267"/>
      <c r="E475" s="267"/>
      <c r="F475" s="267"/>
      <c r="G475" s="267"/>
      <c r="H475" s="267"/>
      <c r="I475" s="267"/>
      <c r="J475" s="267"/>
      <c r="K475" s="267"/>
      <c r="L475" s="267"/>
      <c r="M475" s="267"/>
      <c r="N475" s="267"/>
      <c r="O475" s="267"/>
      <c r="P475" s="267"/>
      <c r="Q475" s="267"/>
      <c r="R475" s="267"/>
      <c r="S475" s="267"/>
      <c r="T475" s="267"/>
      <c r="U475" s="267"/>
      <c r="V475" s="267"/>
      <c r="W475" s="267"/>
      <c r="X475" s="267"/>
      <c r="Y475" s="380"/>
      <c r="Z475" s="380"/>
      <c r="AA475" s="380"/>
      <c r="AB475" s="380"/>
      <c r="AC475" s="380"/>
      <c r="AD475" s="380"/>
      <c r="AE475" s="380"/>
      <c r="AF475" s="380"/>
      <c r="AG475" s="380"/>
      <c r="AH475" s="380"/>
      <c r="AI475" s="380"/>
      <c r="AJ475" s="380"/>
      <c r="AK475" s="380"/>
      <c r="AL475" s="380"/>
      <c r="AM475" s="282"/>
    </row>
    <row r="476" spans="1:39" ht="15.45" outlineLevel="1">
      <c r="A476" s="468"/>
      <c r="B476" s="264" t="s">
        <v>359</v>
      </c>
      <c r="C476" s="265"/>
      <c r="D476" s="266"/>
      <c r="E476" s="266"/>
      <c r="F476" s="266"/>
      <c r="G476" s="266"/>
      <c r="H476" s="266"/>
      <c r="I476" s="266"/>
      <c r="J476" s="266"/>
      <c r="K476" s="266"/>
      <c r="L476" s="266"/>
      <c r="M476" s="266"/>
      <c r="N476" s="266"/>
      <c r="O476" s="266"/>
      <c r="P476" s="265"/>
      <c r="Q476" s="265"/>
      <c r="R476" s="265"/>
      <c r="S476" s="265"/>
      <c r="T476" s="265"/>
      <c r="U476" s="265"/>
      <c r="V476" s="265"/>
      <c r="W476" s="265"/>
      <c r="X476" s="265"/>
      <c r="Y476" s="382"/>
      <c r="Z476" s="382"/>
      <c r="AA476" s="382"/>
      <c r="AB476" s="382"/>
      <c r="AC476" s="382"/>
      <c r="AD476" s="382"/>
      <c r="AE476" s="382"/>
      <c r="AF476" s="382"/>
      <c r="AG476" s="382"/>
      <c r="AH476" s="382"/>
      <c r="AI476" s="382"/>
      <c r="AJ476" s="382"/>
      <c r="AK476" s="382"/>
      <c r="AL476" s="382"/>
      <c r="AM476" s="268"/>
    </row>
    <row r="477" spans="1:39" ht="15" outlineLevel="1">
      <c r="A477" s="467">
        <v>23</v>
      </c>
      <c r="B477" s="291" t="s">
        <v>359</v>
      </c>
      <c r="C477" s="267" t="s">
        <v>335</v>
      </c>
      <c r="D477" s="271">
        <v>230487.54930000001</v>
      </c>
      <c r="E477" s="271">
        <v>230155.7316</v>
      </c>
      <c r="F477" s="271">
        <v>227501.19270000001</v>
      </c>
      <c r="G477" s="271">
        <v>227501.19270000001</v>
      </c>
      <c r="H477" s="271">
        <v>227501.19270000001</v>
      </c>
      <c r="I477" s="271">
        <v>227501.19270000001</v>
      </c>
      <c r="J477" s="271">
        <v>227501.19270000001</v>
      </c>
      <c r="K477" s="271">
        <v>227501.19270000001</v>
      </c>
      <c r="L477" s="271">
        <v>216598.61929999999</v>
      </c>
      <c r="M477" s="271">
        <v>216598.61929999999</v>
      </c>
      <c r="N477" s="698"/>
      <c r="O477" s="271">
        <v>20.427038020000001</v>
      </c>
      <c r="P477" s="271">
        <v>20.409998730000002</v>
      </c>
      <c r="Q477" s="271">
        <v>20.273684580000001</v>
      </c>
      <c r="R477" s="271">
        <v>20.273684580000001</v>
      </c>
      <c r="S477" s="271">
        <v>20.273684580000001</v>
      </c>
      <c r="T477" s="271">
        <v>20.273684580000001</v>
      </c>
      <c r="U477" s="271">
        <v>20.273684580000001</v>
      </c>
      <c r="V477" s="271">
        <v>20.273684580000001</v>
      </c>
      <c r="W477" s="271">
        <v>19.71382272</v>
      </c>
      <c r="X477" s="271">
        <v>19.71382272</v>
      </c>
      <c r="Y477" s="699">
        <v>1</v>
      </c>
      <c r="Z477" s="378"/>
      <c r="AA477" s="378"/>
      <c r="AB477" s="378"/>
      <c r="AC477" s="378"/>
      <c r="AD477" s="378"/>
      <c r="AE477" s="378"/>
      <c r="AF477" s="378"/>
      <c r="AG477" s="378"/>
      <c r="AH477" s="378"/>
      <c r="AI477" s="378"/>
      <c r="AJ477" s="378"/>
      <c r="AK477" s="378"/>
      <c r="AL477" s="378"/>
      <c r="AM477" s="272">
        <f>SUM(Y477:AL477)</f>
        <v>1</v>
      </c>
    </row>
    <row r="478" spans="1:39" ht="15" outlineLevel="1">
      <c r="B478" s="270" t="s">
        <v>424</v>
      </c>
      <c r="C478" s="267" t="s">
        <v>337</v>
      </c>
      <c r="D478" s="271"/>
      <c r="E478" s="271"/>
      <c r="F478" s="271"/>
      <c r="G478" s="271"/>
      <c r="H478" s="271"/>
      <c r="I478" s="271"/>
      <c r="J478" s="271"/>
      <c r="K478" s="271"/>
      <c r="L478" s="271"/>
      <c r="M478" s="271"/>
      <c r="N478" s="427"/>
      <c r="O478" s="271"/>
      <c r="P478" s="271"/>
      <c r="Q478" s="271"/>
      <c r="R478" s="271"/>
      <c r="S478" s="271"/>
      <c r="T478" s="271"/>
      <c r="U478" s="271"/>
      <c r="V478" s="271"/>
      <c r="W478" s="271"/>
      <c r="X478" s="271"/>
      <c r="Y478" s="379">
        <f>Y477</f>
        <v>1</v>
      </c>
      <c r="Z478" s="379">
        <f>Z477</f>
        <v>0</v>
      </c>
      <c r="AA478" s="379">
        <f t="shared" ref="AA478:AL478" si="145">AA477</f>
        <v>0</v>
      </c>
      <c r="AB478" s="379">
        <f t="shared" si="145"/>
        <v>0</v>
      </c>
      <c r="AC478" s="379">
        <f t="shared" si="145"/>
        <v>0</v>
      </c>
      <c r="AD478" s="379">
        <f t="shared" si="145"/>
        <v>0</v>
      </c>
      <c r="AE478" s="379">
        <f t="shared" si="145"/>
        <v>0</v>
      </c>
      <c r="AF478" s="379">
        <f t="shared" si="145"/>
        <v>0</v>
      </c>
      <c r="AG478" s="379">
        <f t="shared" si="145"/>
        <v>0</v>
      </c>
      <c r="AH478" s="379">
        <f t="shared" si="145"/>
        <v>0</v>
      </c>
      <c r="AI478" s="379">
        <f t="shared" si="145"/>
        <v>0</v>
      </c>
      <c r="AJ478" s="379">
        <f t="shared" si="145"/>
        <v>0</v>
      </c>
      <c r="AK478" s="379">
        <f t="shared" si="145"/>
        <v>0</v>
      </c>
      <c r="AL478" s="379">
        <f t="shared" si="145"/>
        <v>0</v>
      </c>
      <c r="AM478" s="273"/>
    </row>
    <row r="479" spans="1:39" ht="15" outlineLevel="1">
      <c r="B479" s="291"/>
      <c r="C479" s="281"/>
      <c r="D479" s="267"/>
      <c r="E479" s="267"/>
      <c r="F479" s="267"/>
      <c r="G479" s="267"/>
      <c r="H479" s="267"/>
      <c r="I479" s="267"/>
      <c r="J479" s="267"/>
      <c r="K479" s="267"/>
      <c r="L479" s="267"/>
      <c r="M479" s="267"/>
      <c r="N479" s="267"/>
      <c r="O479" s="267"/>
      <c r="P479" s="267"/>
      <c r="Q479" s="267"/>
      <c r="R479" s="267"/>
      <c r="S479" s="267"/>
      <c r="T479" s="267"/>
      <c r="U479" s="267"/>
      <c r="V479" s="267"/>
      <c r="W479" s="267"/>
      <c r="X479" s="267"/>
      <c r="Y479" s="380"/>
      <c r="Z479" s="380"/>
      <c r="AA479" s="380"/>
      <c r="AB479" s="380"/>
      <c r="AC479" s="380"/>
      <c r="AD479" s="380"/>
      <c r="AE479" s="380"/>
      <c r="AF479" s="380"/>
      <c r="AG479" s="380"/>
      <c r="AH479" s="380"/>
      <c r="AI479" s="380"/>
      <c r="AJ479" s="380"/>
      <c r="AK479" s="380"/>
      <c r="AL479" s="380"/>
      <c r="AM479" s="282"/>
    </row>
    <row r="480" spans="1:39" s="269" customFormat="1" ht="15.45" outlineLevel="1">
      <c r="A480" s="468"/>
      <c r="B480" s="264" t="s">
        <v>360</v>
      </c>
      <c r="C480" s="265"/>
      <c r="D480" s="266"/>
      <c r="E480" s="266"/>
      <c r="F480" s="266"/>
      <c r="G480" s="266"/>
      <c r="H480" s="266"/>
      <c r="I480" s="266"/>
      <c r="J480" s="266"/>
      <c r="K480" s="266"/>
      <c r="L480" s="266"/>
      <c r="M480" s="266"/>
      <c r="N480" s="266"/>
      <c r="O480" s="266"/>
      <c r="P480" s="265"/>
      <c r="Q480" s="265"/>
      <c r="R480" s="265"/>
      <c r="S480" s="265"/>
      <c r="T480" s="265"/>
      <c r="U480" s="265"/>
      <c r="V480" s="265"/>
      <c r="W480" s="265"/>
      <c r="X480" s="265"/>
      <c r="Y480" s="382"/>
      <c r="Z480" s="382"/>
      <c r="AA480" s="382"/>
      <c r="AB480" s="382"/>
      <c r="AC480" s="382"/>
      <c r="AD480" s="382"/>
      <c r="AE480" s="382"/>
      <c r="AF480" s="382"/>
      <c r="AG480" s="382"/>
      <c r="AH480" s="382"/>
      <c r="AI480" s="382"/>
      <c r="AJ480" s="382"/>
      <c r="AK480" s="382"/>
      <c r="AL480" s="382"/>
      <c r="AM480" s="268"/>
    </row>
    <row r="481" spans="1:39" s="259" customFormat="1" ht="15" outlineLevel="1">
      <c r="A481" s="467">
        <v>24</v>
      </c>
      <c r="B481" s="291" t="s">
        <v>359</v>
      </c>
      <c r="C481" s="267" t="s">
        <v>335</v>
      </c>
      <c r="D481" s="271"/>
      <c r="E481" s="271"/>
      <c r="F481" s="271"/>
      <c r="G481" s="271"/>
      <c r="H481" s="271"/>
      <c r="I481" s="271"/>
      <c r="J481" s="271"/>
      <c r="K481" s="271"/>
      <c r="L481" s="271"/>
      <c r="M481" s="271"/>
      <c r="N481" s="267"/>
      <c r="O481" s="271"/>
      <c r="P481" s="271"/>
      <c r="Q481" s="271"/>
      <c r="R481" s="271"/>
      <c r="S481" s="271"/>
      <c r="T481" s="271"/>
      <c r="U481" s="271"/>
      <c r="V481" s="271"/>
      <c r="W481" s="271"/>
      <c r="X481" s="271"/>
      <c r="Y481" s="378"/>
      <c r="Z481" s="378"/>
      <c r="AA481" s="378"/>
      <c r="AB481" s="378"/>
      <c r="AC481" s="378"/>
      <c r="AD481" s="378"/>
      <c r="AE481" s="378"/>
      <c r="AF481" s="378"/>
      <c r="AG481" s="378"/>
      <c r="AH481" s="378"/>
      <c r="AI481" s="378"/>
      <c r="AJ481" s="378"/>
      <c r="AK481" s="378"/>
      <c r="AL481" s="378"/>
      <c r="AM481" s="272">
        <f>SUM(Y481:AL481)</f>
        <v>0</v>
      </c>
    </row>
    <row r="482" spans="1:39" s="259" customFormat="1" ht="15" outlineLevel="1">
      <c r="A482" s="467"/>
      <c r="B482" s="291" t="s">
        <v>424</v>
      </c>
      <c r="C482" s="267" t="s">
        <v>337</v>
      </c>
      <c r="D482" s="271"/>
      <c r="E482" s="271"/>
      <c r="F482" s="271"/>
      <c r="G482" s="271"/>
      <c r="H482" s="271"/>
      <c r="I482" s="271"/>
      <c r="J482" s="271"/>
      <c r="K482" s="271"/>
      <c r="L482" s="271"/>
      <c r="M482" s="271"/>
      <c r="N482" s="427"/>
      <c r="O482" s="271"/>
      <c r="P482" s="271"/>
      <c r="Q482" s="271"/>
      <c r="R482" s="271"/>
      <c r="S482" s="271"/>
      <c r="T482" s="271"/>
      <c r="U482" s="271"/>
      <c r="V482" s="271"/>
      <c r="W482" s="271"/>
      <c r="X482" s="271"/>
      <c r="Y482" s="379">
        <f>Y481</f>
        <v>0</v>
      </c>
      <c r="Z482" s="379">
        <f>Z481</f>
        <v>0</v>
      </c>
      <c r="AA482" s="379">
        <f t="shared" ref="AA482:AL482" si="146">AA481</f>
        <v>0</v>
      </c>
      <c r="AB482" s="379">
        <f t="shared" si="146"/>
        <v>0</v>
      </c>
      <c r="AC482" s="379">
        <f t="shared" si="146"/>
        <v>0</v>
      </c>
      <c r="AD482" s="379">
        <f t="shared" si="146"/>
        <v>0</v>
      </c>
      <c r="AE482" s="379">
        <f t="shared" si="146"/>
        <v>0</v>
      </c>
      <c r="AF482" s="379">
        <f t="shared" si="146"/>
        <v>0</v>
      </c>
      <c r="AG482" s="379">
        <f t="shared" si="146"/>
        <v>0</v>
      </c>
      <c r="AH482" s="379">
        <f t="shared" si="146"/>
        <v>0</v>
      </c>
      <c r="AI482" s="379">
        <f t="shared" si="146"/>
        <v>0</v>
      </c>
      <c r="AJ482" s="379">
        <f t="shared" si="146"/>
        <v>0</v>
      </c>
      <c r="AK482" s="379">
        <f t="shared" si="146"/>
        <v>0</v>
      </c>
      <c r="AL482" s="379">
        <f t="shared" si="146"/>
        <v>0</v>
      </c>
      <c r="AM482" s="273"/>
    </row>
    <row r="483" spans="1:39" s="259" customFormat="1" ht="15" outlineLevel="1">
      <c r="A483" s="467"/>
      <c r="B483" s="291"/>
      <c r="C483" s="281"/>
      <c r="D483" s="267"/>
      <c r="E483" s="267"/>
      <c r="F483" s="267"/>
      <c r="G483" s="267"/>
      <c r="H483" s="267"/>
      <c r="I483" s="267"/>
      <c r="J483" s="267"/>
      <c r="K483" s="267"/>
      <c r="L483" s="267"/>
      <c r="M483" s="267"/>
      <c r="N483" s="267"/>
      <c r="O483" s="267"/>
      <c r="P483" s="267"/>
      <c r="Q483" s="267"/>
      <c r="R483" s="267"/>
      <c r="S483" s="267"/>
      <c r="T483" s="267"/>
      <c r="U483" s="267"/>
      <c r="V483" s="267"/>
      <c r="W483" s="267"/>
      <c r="X483" s="267"/>
      <c r="Y483" s="380"/>
      <c r="Z483" s="380"/>
      <c r="AA483" s="380"/>
      <c r="AB483" s="380"/>
      <c r="AC483" s="380"/>
      <c r="AD483" s="380"/>
      <c r="AE483" s="380"/>
      <c r="AF483" s="380"/>
      <c r="AG483" s="380"/>
      <c r="AH483" s="380"/>
      <c r="AI483" s="380"/>
      <c r="AJ483" s="380"/>
      <c r="AK483" s="380"/>
      <c r="AL483" s="380"/>
      <c r="AM483" s="282"/>
    </row>
    <row r="484" spans="1:39" s="259" customFormat="1" ht="15" outlineLevel="1">
      <c r="A484" s="467">
        <v>25</v>
      </c>
      <c r="B484" s="290" t="s">
        <v>348</v>
      </c>
      <c r="C484" s="267" t="s">
        <v>335</v>
      </c>
      <c r="D484" s="271"/>
      <c r="E484" s="271"/>
      <c r="F484" s="271"/>
      <c r="G484" s="271"/>
      <c r="H484" s="271"/>
      <c r="I484" s="271"/>
      <c r="J484" s="271"/>
      <c r="K484" s="271"/>
      <c r="L484" s="271"/>
      <c r="M484" s="271"/>
      <c r="N484" s="271">
        <v>0</v>
      </c>
      <c r="O484" s="271"/>
      <c r="P484" s="271"/>
      <c r="Q484" s="271"/>
      <c r="R484" s="271"/>
      <c r="S484" s="271"/>
      <c r="T484" s="271"/>
      <c r="U484" s="271"/>
      <c r="V484" s="271"/>
      <c r="W484" s="271"/>
      <c r="X484" s="271"/>
      <c r="Y484" s="383"/>
      <c r="Z484" s="383"/>
      <c r="AA484" s="383"/>
      <c r="AB484" s="383"/>
      <c r="AC484" s="383"/>
      <c r="AD484" s="383"/>
      <c r="AE484" s="383"/>
      <c r="AF484" s="383"/>
      <c r="AG484" s="383"/>
      <c r="AH484" s="383"/>
      <c r="AI484" s="383"/>
      <c r="AJ484" s="383"/>
      <c r="AK484" s="383"/>
      <c r="AL484" s="383"/>
      <c r="AM484" s="272">
        <f>SUM(Y484:AL484)</f>
        <v>0</v>
      </c>
    </row>
    <row r="485" spans="1:39" s="259" customFormat="1" ht="15" outlineLevel="1">
      <c r="A485" s="467"/>
      <c r="B485" s="291" t="s">
        <v>424</v>
      </c>
      <c r="C485" s="267" t="s">
        <v>337</v>
      </c>
      <c r="D485" s="271"/>
      <c r="E485" s="271"/>
      <c r="F485" s="271"/>
      <c r="G485" s="271"/>
      <c r="H485" s="271"/>
      <c r="I485" s="271"/>
      <c r="J485" s="271"/>
      <c r="K485" s="271"/>
      <c r="L485" s="271"/>
      <c r="M485" s="271"/>
      <c r="N485" s="271">
        <f>N484</f>
        <v>0</v>
      </c>
      <c r="O485" s="271"/>
      <c r="P485" s="271"/>
      <c r="Q485" s="271"/>
      <c r="R485" s="271"/>
      <c r="S485" s="271"/>
      <c r="T485" s="271"/>
      <c r="U485" s="271"/>
      <c r="V485" s="271"/>
      <c r="W485" s="271"/>
      <c r="X485" s="271"/>
      <c r="Y485" s="379">
        <f>Y484</f>
        <v>0</v>
      </c>
      <c r="Z485" s="379">
        <f>Z484</f>
        <v>0</v>
      </c>
      <c r="AA485" s="379">
        <f t="shared" ref="AA485:AL485" si="147">AA484</f>
        <v>0</v>
      </c>
      <c r="AB485" s="379">
        <f t="shared" si="147"/>
        <v>0</v>
      </c>
      <c r="AC485" s="379">
        <f t="shared" si="147"/>
        <v>0</v>
      </c>
      <c r="AD485" s="379">
        <f t="shared" si="147"/>
        <v>0</v>
      </c>
      <c r="AE485" s="379">
        <f t="shared" si="147"/>
        <v>0</v>
      </c>
      <c r="AF485" s="379">
        <f t="shared" si="147"/>
        <v>0</v>
      </c>
      <c r="AG485" s="379">
        <f t="shared" si="147"/>
        <v>0</v>
      </c>
      <c r="AH485" s="379">
        <f t="shared" si="147"/>
        <v>0</v>
      </c>
      <c r="AI485" s="379">
        <f t="shared" si="147"/>
        <v>0</v>
      </c>
      <c r="AJ485" s="379">
        <f t="shared" si="147"/>
        <v>0</v>
      </c>
      <c r="AK485" s="379">
        <f t="shared" si="147"/>
        <v>0</v>
      </c>
      <c r="AL485" s="379">
        <f t="shared" si="147"/>
        <v>0</v>
      </c>
      <c r="AM485" s="287"/>
    </row>
    <row r="486" spans="1:39" s="259" customFormat="1" ht="15" outlineLevel="1">
      <c r="A486" s="467"/>
      <c r="B486" s="290"/>
      <c r="C486" s="288"/>
      <c r="D486" s="267"/>
      <c r="E486" s="267"/>
      <c r="F486" s="267"/>
      <c r="G486" s="267"/>
      <c r="H486" s="267"/>
      <c r="I486" s="267"/>
      <c r="J486" s="267"/>
      <c r="K486" s="267"/>
      <c r="L486" s="267"/>
      <c r="M486" s="267"/>
      <c r="N486" s="267"/>
      <c r="O486" s="267"/>
      <c r="P486" s="267"/>
      <c r="Q486" s="267"/>
      <c r="R486" s="267"/>
      <c r="S486" s="267"/>
      <c r="T486" s="267"/>
      <c r="U486" s="267"/>
      <c r="V486" s="267"/>
      <c r="W486" s="267"/>
      <c r="X486" s="267"/>
      <c r="Y486" s="384"/>
      <c r="Z486" s="385"/>
      <c r="AA486" s="384"/>
      <c r="AB486" s="384"/>
      <c r="AC486" s="384"/>
      <c r="AD486" s="384"/>
      <c r="AE486" s="384"/>
      <c r="AF486" s="384"/>
      <c r="AG486" s="384"/>
      <c r="AH486" s="384"/>
      <c r="AI486" s="384"/>
      <c r="AJ486" s="384"/>
      <c r="AK486" s="384"/>
      <c r="AL486" s="384"/>
      <c r="AM486" s="289"/>
    </row>
    <row r="487" spans="1:39" ht="15.45" outlineLevel="1">
      <c r="A487" s="468"/>
      <c r="B487" s="264" t="s">
        <v>361</v>
      </c>
      <c r="C487" s="296"/>
      <c r="D487" s="266"/>
      <c r="E487" s="265"/>
      <c r="F487" s="265"/>
      <c r="G487" s="265"/>
      <c r="H487" s="265"/>
      <c r="I487" s="265"/>
      <c r="J487" s="265"/>
      <c r="K487" s="265"/>
      <c r="L487" s="265"/>
      <c r="M487" s="265"/>
      <c r="N487" s="267"/>
      <c r="O487" s="265"/>
      <c r="P487" s="265"/>
      <c r="Q487" s="265"/>
      <c r="R487" s="265"/>
      <c r="S487" s="265"/>
      <c r="T487" s="265"/>
      <c r="U487" s="265"/>
      <c r="V487" s="265"/>
      <c r="W487" s="265"/>
      <c r="X487" s="265"/>
      <c r="Y487" s="382"/>
      <c r="Z487" s="382"/>
      <c r="AA487" s="382"/>
      <c r="AB487" s="382"/>
      <c r="AC487" s="382"/>
      <c r="AD487" s="382"/>
      <c r="AE487" s="382"/>
      <c r="AF487" s="382"/>
      <c r="AG487" s="382"/>
      <c r="AH487" s="382"/>
      <c r="AI487" s="382"/>
      <c r="AJ487" s="382"/>
      <c r="AK487" s="382"/>
      <c r="AL487" s="382"/>
      <c r="AM487" s="268"/>
    </row>
    <row r="488" spans="1:39" ht="15" outlineLevel="1">
      <c r="A488" s="467">
        <v>26</v>
      </c>
      <c r="B488" s="297" t="s">
        <v>362</v>
      </c>
      <c r="C488" s="267" t="s">
        <v>335</v>
      </c>
      <c r="D488" s="271"/>
      <c r="E488" s="271"/>
      <c r="F488" s="271"/>
      <c r="G488" s="271"/>
      <c r="H488" s="271"/>
      <c r="I488" s="271"/>
      <c r="J488" s="271"/>
      <c r="K488" s="271"/>
      <c r="L488" s="271"/>
      <c r="M488" s="271"/>
      <c r="N488" s="271">
        <v>12</v>
      </c>
      <c r="O488" s="271"/>
      <c r="P488" s="271"/>
      <c r="Q488" s="271"/>
      <c r="R488" s="271"/>
      <c r="S488" s="271"/>
      <c r="T488" s="271"/>
      <c r="U488" s="271"/>
      <c r="V488" s="271"/>
      <c r="W488" s="271"/>
      <c r="X488" s="271"/>
      <c r="Y488" s="394"/>
      <c r="Z488" s="383"/>
      <c r="AA488" s="383"/>
      <c r="AB488" s="383"/>
      <c r="AC488" s="383"/>
      <c r="AD488" s="383"/>
      <c r="AE488" s="383"/>
      <c r="AF488" s="383"/>
      <c r="AG488" s="383"/>
      <c r="AH488" s="383"/>
      <c r="AI488" s="383"/>
      <c r="AJ488" s="383"/>
      <c r="AK488" s="383"/>
      <c r="AL488" s="383"/>
      <c r="AM488" s="272">
        <f>SUM(Y488:AL488)</f>
        <v>0</v>
      </c>
    </row>
    <row r="489" spans="1:39" ht="15" outlineLevel="1">
      <c r="B489" s="270" t="s">
        <v>424</v>
      </c>
      <c r="C489" s="267" t="s">
        <v>337</v>
      </c>
      <c r="D489" s="271"/>
      <c r="E489" s="271"/>
      <c r="F489" s="271"/>
      <c r="G489" s="271"/>
      <c r="H489" s="271"/>
      <c r="I489" s="271"/>
      <c r="J489" s="271"/>
      <c r="K489" s="271"/>
      <c r="L489" s="271"/>
      <c r="M489" s="271"/>
      <c r="N489" s="271">
        <f>N488</f>
        <v>12</v>
      </c>
      <c r="O489" s="271"/>
      <c r="P489" s="271"/>
      <c r="Q489" s="271"/>
      <c r="R489" s="271"/>
      <c r="S489" s="271"/>
      <c r="T489" s="271"/>
      <c r="U489" s="271"/>
      <c r="V489" s="271"/>
      <c r="W489" s="271"/>
      <c r="X489" s="271"/>
      <c r="Y489" s="379">
        <f>Y488</f>
        <v>0</v>
      </c>
      <c r="Z489" s="379">
        <f>Z488</f>
        <v>0</v>
      </c>
      <c r="AA489" s="379">
        <f t="shared" ref="AA489:AL489" si="148">AA488</f>
        <v>0</v>
      </c>
      <c r="AB489" s="379">
        <f t="shared" si="148"/>
        <v>0</v>
      </c>
      <c r="AC489" s="379">
        <f t="shared" si="148"/>
        <v>0</v>
      </c>
      <c r="AD489" s="379">
        <f t="shared" si="148"/>
        <v>0</v>
      </c>
      <c r="AE489" s="379">
        <f t="shared" si="148"/>
        <v>0</v>
      </c>
      <c r="AF489" s="379">
        <f t="shared" si="148"/>
        <v>0</v>
      </c>
      <c r="AG489" s="379">
        <f t="shared" si="148"/>
        <v>0</v>
      </c>
      <c r="AH489" s="379">
        <f t="shared" si="148"/>
        <v>0</v>
      </c>
      <c r="AI489" s="379">
        <f t="shared" si="148"/>
        <v>0</v>
      </c>
      <c r="AJ489" s="379">
        <f t="shared" si="148"/>
        <v>0</v>
      </c>
      <c r="AK489" s="379">
        <f t="shared" si="148"/>
        <v>0</v>
      </c>
      <c r="AL489" s="379">
        <f t="shared" si="148"/>
        <v>0</v>
      </c>
      <c r="AM489" s="282"/>
    </row>
    <row r="490" spans="1:39" ht="15" outlineLevel="1">
      <c r="A490" s="470"/>
      <c r="B490" s="298"/>
      <c r="C490" s="267"/>
      <c r="D490" s="267"/>
      <c r="E490" s="267"/>
      <c r="F490" s="267"/>
      <c r="G490" s="267"/>
      <c r="H490" s="267"/>
      <c r="I490" s="267"/>
      <c r="J490" s="267"/>
      <c r="K490" s="267"/>
      <c r="L490" s="267"/>
      <c r="M490" s="267"/>
      <c r="N490" s="267"/>
      <c r="O490" s="267"/>
      <c r="P490" s="267"/>
      <c r="Q490" s="267"/>
      <c r="R490" s="267"/>
      <c r="S490" s="267"/>
      <c r="T490" s="267"/>
      <c r="U490" s="267"/>
      <c r="V490" s="267"/>
      <c r="W490" s="267"/>
      <c r="X490" s="267"/>
      <c r="Y490" s="391"/>
      <c r="Z490" s="392"/>
      <c r="AA490" s="392"/>
      <c r="AB490" s="392"/>
      <c r="AC490" s="392"/>
      <c r="AD490" s="392"/>
      <c r="AE490" s="392"/>
      <c r="AF490" s="392"/>
      <c r="AG490" s="392"/>
      <c r="AH490" s="392"/>
      <c r="AI490" s="392"/>
      <c r="AJ490" s="392"/>
      <c r="AK490" s="392"/>
      <c r="AL490" s="392"/>
      <c r="AM490" s="273"/>
    </row>
    <row r="491" spans="1:39" ht="15" outlineLevel="1">
      <c r="A491" s="467">
        <v>27</v>
      </c>
      <c r="B491" s="297" t="s">
        <v>363</v>
      </c>
      <c r="C491" s="267" t="s">
        <v>335</v>
      </c>
      <c r="D491" s="271"/>
      <c r="E491" s="271"/>
      <c r="F491" s="271"/>
      <c r="G491" s="271"/>
      <c r="H491" s="271"/>
      <c r="I491" s="271"/>
      <c r="J491" s="271"/>
      <c r="K491" s="271"/>
      <c r="L491" s="271"/>
      <c r="M491" s="271"/>
      <c r="N491" s="271">
        <v>12</v>
      </c>
      <c r="O491" s="271"/>
      <c r="P491" s="271"/>
      <c r="Q491" s="271"/>
      <c r="R491" s="271"/>
      <c r="S491" s="271"/>
      <c r="T491" s="271"/>
      <c r="U491" s="271"/>
      <c r="V491" s="271"/>
      <c r="W491" s="271"/>
      <c r="X491" s="271"/>
      <c r="Y491" s="394"/>
      <c r="Z491" s="383"/>
      <c r="AA491" s="383"/>
      <c r="AB491" s="383"/>
      <c r="AC491" s="383"/>
      <c r="AD491" s="383"/>
      <c r="AE491" s="383"/>
      <c r="AF491" s="383"/>
      <c r="AG491" s="383"/>
      <c r="AH491" s="383"/>
      <c r="AI491" s="383"/>
      <c r="AJ491" s="383"/>
      <c r="AK491" s="383"/>
      <c r="AL491" s="383"/>
      <c r="AM491" s="272">
        <f>SUM(Y491:AL491)</f>
        <v>0</v>
      </c>
    </row>
    <row r="492" spans="1:39" ht="15" outlineLevel="1">
      <c r="B492" s="270" t="s">
        <v>424</v>
      </c>
      <c r="C492" s="267" t="s">
        <v>337</v>
      </c>
      <c r="D492" s="271"/>
      <c r="E492" s="271"/>
      <c r="F492" s="271"/>
      <c r="G492" s="271"/>
      <c r="H492" s="271"/>
      <c r="I492" s="271"/>
      <c r="J492" s="271"/>
      <c r="K492" s="271"/>
      <c r="L492" s="271"/>
      <c r="M492" s="271"/>
      <c r="N492" s="271">
        <f>N491</f>
        <v>12</v>
      </c>
      <c r="O492" s="271"/>
      <c r="P492" s="271"/>
      <c r="Q492" s="271"/>
      <c r="R492" s="271"/>
      <c r="S492" s="271"/>
      <c r="T492" s="271"/>
      <c r="U492" s="271"/>
      <c r="V492" s="271"/>
      <c r="W492" s="271"/>
      <c r="X492" s="271"/>
      <c r="Y492" s="379">
        <f>Y491</f>
        <v>0</v>
      </c>
      <c r="Z492" s="379">
        <f>Z491</f>
        <v>0</v>
      </c>
      <c r="AA492" s="379">
        <f t="shared" ref="AA492:AL492" si="149">AA491</f>
        <v>0</v>
      </c>
      <c r="AB492" s="379">
        <f t="shared" si="149"/>
        <v>0</v>
      </c>
      <c r="AC492" s="379">
        <f t="shared" si="149"/>
        <v>0</v>
      </c>
      <c r="AD492" s="379">
        <f t="shared" si="149"/>
        <v>0</v>
      </c>
      <c r="AE492" s="379">
        <f t="shared" si="149"/>
        <v>0</v>
      </c>
      <c r="AF492" s="379">
        <f t="shared" si="149"/>
        <v>0</v>
      </c>
      <c r="AG492" s="379">
        <f t="shared" si="149"/>
        <v>0</v>
      </c>
      <c r="AH492" s="379">
        <f t="shared" si="149"/>
        <v>0</v>
      </c>
      <c r="AI492" s="379">
        <f t="shared" si="149"/>
        <v>0</v>
      </c>
      <c r="AJ492" s="379">
        <f t="shared" si="149"/>
        <v>0</v>
      </c>
      <c r="AK492" s="379">
        <f t="shared" si="149"/>
        <v>0</v>
      </c>
      <c r="AL492" s="379">
        <f t="shared" si="149"/>
        <v>0</v>
      </c>
      <c r="AM492" s="282"/>
    </row>
    <row r="493" spans="1:39" ht="15.45" outlineLevel="1">
      <c r="A493" s="470"/>
      <c r="B493" s="299"/>
      <c r="C493" s="276"/>
      <c r="D493" s="267"/>
      <c r="E493" s="267"/>
      <c r="F493" s="267"/>
      <c r="G493" s="267"/>
      <c r="H493" s="267"/>
      <c r="I493" s="267"/>
      <c r="J493" s="267"/>
      <c r="K493" s="267"/>
      <c r="L493" s="267"/>
      <c r="M493" s="267"/>
      <c r="N493" s="276"/>
      <c r="O493" s="267"/>
      <c r="P493" s="267"/>
      <c r="Q493" s="267"/>
      <c r="R493" s="267"/>
      <c r="S493" s="267"/>
      <c r="T493" s="267"/>
      <c r="U493" s="267"/>
      <c r="V493" s="267"/>
      <c r="W493" s="267"/>
      <c r="X493" s="267"/>
      <c r="Y493" s="380"/>
      <c r="Z493" s="380"/>
      <c r="AA493" s="380"/>
      <c r="AB493" s="380"/>
      <c r="AC493" s="380"/>
      <c r="AD493" s="380"/>
      <c r="AE493" s="380"/>
      <c r="AF493" s="380"/>
      <c r="AG493" s="380"/>
      <c r="AH493" s="380"/>
      <c r="AI493" s="380"/>
      <c r="AJ493" s="380"/>
      <c r="AK493" s="380"/>
      <c r="AL493" s="380"/>
      <c r="AM493" s="282"/>
    </row>
    <row r="494" spans="1:39" ht="15" outlineLevel="1">
      <c r="A494" s="467">
        <v>28</v>
      </c>
      <c r="B494" s="297" t="s">
        <v>364</v>
      </c>
      <c r="C494" s="267" t="s">
        <v>335</v>
      </c>
      <c r="D494" s="271"/>
      <c r="E494" s="271"/>
      <c r="F494" s="271"/>
      <c r="G494" s="271"/>
      <c r="H494" s="271"/>
      <c r="I494" s="271"/>
      <c r="J494" s="271"/>
      <c r="K494" s="271"/>
      <c r="L494" s="271"/>
      <c r="M494" s="271"/>
      <c r="N494" s="271">
        <v>0</v>
      </c>
      <c r="O494" s="271"/>
      <c r="P494" s="271"/>
      <c r="Q494" s="271"/>
      <c r="R494" s="271"/>
      <c r="S494" s="271"/>
      <c r="T494" s="271"/>
      <c r="U494" s="271"/>
      <c r="V494" s="271"/>
      <c r="W494" s="271"/>
      <c r="X494" s="271"/>
      <c r="Y494" s="394"/>
      <c r="Z494" s="383"/>
      <c r="AA494" s="383"/>
      <c r="AB494" s="383"/>
      <c r="AC494" s="383"/>
      <c r="AD494" s="383"/>
      <c r="AE494" s="383"/>
      <c r="AF494" s="383"/>
      <c r="AG494" s="383"/>
      <c r="AH494" s="383"/>
      <c r="AI494" s="383"/>
      <c r="AJ494" s="383"/>
      <c r="AK494" s="383"/>
      <c r="AL494" s="383"/>
      <c r="AM494" s="272">
        <f>SUM(Y494:AL494)</f>
        <v>0</v>
      </c>
    </row>
    <row r="495" spans="1:39" ht="15" outlineLevel="1">
      <c r="B495" s="270" t="s">
        <v>424</v>
      </c>
      <c r="C495" s="267" t="s">
        <v>337</v>
      </c>
      <c r="D495" s="271"/>
      <c r="E495" s="271"/>
      <c r="F495" s="271"/>
      <c r="G495" s="271"/>
      <c r="H495" s="271"/>
      <c r="I495" s="271"/>
      <c r="J495" s="271"/>
      <c r="K495" s="271"/>
      <c r="L495" s="271"/>
      <c r="M495" s="271"/>
      <c r="N495" s="271">
        <f>N494</f>
        <v>0</v>
      </c>
      <c r="O495" s="271"/>
      <c r="P495" s="271"/>
      <c r="Q495" s="271"/>
      <c r="R495" s="271"/>
      <c r="S495" s="271"/>
      <c r="T495" s="271"/>
      <c r="U495" s="271"/>
      <c r="V495" s="271"/>
      <c r="W495" s="271"/>
      <c r="X495" s="271"/>
      <c r="Y495" s="379">
        <f>Y494</f>
        <v>0</v>
      </c>
      <c r="Z495" s="379">
        <f>Z494</f>
        <v>0</v>
      </c>
      <c r="AA495" s="379">
        <f t="shared" ref="AA495:AL495" si="150">AA494</f>
        <v>0</v>
      </c>
      <c r="AB495" s="379">
        <f t="shared" si="150"/>
        <v>0</v>
      </c>
      <c r="AC495" s="379">
        <f t="shared" si="150"/>
        <v>0</v>
      </c>
      <c r="AD495" s="379">
        <f t="shared" si="150"/>
        <v>0</v>
      </c>
      <c r="AE495" s="379">
        <f t="shared" si="150"/>
        <v>0</v>
      </c>
      <c r="AF495" s="379">
        <f t="shared" si="150"/>
        <v>0</v>
      </c>
      <c r="AG495" s="379">
        <f t="shared" si="150"/>
        <v>0</v>
      </c>
      <c r="AH495" s="379">
        <f t="shared" si="150"/>
        <v>0</v>
      </c>
      <c r="AI495" s="379">
        <f t="shared" si="150"/>
        <v>0</v>
      </c>
      <c r="AJ495" s="379">
        <f t="shared" si="150"/>
        <v>0</v>
      </c>
      <c r="AK495" s="379">
        <f t="shared" si="150"/>
        <v>0</v>
      </c>
      <c r="AL495" s="379">
        <f t="shared" si="150"/>
        <v>0</v>
      </c>
      <c r="AM495" s="273"/>
    </row>
    <row r="496" spans="1:39" ht="15" outlineLevel="1">
      <c r="A496" s="470"/>
      <c r="B496" s="298"/>
      <c r="C496" s="267"/>
      <c r="D496" s="267"/>
      <c r="E496" s="267"/>
      <c r="F496" s="267"/>
      <c r="G496" s="267"/>
      <c r="H496" s="267"/>
      <c r="I496" s="267"/>
      <c r="J496" s="267"/>
      <c r="K496" s="267"/>
      <c r="L496" s="267"/>
      <c r="M496" s="267"/>
      <c r="N496" s="267"/>
      <c r="O496" s="267"/>
      <c r="P496" s="267"/>
      <c r="Q496" s="267"/>
      <c r="R496" s="267"/>
      <c r="S496" s="267"/>
      <c r="T496" s="267"/>
      <c r="U496" s="267"/>
      <c r="V496" s="267"/>
      <c r="W496" s="267"/>
      <c r="X496" s="267"/>
      <c r="Y496" s="380"/>
      <c r="Z496" s="380"/>
      <c r="AA496" s="380"/>
      <c r="AB496" s="380"/>
      <c r="AC496" s="380"/>
      <c r="AD496" s="380"/>
      <c r="AE496" s="380"/>
      <c r="AF496" s="380"/>
      <c r="AG496" s="380"/>
      <c r="AH496" s="380"/>
      <c r="AI496" s="380"/>
      <c r="AJ496" s="380"/>
      <c r="AK496" s="380"/>
      <c r="AL496" s="380"/>
      <c r="AM496" s="282"/>
    </row>
    <row r="497" spans="1:39" ht="15" outlineLevel="1">
      <c r="A497" s="467">
        <v>29</v>
      </c>
      <c r="B497" s="300" t="s">
        <v>365</v>
      </c>
      <c r="C497" s="267" t="s">
        <v>335</v>
      </c>
      <c r="D497" s="271"/>
      <c r="E497" s="271"/>
      <c r="F497" s="271"/>
      <c r="G497" s="271"/>
      <c r="H497" s="271"/>
      <c r="I497" s="271"/>
      <c r="J497" s="271"/>
      <c r="K497" s="271"/>
      <c r="L497" s="271"/>
      <c r="M497" s="271"/>
      <c r="N497" s="271">
        <v>0</v>
      </c>
      <c r="O497" s="271"/>
      <c r="P497" s="271"/>
      <c r="Q497" s="271"/>
      <c r="R497" s="271"/>
      <c r="S497" s="271"/>
      <c r="T497" s="271"/>
      <c r="U497" s="271"/>
      <c r="V497" s="271"/>
      <c r="W497" s="271"/>
      <c r="X497" s="271"/>
      <c r="Y497" s="394"/>
      <c r="Z497" s="383"/>
      <c r="AA497" s="383"/>
      <c r="AB497" s="383"/>
      <c r="AC497" s="383"/>
      <c r="AD497" s="383"/>
      <c r="AE497" s="383"/>
      <c r="AF497" s="383"/>
      <c r="AG497" s="383"/>
      <c r="AH497" s="383"/>
      <c r="AI497" s="383"/>
      <c r="AJ497" s="383"/>
      <c r="AK497" s="383"/>
      <c r="AL497" s="383"/>
      <c r="AM497" s="272">
        <f>SUM(Y497:AL497)</f>
        <v>0</v>
      </c>
    </row>
    <row r="498" spans="1:39" ht="15" outlineLevel="1">
      <c r="B498" s="300" t="s">
        <v>424</v>
      </c>
      <c r="C498" s="267" t="s">
        <v>337</v>
      </c>
      <c r="D498" s="271"/>
      <c r="E498" s="271"/>
      <c r="F498" s="271"/>
      <c r="G498" s="271"/>
      <c r="H498" s="271"/>
      <c r="I498" s="271"/>
      <c r="J498" s="271"/>
      <c r="K498" s="271"/>
      <c r="L498" s="271"/>
      <c r="M498" s="271"/>
      <c r="N498" s="271">
        <f>N497</f>
        <v>0</v>
      </c>
      <c r="O498" s="271"/>
      <c r="P498" s="271"/>
      <c r="Q498" s="271"/>
      <c r="R498" s="271"/>
      <c r="S498" s="271"/>
      <c r="T498" s="271"/>
      <c r="U498" s="271"/>
      <c r="V498" s="271"/>
      <c r="W498" s="271"/>
      <c r="X498" s="271"/>
      <c r="Y498" s="379">
        <f>Y497</f>
        <v>0</v>
      </c>
      <c r="Z498" s="379">
        <f t="shared" ref="Z498:AL498" si="151">Z497</f>
        <v>0</v>
      </c>
      <c r="AA498" s="379">
        <f t="shared" si="151"/>
        <v>0</v>
      </c>
      <c r="AB498" s="379">
        <f t="shared" si="151"/>
        <v>0</v>
      </c>
      <c r="AC498" s="379">
        <f t="shared" si="151"/>
        <v>0</v>
      </c>
      <c r="AD498" s="379">
        <f t="shared" si="151"/>
        <v>0</v>
      </c>
      <c r="AE498" s="379">
        <f t="shared" si="151"/>
        <v>0</v>
      </c>
      <c r="AF498" s="379">
        <f t="shared" si="151"/>
        <v>0</v>
      </c>
      <c r="AG498" s="379">
        <f t="shared" si="151"/>
        <v>0</v>
      </c>
      <c r="AH498" s="379">
        <f t="shared" si="151"/>
        <v>0</v>
      </c>
      <c r="AI498" s="379">
        <f t="shared" si="151"/>
        <v>0</v>
      </c>
      <c r="AJ498" s="379">
        <f t="shared" si="151"/>
        <v>0</v>
      </c>
      <c r="AK498" s="379">
        <f t="shared" si="151"/>
        <v>0</v>
      </c>
      <c r="AL498" s="379">
        <f t="shared" si="151"/>
        <v>0</v>
      </c>
      <c r="AM498" s="273"/>
    </row>
    <row r="499" spans="1:39" ht="15" outlineLevel="1">
      <c r="B499" s="300"/>
      <c r="C499" s="267"/>
      <c r="D499" s="267"/>
      <c r="E499" s="267"/>
      <c r="F499" s="267"/>
      <c r="G499" s="267"/>
      <c r="H499" s="267"/>
      <c r="I499" s="267"/>
      <c r="J499" s="267"/>
      <c r="K499" s="267"/>
      <c r="L499" s="267"/>
      <c r="M499" s="267"/>
      <c r="N499" s="267"/>
      <c r="O499" s="267"/>
      <c r="P499" s="267"/>
      <c r="Q499" s="267"/>
      <c r="R499" s="267"/>
      <c r="S499" s="267"/>
      <c r="T499" s="267"/>
      <c r="U499" s="267"/>
      <c r="V499" s="267"/>
      <c r="W499" s="267"/>
      <c r="X499" s="267"/>
      <c r="Y499" s="391"/>
      <c r="Z499" s="391"/>
      <c r="AA499" s="391"/>
      <c r="AB499" s="391"/>
      <c r="AC499" s="391"/>
      <c r="AD499" s="391"/>
      <c r="AE499" s="391"/>
      <c r="AF499" s="391"/>
      <c r="AG499" s="391"/>
      <c r="AH499" s="391"/>
      <c r="AI499" s="391"/>
      <c r="AJ499" s="391"/>
      <c r="AK499" s="391"/>
      <c r="AL499" s="391"/>
      <c r="AM499" s="289"/>
    </row>
    <row r="500" spans="1:39" s="259" customFormat="1" ht="15" outlineLevel="1">
      <c r="A500" s="467">
        <v>30</v>
      </c>
      <c r="B500" s="290" t="s">
        <v>366</v>
      </c>
      <c r="C500" s="267" t="s">
        <v>335</v>
      </c>
      <c r="D500" s="271"/>
      <c r="E500" s="271"/>
      <c r="F500" s="271"/>
      <c r="G500" s="271"/>
      <c r="H500" s="271"/>
      <c r="I500" s="271"/>
      <c r="J500" s="271"/>
      <c r="K500" s="271"/>
      <c r="L500" s="271"/>
      <c r="M500" s="271"/>
      <c r="N500" s="271">
        <v>0</v>
      </c>
      <c r="O500" s="271"/>
      <c r="P500" s="271"/>
      <c r="Q500" s="271"/>
      <c r="R500" s="271"/>
      <c r="S500" s="271"/>
      <c r="T500" s="271"/>
      <c r="U500" s="271"/>
      <c r="V500" s="271"/>
      <c r="W500" s="271"/>
      <c r="X500" s="271"/>
      <c r="Y500" s="378"/>
      <c r="Z500" s="378"/>
      <c r="AA500" s="378"/>
      <c r="AB500" s="378"/>
      <c r="AC500" s="378"/>
      <c r="AD500" s="378"/>
      <c r="AE500" s="378"/>
      <c r="AF500" s="378"/>
      <c r="AG500" s="378"/>
      <c r="AH500" s="378"/>
      <c r="AI500" s="378"/>
      <c r="AJ500" s="378"/>
      <c r="AK500" s="378"/>
      <c r="AL500" s="378"/>
      <c r="AM500" s="272">
        <f>SUM(Y500:AL500)</f>
        <v>0</v>
      </c>
    </row>
    <row r="501" spans="1:39" s="259" customFormat="1" ht="15" outlineLevel="1">
      <c r="A501" s="467"/>
      <c r="B501" s="300" t="s">
        <v>424</v>
      </c>
      <c r="C501" s="267" t="s">
        <v>337</v>
      </c>
      <c r="D501" s="271"/>
      <c r="E501" s="271"/>
      <c r="F501" s="271"/>
      <c r="G501" s="271"/>
      <c r="H501" s="271"/>
      <c r="I501" s="271"/>
      <c r="J501" s="271"/>
      <c r="K501" s="271"/>
      <c r="L501" s="271"/>
      <c r="M501" s="271"/>
      <c r="N501" s="271">
        <f>N500</f>
        <v>0</v>
      </c>
      <c r="O501" s="271"/>
      <c r="P501" s="271"/>
      <c r="Q501" s="271"/>
      <c r="R501" s="271"/>
      <c r="S501" s="271"/>
      <c r="T501" s="271"/>
      <c r="U501" s="271"/>
      <c r="V501" s="271"/>
      <c r="W501" s="271"/>
      <c r="X501" s="271"/>
      <c r="Y501" s="379">
        <f>Y500</f>
        <v>0</v>
      </c>
      <c r="Z501" s="379">
        <f t="shared" ref="Z501:AL501" si="152">Z500</f>
        <v>0</v>
      </c>
      <c r="AA501" s="379">
        <f t="shared" si="152"/>
        <v>0</v>
      </c>
      <c r="AB501" s="379">
        <f t="shared" si="152"/>
        <v>0</v>
      </c>
      <c r="AC501" s="379">
        <f t="shared" si="152"/>
        <v>0</v>
      </c>
      <c r="AD501" s="379">
        <f t="shared" si="152"/>
        <v>0</v>
      </c>
      <c r="AE501" s="379">
        <f t="shared" si="152"/>
        <v>0</v>
      </c>
      <c r="AF501" s="379">
        <f t="shared" si="152"/>
        <v>0</v>
      </c>
      <c r="AG501" s="379">
        <f t="shared" si="152"/>
        <v>0</v>
      </c>
      <c r="AH501" s="379">
        <f t="shared" si="152"/>
        <v>0</v>
      </c>
      <c r="AI501" s="379">
        <f t="shared" si="152"/>
        <v>0</v>
      </c>
      <c r="AJ501" s="379">
        <f t="shared" si="152"/>
        <v>0</v>
      </c>
      <c r="AK501" s="379">
        <f t="shared" si="152"/>
        <v>0</v>
      </c>
      <c r="AL501" s="379">
        <f t="shared" si="152"/>
        <v>0</v>
      </c>
      <c r="AM501" s="273"/>
    </row>
    <row r="502" spans="1:39" s="259" customFormat="1" ht="15" outlineLevel="1">
      <c r="A502" s="467"/>
      <c r="B502" s="300"/>
      <c r="C502" s="267"/>
      <c r="D502" s="267"/>
      <c r="E502" s="267"/>
      <c r="F502" s="267"/>
      <c r="G502" s="267"/>
      <c r="H502" s="267"/>
      <c r="I502" s="267"/>
      <c r="J502" s="267"/>
      <c r="K502" s="267"/>
      <c r="L502" s="267"/>
      <c r="M502" s="267"/>
      <c r="N502" s="267"/>
      <c r="O502" s="267"/>
      <c r="P502" s="267"/>
      <c r="Q502" s="267"/>
      <c r="R502" s="267"/>
      <c r="S502" s="267"/>
      <c r="T502" s="267"/>
      <c r="U502" s="267"/>
      <c r="V502" s="267"/>
      <c r="W502" s="267"/>
      <c r="X502" s="267"/>
      <c r="Y502" s="380"/>
      <c r="Z502" s="380"/>
      <c r="AA502" s="380"/>
      <c r="AB502" s="380"/>
      <c r="AC502" s="380"/>
      <c r="AD502" s="380"/>
      <c r="AE502" s="380"/>
      <c r="AF502" s="380"/>
      <c r="AG502" s="380"/>
      <c r="AH502" s="380"/>
      <c r="AI502" s="380"/>
      <c r="AJ502" s="380"/>
      <c r="AK502" s="380"/>
      <c r="AL502" s="380"/>
      <c r="AM502" s="289"/>
    </row>
    <row r="503" spans="1:39" s="259" customFormat="1" ht="15.45" outlineLevel="1">
      <c r="A503" s="467"/>
      <c r="B503" s="264" t="s">
        <v>307</v>
      </c>
      <c r="C503" s="267"/>
      <c r="D503" s="267"/>
      <c r="E503" s="267"/>
      <c r="F503" s="267"/>
      <c r="G503" s="267"/>
      <c r="H503" s="267"/>
      <c r="I503" s="267"/>
      <c r="J503" s="267"/>
      <c r="K503" s="267"/>
      <c r="L503" s="267"/>
      <c r="M503" s="267"/>
      <c r="N503" s="267"/>
      <c r="O503" s="267"/>
      <c r="P503" s="267"/>
      <c r="Q503" s="267"/>
      <c r="R503" s="267"/>
      <c r="S503" s="267"/>
      <c r="T503" s="267"/>
      <c r="U503" s="267"/>
      <c r="V503" s="267"/>
      <c r="W503" s="267"/>
      <c r="X503" s="267"/>
      <c r="Y503" s="380"/>
      <c r="Z503" s="380"/>
      <c r="AA503" s="380"/>
      <c r="AB503" s="380"/>
      <c r="AC503" s="380"/>
      <c r="AD503" s="380"/>
      <c r="AE503" s="380"/>
      <c r="AF503" s="380"/>
      <c r="AG503" s="380"/>
      <c r="AH503" s="380"/>
      <c r="AI503" s="380"/>
      <c r="AJ503" s="380"/>
      <c r="AK503" s="380"/>
      <c r="AL503" s="380"/>
      <c r="AM503" s="289"/>
    </row>
    <row r="504" spans="1:39" s="259" customFormat="1" ht="15" outlineLevel="1">
      <c r="A504" s="467">
        <v>31</v>
      </c>
      <c r="B504" s="300" t="s">
        <v>367</v>
      </c>
      <c r="C504" s="267" t="s">
        <v>335</v>
      </c>
      <c r="D504" s="271"/>
      <c r="E504" s="271"/>
      <c r="F504" s="271"/>
      <c r="G504" s="271"/>
      <c r="H504" s="271"/>
      <c r="I504" s="271"/>
      <c r="J504" s="271"/>
      <c r="K504" s="271"/>
      <c r="L504" s="271"/>
      <c r="M504" s="271"/>
      <c r="N504" s="271">
        <v>0</v>
      </c>
      <c r="O504" s="271"/>
      <c r="P504" s="271"/>
      <c r="Q504" s="271"/>
      <c r="R504" s="271"/>
      <c r="S504" s="271"/>
      <c r="T504" s="271"/>
      <c r="U504" s="271"/>
      <c r="V504" s="271"/>
      <c r="W504" s="271"/>
      <c r="X504" s="271"/>
      <c r="Y504" s="378"/>
      <c r="Z504" s="378"/>
      <c r="AA504" s="378"/>
      <c r="AB504" s="378"/>
      <c r="AC504" s="378"/>
      <c r="AD504" s="378"/>
      <c r="AE504" s="378"/>
      <c r="AF504" s="378"/>
      <c r="AG504" s="378"/>
      <c r="AH504" s="378"/>
      <c r="AI504" s="378"/>
      <c r="AJ504" s="378"/>
      <c r="AK504" s="378"/>
      <c r="AL504" s="378"/>
      <c r="AM504" s="272">
        <f>SUM(Y504:AL504)</f>
        <v>0</v>
      </c>
    </row>
    <row r="505" spans="1:39" s="259" customFormat="1" ht="15" outlineLevel="1">
      <c r="A505" s="467"/>
      <c r="B505" s="300" t="s">
        <v>424</v>
      </c>
      <c r="C505" s="267" t="s">
        <v>337</v>
      </c>
      <c r="D505" s="271"/>
      <c r="E505" s="271"/>
      <c r="F505" s="271"/>
      <c r="G505" s="271"/>
      <c r="H505" s="271"/>
      <c r="I505" s="271"/>
      <c r="J505" s="271"/>
      <c r="K505" s="271"/>
      <c r="L505" s="271"/>
      <c r="M505" s="271"/>
      <c r="N505" s="271">
        <f>N504</f>
        <v>0</v>
      </c>
      <c r="O505" s="271"/>
      <c r="P505" s="271"/>
      <c r="Q505" s="271"/>
      <c r="R505" s="271"/>
      <c r="S505" s="271"/>
      <c r="T505" s="271"/>
      <c r="U505" s="271"/>
      <c r="V505" s="271"/>
      <c r="W505" s="271"/>
      <c r="X505" s="271"/>
      <c r="Y505" s="379">
        <f>Y504</f>
        <v>0</v>
      </c>
      <c r="Z505" s="379">
        <f t="shared" ref="Z505:AL505" si="153">Z504</f>
        <v>0</v>
      </c>
      <c r="AA505" s="379">
        <f t="shared" si="153"/>
        <v>0</v>
      </c>
      <c r="AB505" s="379">
        <f t="shared" si="153"/>
        <v>0</v>
      </c>
      <c r="AC505" s="379">
        <f t="shared" si="153"/>
        <v>0</v>
      </c>
      <c r="AD505" s="379">
        <f t="shared" si="153"/>
        <v>0</v>
      </c>
      <c r="AE505" s="379">
        <f t="shared" si="153"/>
        <v>0</v>
      </c>
      <c r="AF505" s="379">
        <f t="shared" si="153"/>
        <v>0</v>
      </c>
      <c r="AG505" s="379">
        <f t="shared" si="153"/>
        <v>0</v>
      </c>
      <c r="AH505" s="379">
        <f t="shared" si="153"/>
        <v>0</v>
      </c>
      <c r="AI505" s="379">
        <f t="shared" si="153"/>
        <v>0</v>
      </c>
      <c r="AJ505" s="379">
        <f t="shared" si="153"/>
        <v>0</v>
      </c>
      <c r="AK505" s="379">
        <f t="shared" si="153"/>
        <v>0</v>
      </c>
      <c r="AL505" s="379">
        <f t="shared" si="153"/>
        <v>0</v>
      </c>
      <c r="AM505" s="273"/>
    </row>
    <row r="506" spans="1:39" s="259" customFormat="1" ht="15" outlineLevel="1">
      <c r="A506" s="467"/>
      <c r="B506" s="300"/>
      <c r="C506" s="267"/>
      <c r="D506" s="267"/>
      <c r="E506" s="267"/>
      <c r="F506" s="267"/>
      <c r="G506" s="267"/>
      <c r="H506" s="267"/>
      <c r="I506" s="267"/>
      <c r="J506" s="267"/>
      <c r="K506" s="267"/>
      <c r="L506" s="267"/>
      <c r="M506" s="267"/>
      <c r="N506" s="267"/>
      <c r="O506" s="267"/>
      <c r="P506" s="267"/>
      <c r="Q506" s="267"/>
      <c r="R506" s="267"/>
      <c r="S506" s="267"/>
      <c r="T506" s="267"/>
      <c r="U506" s="267"/>
      <c r="V506" s="267"/>
      <c r="W506" s="267"/>
      <c r="X506" s="267"/>
      <c r="Y506" s="380"/>
      <c r="Z506" s="380"/>
      <c r="AA506" s="380"/>
      <c r="AB506" s="380"/>
      <c r="AC506" s="380"/>
      <c r="AD506" s="380"/>
      <c r="AE506" s="380"/>
      <c r="AF506" s="380"/>
      <c r="AG506" s="380"/>
      <c r="AH506" s="380"/>
      <c r="AI506" s="380"/>
      <c r="AJ506" s="380"/>
      <c r="AK506" s="380"/>
      <c r="AL506" s="380"/>
      <c r="AM506" s="289"/>
    </row>
    <row r="507" spans="1:39" s="259" customFormat="1" ht="15" outlineLevel="1">
      <c r="A507" s="467">
        <v>32</v>
      </c>
      <c r="B507" s="300" t="s">
        <v>368</v>
      </c>
      <c r="C507" s="267" t="s">
        <v>335</v>
      </c>
      <c r="D507" s="271">
        <v>0</v>
      </c>
      <c r="E507" s="271">
        <v>0</v>
      </c>
      <c r="F507" s="271">
        <v>0</v>
      </c>
      <c r="G507" s="271">
        <v>0</v>
      </c>
      <c r="H507" s="271">
        <v>0</v>
      </c>
      <c r="I507" s="271">
        <v>0</v>
      </c>
      <c r="J507" s="271">
        <v>0</v>
      </c>
      <c r="K507" s="271">
        <v>0</v>
      </c>
      <c r="L507" s="271">
        <v>0</v>
      </c>
      <c r="M507" s="271">
        <v>0</v>
      </c>
      <c r="N507" s="271">
        <v>0</v>
      </c>
      <c r="O507" s="271">
        <v>208.0515278</v>
      </c>
      <c r="P507" s="271">
        <v>0</v>
      </c>
      <c r="Q507" s="271">
        <v>0</v>
      </c>
      <c r="R507" s="271">
        <v>0</v>
      </c>
      <c r="S507" s="271">
        <v>0</v>
      </c>
      <c r="T507" s="271">
        <v>0</v>
      </c>
      <c r="U507" s="271">
        <v>0</v>
      </c>
      <c r="V507" s="271">
        <v>0</v>
      </c>
      <c r="W507" s="271">
        <v>0</v>
      </c>
      <c r="X507" s="271">
        <v>0</v>
      </c>
      <c r="Y507" s="378">
        <v>1</v>
      </c>
      <c r="Z507" s="378"/>
      <c r="AA507" s="378"/>
      <c r="AB507" s="378"/>
      <c r="AC507" s="378"/>
      <c r="AD507" s="378"/>
      <c r="AE507" s="378"/>
      <c r="AF507" s="378"/>
      <c r="AG507" s="378"/>
      <c r="AH507" s="378"/>
      <c r="AI507" s="378"/>
      <c r="AJ507" s="378"/>
      <c r="AK507" s="378"/>
      <c r="AL507" s="378"/>
      <c r="AM507" s="272">
        <f>SUM(Y507:AL507)</f>
        <v>1</v>
      </c>
    </row>
    <row r="508" spans="1:39" s="259" customFormat="1" ht="15" outlineLevel="1">
      <c r="A508" s="467"/>
      <c r="B508" s="300" t="s">
        <v>424</v>
      </c>
      <c r="C508" s="267" t="s">
        <v>337</v>
      </c>
      <c r="D508" s="271"/>
      <c r="E508" s="271"/>
      <c r="F508" s="271"/>
      <c r="G508" s="271"/>
      <c r="H508" s="271"/>
      <c r="I508" s="271"/>
      <c r="J508" s="271"/>
      <c r="K508" s="271"/>
      <c r="L508" s="271"/>
      <c r="M508" s="271"/>
      <c r="N508" s="271">
        <f>N507</f>
        <v>0</v>
      </c>
      <c r="O508" s="271"/>
      <c r="P508" s="271"/>
      <c r="Q508" s="271"/>
      <c r="R508" s="271"/>
      <c r="S508" s="271"/>
      <c r="T508" s="271"/>
      <c r="U508" s="271"/>
      <c r="V508" s="271"/>
      <c r="W508" s="271"/>
      <c r="X508" s="271"/>
      <c r="Y508" s="379">
        <f>Y507</f>
        <v>1</v>
      </c>
      <c r="Z508" s="379">
        <f t="shared" ref="Z508:AL508" si="154">Z507</f>
        <v>0</v>
      </c>
      <c r="AA508" s="379">
        <f t="shared" si="154"/>
        <v>0</v>
      </c>
      <c r="AB508" s="379">
        <f t="shared" si="154"/>
        <v>0</v>
      </c>
      <c r="AC508" s="379">
        <f t="shared" si="154"/>
        <v>0</v>
      </c>
      <c r="AD508" s="379">
        <f t="shared" si="154"/>
        <v>0</v>
      </c>
      <c r="AE508" s="379">
        <f t="shared" si="154"/>
        <v>0</v>
      </c>
      <c r="AF508" s="379">
        <f t="shared" si="154"/>
        <v>0</v>
      </c>
      <c r="AG508" s="379">
        <f t="shared" si="154"/>
        <v>0</v>
      </c>
      <c r="AH508" s="379">
        <f t="shared" si="154"/>
        <v>0</v>
      </c>
      <c r="AI508" s="379">
        <f t="shared" si="154"/>
        <v>0</v>
      </c>
      <c r="AJ508" s="379">
        <f t="shared" si="154"/>
        <v>0</v>
      </c>
      <c r="AK508" s="379">
        <f t="shared" si="154"/>
        <v>0</v>
      </c>
      <c r="AL508" s="379">
        <f t="shared" si="154"/>
        <v>0</v>
      </c>
      <c r="AM508" s="273"/>
    </row>
    <row r="509" spans="1:39" s="259" customFormat="1" ht="15" outlineLevel="1">
      <c r="A509" s="467"/>
      <c r="B509" s="300"/>
      <c r="C509" s="267"/>
      <c r="D509" s="267"/>
      <c r="E509" s="267"/>
      <c r="F509" s="267"/>
      <c r="G509" s="267"/>
      <c r="H509" s="267"/>
      <c r="I509" s="267"/>
      <c r="J509" s="267"/>
      <c r="K509" s="267"/>
      <c r="L509" s="267"/>
      <c r="M509" s="267"/>
      <c r="N509" s="267"/>
      <c r="O509" s="267"/>
      <c r="P509" s="267"/>
      <c r="Q509" s="267"/>
      <c r="R509" s="267"/>
      <c r="S509" s="267"/>
      <c r="T509" s="267"/>
      <c r="U509" s="267"/>
      <c r="V509" s="267"/>
      <c r="W509" s="267"/>
      <c r="X509" s="267"/>
      <c r="Y509" s="380"/>
      <c r="Z509" s="380"/>
      <c r="AA509" s="380"/>
      <c r="AB509" s="380"/>
      <c r="AC509" s="380"/>
      <c r="AD509" s="380"/>
      <c r="AE509" s="380"/>
      <c r="AF509" s="380"/>
      <c r="AG509" s="380"/>
      <c r="AH509" s="380"/>
      <c r="AI509" s="380"/>
      <c r="AJ509" s="380"/>
      <c r="AK509" s="380"/>
      <c r="AL509" s="380"/>
      <c r="AM509" s="289"/>
    </row>
    <row r="510" spans="1:39" s="259" customFormat="1" ht="15" outlineLevel="1">
      <c r="A510" s="467">
        <v>33</v>
      </c>
      <c r="B510" s="300" t="s">
        <v>369</v>
      </c>
      <c r="C510" s="267" t="s">
        <v>335</v>
      </c>
      <c r="D510" s="271"/>
      <c r="E510" s="271"/>
      <c r="F510" s="271"/>
      <c r="G510" s="271"/>
      <c r="H510" s="271"/>
      <c r="I510" s="271"/>
      <c r="J510" s="271"/>
      <c r="K510" s="271"/>
      <c r="L510" s="271"/>
      <c r="M510" s="271"/>
      <c r="N510" s="271">
        <v>12</v>
      </c>
      <c r="O510" s="271"/>
      <c r="P510" s="271"/>
      <c r="Q510" s="271"/>
      <c r="R510" s="271"/>
      <c r="S510" s="271"/>
      <c r="T510" s="271"/>
      <c r="U510" s="271"/>
      <c r="V510" s="271"/>
      <c r="W510" s="271"/>
      <c r="X510" s="271"/>
      <c r="Y510" s="378"/>
      <c r="Z510" s="378"/>
      <c r="AA510" s="378"/>
      <c r="AB510" s="378"/>
      <c r="AC510" s="378"/>
      <c r="AD510" s="378"/>
      <c r="AE510" s="378"/>
      <c r="AF510" s="378"/>
      <c r="AG510" s="378"/>
      <c r="AH510" s="378"/>
      <c r="AI510" s="378"/>
      <c r="AJ510" s="378"/>
      <c r="AK510" s="378"/>
      <c r="AL510" s="378"/>
      <c r="AM510" s="272">
        <f>SUM(Y510:AL510)</f>
        <v>0</v>
      </c>
    </row>
    <row r="511" spans="1:39" s="259" customFormat="1" ht="15" outlineLevel="1">
      <c r="A511" s="467"/>
      <c r="B511" s="300" t="s">
        <v>424</v>
      </c>
      <c r="C511" s="267" t="s">
        <v>337</v>
      </c>
      <c r="D511" s="271"/>
      <c r="E511" s="271"/>
      <c r="F511" s="271"/>
      <c r="G511" s="271"/>
      <c r="H511" s="271"/>
      <c r="I511" s="271"/>
      <c r="J511" s="271"/>
      <c r="K511" s="271"/>
      <c r="L511" s="271"/>
      <c r="M511" s="271"/>
      <c r="N511" s="271">
        <f>N510</f>
        <v>12</v>
      </c>
      <c r="O511" s="271"/>
      <c r="P511" s="271"/>
      <c r="Q511" s="271"/>
      <c r="R511" s="271"/>
      <c r="S511" s="271"/>
      <c r="T511" s="271"/>
      <c r="U511" s="271"/>
      <c r="V511" s="271"/>
      <c r="W511" s="271"/>
      <c r="X511" s="271"/>
      <c r="Y511" s="379">
        <f>Y510</f>
        <v>0</v>
      </c>
      <c r="Z511" s="379">
        <f t="shared" ref="Z511:AK511" si="155">Z510</f>
        <v>0</v>
      </c>
      <c r="AA511" s="379">
        <f t="shared" si="155"/>
        <v>0</v>
      </c>
      <c r="AB511" s="379">
        <f t="shared" si="155"/>
        <v>0</v>
      </c>
      <c r="AC511" s="379">
        <f t="shared" si="155"/>
        <v>0</v>
      </c>
      <c r="AD511" s="379">
        <f t="shared" si="155"/>
        <v>0</v>
      </c>
      <c r="AE511" s="379">
        <f t="shared" si="155"/>
        <v>0</v>
      </c>
      <c r="AF511" s="379">
        <f t="shared" si="155"/>
        <v>0</v>
      </c>
      <c r="AG511" s="379">
        <f t="shared" si="155"/>
        <v>0</v>
      </c>
      <c r="AH511" s="379">
        <f t="shared" si="155"/>
        <v>0</v>
      </c>
      <c r="AI511" s="379">
        <f t="shared" si="155"/>
        <v>0</v>
      </c>
      <c r="AJ511" s="379">
        <f t="shared" si="155"/>
        <v>0</v>
      </c>
      <c r="AK511" s="379">
        <f t="shared" si="155"/>
        <v>0</v>
      </c>
      <c r="AL511" s="379">
        <f>AL510</f>
        <v>0</v>
      </c>
      <c r="AM511" s="273"/>
    </row>
    <row r="512" spans="1:39" ht="15" outlineLevel="1">
      <c r="B512" s="291"/>
      <c r="C512" s="301"/>
      <c r="D512" s="267"/>
      <c r="E512" s="267"/>
      <c r="F512" s="267"/>
      <c r="G512" s="267"/>
      <c r="H512" s="267"/>
      <c r="I512" s="267"/>
      <c r="J512" s="267"/>
      <c r="K512" s="267"/>
      <c r="L512" s="267"/>
      <c r="M512" s="267"/>
      <c r="N512" s="276"/>
      <c r="O512" s="267"/>
      <c r="P512" s="302"/>
      <c r="Q512" s="302"/>
      <c r="R512" s="302"/>
      <c r="S512" s="302"/>
      <c r="T512" s="302"/>
      <c r="U512" s="302"/>
      <c r="V512" s="302"/>
      <c r="W512" s="302"/>
      <c r="X512" s="302"/>
      <c r="Y512" s="277"/>
      <c r="Z512" s="277"/>
      <c r="AA512" s="277"/>
      <c r="AB512" s="277"/>
      <c r="AC512" s="277"/>
      <c r="AD512" s="277"/>
      <c r="AE512" s="277"/>
      <c r="AF512" s="277"/>
      <c r="AG512" s="277"/>
      <c r="AH512" s="277"/>
      <c r="AI512" s="277"/>
      <c r="AJ512" s="277"/>
      <c r="AK512" s="277"/>
      <c r="AL512" s="277"/>
      <c r="AM512" s="282"/>
    </row>
    <row r="513" spans="2:41" ht="15.45">
      <c r="B513" s="303" t="s">
        <v>425</v>
      </c>
      <c r="C513" s="305"/>
      <c r="D513" s="305">
        <f>SUM(D408:D511)</f>
        <v>3128829.8717631041</v>
      </c>
      <c r="E513" s="305"/>
      <c r="F513" s="305"/>
      <c r="G513" s="305"/>
      <c r="H513" s="305"/>
      <c r="I513" s="305"/>
      <c r="J513" s="305"/>
      <c r="K513" s="305"/>
      <c r="L513" s="305"/>
      <c r="M513" s="305"/>
      <c r="N513" s="305"/>
      <c r="O513" s="305">
        <f>SUM(O408:O511)</f>
        <v>1499.3835145211217</v>
      </c>
      <c r="P513" s="305"/>
      <c r="Q513" s="305"/>
      <c r="R513" s="305"/>
      <c r="S513" s="305"/>
      <c r="T513" s="305"/>
      <c r="U513" s="305"/>
      <c r="V513" s="305"/>
      <c r="W513" s="305"/>
      <c r="X513" s="305"/>
      <c r="Y513" s="305">
        <f>IF(Y407="kWh",SUMPRODUCT(D408:D511,Y408:Y511))</f>
        <v>1211850.3152931046</v>
      </c>
      <c r="Z513" s="305">
        <f>IF(Z407="kWh",SUMPRODUCT(D408:D511,Z408:Z511))</f>
        <v>636487.44374999998</v>
      </c>
      <c r="AA513" s="305">
        <f>IF(AA407="kW",SUMPRODUCT(N408:N511,O408:O511,AA408:AA511),SUMPRODUCT(D408:D511,AA408:AA511))</f>
        <v>3338.568367416</v>
      </c>
      <c r="AB513" s="305">
        <f>IF(AB407="kW",SUMPRODUCT(N408:N511,O408:O511,AB408:AB511),SUMPRODUCT(D408:D511,AB408:AB511))</f>
        <v>571.42308484800014</v>
      </c>
      <c r="AC513" s="305">
        <f>IF(AC407="kW",SUMPRODUCT(N408:N511,O408:O511,AC408:AC511),SUMPRODUCT(D408:D511,AC408:AC511))</f>
        <v>0</v>
      </c>
      <c r="AD513" s="305">
        <f>IF(AD407="kW",SUMPRODUCT(N408:N511,O408:O511,AD408:AD511),SUMPRODUCT(D408:D511,AD408:AD511))</f>
        <v>0</v>
      </c>
      <c r="AE513" s="305">
        <f>IF(AE407="kW",SUMPRODUCT(N408:N511,O408:O511,AE408:AE511),SUMPRODUCT(D408:D511,AE408:AE511))</f>
        <v>0</v>
      </c>
      <c r="AF513" s="305">
        <f>IF(AF407="kW",SUMPRODUCT(N408:N511,O408:O511,AF408:AF511),SUMPRODUCT(D408:D511,AF408:AF511))</f>
        <v>0</v>
      </c>
      <c r="AG513" s="305">
        <f>IF(AG407="kW",SUMPRODUCT(N408:N511,O408:O511,AG408:AG511),SUMPRODUCT(D408:D511,AG408:AG511))</f>
        <v>0</v>
      </c>
      <c r="AH513" s="305">
        <f>IF(AH407="kW",SUMPRODUCT(N408:N511,O408:O511,AH408:AH511),SUMPRODUCT(D408:D511,AH408:AH511))</f>
        <v>0</v>
      </c>
      <c r="AI513" s="305">
        <f>IF(AI407="kW",SUMPRODUCT(N408:N511,O408:O511,AI408:AI511),SUMPRODUCT(D408:D511,AI408:AI511))</f>
        <v>0</v>
      </c>
      <c r="AJ513" s="305">
        <f>IF(AJ407="kW",SUMPRODUCT(N408:N511,O408:O511,AJ408:AJ511),SUMPRODUCT(D408:D511,AJ408:AJ511))</f>
        <v>0</v>
      </c>
      <c r="AK513" s="305">
        <f>IF(AK407="kW",SUMPRODUCT(N408:N511,O408:O511,AK408:AK511),SUMPRODUCT(D408:D511,AK408:AK511))</f>
        <v>0</v>
      </c>
      <c r="AL513" s="305">
        <f>IF(AL407="kW",SUMPRODUCT(N408:N511,O408:O511,AL408:AL511),SUMPRODUCT(D408:D511,AL408:AL511))</f>
        <v>0</v>
      </c>
      <c r="AM513" s="306"/>
    </row>
    <row r="514" spans="2:41" ht="15.45">
      <c r="B514" s="365" t="s">
        <v>426</v>
      </c>
      <c r="C514" s="366"/>
      <c r="D514" s="366"/>
      <c r="E514" s="366"/>
      <c r="F514" s="366"/>
      <c r="G514" s="366"/>
      <c r="H514" s="366"/>
      <c r="I514" s="366"/>
      <c r="J514" s="366"/>
      <c r="K514" s="366"/>
      <c r="L514" s="366"/>
      <c r="M514" s="366"/>
      <c r="N514" s="366"/>
      <c r="O514" s="366"/>
      <c r="P514" s="366"/>
      <c r="Q514" s="366"/>
      <c r="R514" s="366"/>
      <c r="S514" s="366"/>
      <c r="T514" s="366"/>
      <c r="U514" s="366"/>
      <c r="V514" s="366"/>
      <c r="W514" s="366"/>
      <c r="X514" s="366"/>
      <c r="Y514" s="304">
        <f>HLOOKUP(Y406,'2. LRAMVA Threshold'!$B$42:$Q$53,6,FALSE)</f>
        <v>0</v>
      </c>
      <c r="Z514" s="304">
        <f>HLOOKUP(Z406,'2. LRAMVA Threshold'!$B$42:$Q$53,6,FALSE)</f>
        <v>0</v>
      </c>
      <c r="AA514" s="304">
        <f>HLOOKUP(AA406,'2. LRAMVA Threshold'!$B$42:$Q$53,6,FALSE)</f>
        <v>0</v>
      </c>
      <c r="AB514" s="304">
        <f>HLOOKUP(AB406,'2. LRAMVA Threshold'!$B$42:$Q$53,6,FALSE)</f>
        <v>0</v>
      </c>
      <c r="AC514" s="304">
        <f>HLOOKUP(AC406,'2. LRAMVA Threshold'!$B$42:$Q$53,6,FALSE)</f>
        <v>0</v>
      </c>
      <c r="AD514" s="304">
        <f>HLOOKUP(AD406,'2. LRAMVA Threshold'!$B$42:$Q$53,6,FALSE)</f>
        <v>0</v>
      </c>
      <c r="AE514" s="304">
        <f>HLOOKUP(AE406,'2. LRAMVA Threshold'!$B$42:$Q$53,6,FALSE)</f>
        <v>0</v>
      </c>
      <c r="AF514" s="304">
        <f>HLOOKUP(AF406,'2. LRAMVA Threshold'!$B$42:$Q$53,6,FALSE)</f>
        <v>0</v>
      </c>
      <c r="AG514" s="304">
        <f>HLOOKUP(AG406,'2. LRAMVA Threshold'!$B$42:$Q$53,6,FALSE)</f>
        <v>0</v>
      </c>
      <c r="AH514" s="304">
        <f>HLOOKUP(AH406,'2. LRAMVA Threshold'!$B$42:$Q$53,6,FALSE)</f>
        <v>0</v>
      </c>
      <c r="AI514" s="304">
        <f>HLOOKUP(AI406,'2. LRAMVA Threshold'!$B$42:$Q$53,6,FALSE)</f>
        <v>0</v>
      </c>
      <c r="AJ514" s="304">
        <f>HLOOKUP(AJ406,'2. LRAMVA Threshold'!$B$42:$Q$53,6,FALSE)</f>
        <v>0</v>
      </c>
      <c r="AK514" s="304">
        <f>HLOOKUP(AK406,'2. LRAMVA Threshold'!$B$42:$Q$53,6,FALSE)</f>
        <v>0</v>
      </c>
      <c r="AL514" s="304">
        <f>HLOOKUP(AL406,'2. LRAMVA Threshold'!$B$42:$Q$53,6,FALSE)</f>
        <v>0</v>
      </c>
      <c r="AM514" s="367"/>
    </row>
    <row r="515" spans="2:41" ht="15">
      <c r="B515" s="479"/>
      <c r="C515" s="368"/>
      <c r="D515" s="369"/>
      <c r="E515" s="369"/>
      <c r="F515" s="369"/>
      <c r="G515" s="369"/>
      <c r="H515" s="369"/>
      <c r="I515" s="369"/>
      <c r="J515" s="369"/>
      <c r="K515" s="369"/>
      <c r="L515" s="369"/>
      <c r="M515" s="369"/>
      <c r="N515" s="369"/>
      <c r="O515" s="370"/>
      <c r="P515" s="369"/>
      <c r="Q515" s="369"/>
      <c r="R515" s="369"/>
      <c r="S515" s="371"/>
      <c r="T515" s="371"/>
      <c r="U515" s="371"/>
      <c r="V515" s="371"/>
      <c r="W515" s="369"/>
      <c r="X515" s="369"/>
      <c r="Y515" s="372"/>
      <c r="Z515" s="372"/>
      <c r="AA515" s="372"/>
      <c r="AB515" s="372"/>
      <c r="AC515" s="372"/>
      <c r="AD515" s="372"/>
      <c r="AE515" s="372"/>
      <c r="AF515" s="372"/>
      <c r="AG515" s="372"/>
      <c r="AH515" s="372"/>
      <c r="AI515" s="372"/>
      <c r="AJ515" s="372"/>
      <c r="AK515" s="372"/>
      <c r="AL515" s="372"/>
      <c r="AM515" s="373"/>
    </row>
    <row r="516" spans="2:41" ht="15">
      <c r="B516" s="300" t="s">
        <v>427</v>
      </c>
      <c r="C516" s="314"/>
      <c r="D516" s="314"/>
      <c r="E516" s="350"/>
      <c r="F516" s="350"/>
      <c r="G516" s="350"/>
      <c r="H516" s="350"/>
      <c r="I516" s="350"/>
      <c r="J516" s="350"/>
      <c r="K516" s="350"/>
      <c r="L516" s="350"/>
      <c r="M516" s="350"/>
      <c r="N516" s="350"/>
      <c r="O516" s="267"/>
      <c r="P516" s="316"/>
      <c r="Q516" s="316"/>
      <c r="R516" s="316"/>
      <c r="S516" s="315"/>
      <c r="T516" s="315"/>
      <c r="U516" s="315"/>
      <c r="V516" s="315"/>
      <c r="W516" s="316"/>
      <c r="X516" s="316"/>
      <c r="Y516" s="317">
        <f>HLOOKUP(Y$20,'3.  Distribution Rates'!$C$122:$P$133,6,FALSE)</f>
        <v>0</v>
      </c>
      <c r="Z516" s="317">
        <f>HLOOKUP(Z$20,'3.  Distribution Rates'!$C$122:$P$133,6,FALSE)</f>
        <v>0</v>
      </c>
      <c r="AA516" s="317">
        <f>HLOOKUP(AA$20,'3.  Distribution Rates'!$C$122:$P$133,6,FALSE)</f>
        <v>0</v>
      </c>
      <c r="AB516" s="317">
        <f>HLOOKUP(AB$20,'3.  Distribution Rates'!$C$122:$P$133,6,FALSE)</f>
        <v>0</v>
      </c>
      <c r="AC516" s="317">
        <f>HLOOKUP(AC$20,'3.  Distribution Rates'!$C$122:$P$133,6,FALSE)</f>
        <v>0</v>
      </c>
      <c r="AD516" s="317">
        <f>HLOOKUP(AD$20,'3.  Distribution Rates'!$C$122:$P$133,6,FALSE)</f>
        <v>0</v>
      </c>
      <c r="AE516" s="317">
        <f>HLOOKUP(AE$20,'3.  Distribution Rates'!$C$122:$P$133,6,FALSE)</f>
        <v>0</v>
      </c>
      <c r="AF516" s="317">
        <f>HLOOKUP(AF$20,'3.  Distribution Rates'!$C$122:$P$133,6,FALSE)</f>
        <v>0</v>
      </c>
      <c r="AG516" s="317">
        <f>HLOOKUP(AG$20,'3.  Distribution Rates'!$C$122:$P$133,6,FALSE)</f>
        <v>0</v>
      </c>
      <c r="AH516" s="317">
        <f>HLOOKUP(AH$20,'3.  Distribution Rates'!$C$122:$P$133,6,FALSE)</f>
        <v>0</v>
      </c>
      <c r="AI516" s="317">
        <f>HLOOKUP(AI$20,'3.  Distribution Rates'!$C$122:$P$133,6,FALSE)</f>
        <v>0</v>
      </c>
      <c r="AJ516" s="317">
        <f>HLOOKUP(AJ$20,'3.  Distribution Rates'!$C$122:$P$133,6,FALSE)</f>
        <v>0</v>
      </c>
      <c r="AK516" s="317">
        <f>HLOOKUP(AK$20,'3.  Distribution Rates'!$C$122:$P$133,6,FALSE)</f>
        <v>0</v>
      </c>
      <c r="AL516" s="317">
        <f>HLOOKUP(AL$20,'3.  Distribution Rates'!$C$122:$P$133,6,FALSE)</f>
        <v>0</v>
      </c>
      <c r="AM516" s="374"/>
    </row>
    <row r="517" spans="2:41" ht="15">
      <c r="B517" s="300" t="s">
        <v>428</v>
      </c>
      <c r="C517" s="321"/>
      <c r="D517" s="285"/>
      <c r="E517" s="255"/>
      <c r="F517" s="255"/>
      <c r="G517" s="255"/>
      <c r="H517" s="255"/>
      <c r="I517" s="255"/>
      <c r="J517" s="255"/>
      <c r="K517" s="255"/>
      <c r="L517" s="255"/>
      <c r="M517" s="255"/>
      <c r="N517" s="255"/>
      <c r="O517" s="267"/>
      <c r="P517" s="255"/>
      <c r="Q517" s="255"/>
      <c r="R517" s="255"/>
      <c r="S517" s="285"/>
      <c r="T517" s="285"/>
      <c r="U517" s="285"/>
      <c r="V517" s="285"/>
      <c r="W517" s="255"/>
      <c r="X517" s="255"/>
      <c r="Y517" s="352">
        <f>Y137*Y516</f>
        <v>0</v>
      </c>
      <c r="Z517" s="352">
        <f t="shared" ref="Z517:AL517" si="156">Z137*Z516</f>
        <v>0</v>
      </c>
      <c r="AA517" s="352">
        <f t="shared" si="156"/>
        <v>0</v>
      </c>
      <c r="AB517" s="352">
        <f t="shared" si="156"/>
        <v>0</v>
      </c>
      <c r="AC517" s="352">
        <f t="shared" si="156"/>
        <v>0</v>
      </c>
      <c r="AD517" s="352">
        <f t="shared" si="156"/>
        <v>0</v>
      </c>
      <c r="AE517" s="352">
        <f t="shared" si="156"/>
        <v>0</v>
      </c>
      <c r="AF517" s="352">
        <f t="shared" si="156"/>
        <v>0</v>
      </c>
      <c r="AG517" s="352">
        <f t="shared" si="156"/>
        <v>0</v>
      </c>
      <c r="AH517" s="352">
        <f t="shared" si="156"/>
        <v>0</v>
      </c>
      <c r="AI517" s="352">
        <f t="shared" si="156"/>
        <v>0</v>
      </c>
      <c r="AJ517" s="352">
        <f t="shared" si="156"/>
        <v>0</v>
      </c>
      <c r="AK517" s="352">
        <f t="shared" si="156"/>
        <v>0</v>
      </c>
      <c r="AL517" s="352">
        <f t="shared" si="156"/>
        <v>0</v>
      </c>
      <c r="AM517" s="578">
        <f>SUM(Y517:AL517)</f>
        <v>0</v>
      </c>
      <c r="AO517" s="259"/>
    </row>
    <row r="518" spans="2:41" ht="15">
      <c r="B518" s="300" t="s">
        <v>429</v>
      </c>
      <c r="C518" s="321"/>
      <c r="D518" s="285"/>
      <c r="E518" s="255"/>
      <c r="F518" s="255"/>
      <c r="G518" s="255"/>
      <c r="H518" s="255"/>
      <c r="I518" s="255"/>
      <c r="J518" s="255"/>
      <c r="K518" s="255"/>
      <c r="L518" s="255"/>
      <c r="M518" s="255"/>
      <c r="N518" s="255"/>
      <c r="O518" s="267"/>
      <c r="P518" s="255"/>
      <c r="Q518" s="255"/>
      <c r="R518" s="255"/>
      <c r="S518" s="285"/>
      <c r="T518" s="285"/>
      <c r="U518" s="285"/>
      <c r="V518" s="285"/>
      <c r="W518" s="255"/>
      <c r="X518" s="255"/>
      <c r="Y518" s="352">
        <f>Y266*Y516</f>
        <v>0</v>
      </c>
      <c r="Z518" s="352">
        <f t="shared" ref="Z518:AL518" si="157">Z266*Z516</f>
        <v>0</v>
      </c>
      <c r="AA518" s="352">
        <f t="shared" si="157"/>
        <v>0</v>
      </c>
      <c r="AB518" s="352">
        <f t="shared" si="157"/>
        <v>0</v>
      </c>
      <c r="AC518" s="352">
        <f t="shared" si="157"/>
        <v>0</v>
      </c>
      <c r="AD518" s="352">
        <f t="shared" si="157"/>
        <v>0</v>
      </c>
      <c r="AE518" s="352">
        <f t="shared" si="157"/>
        <v>0</v>
      </c>
      <c r="AF518" s="352">
        <f t="shared" si="157"/>
        <v>0</v>
      </c>
      <c r="AG518" s="352">
        <f t="shared" si="157"/>
        <v>0</v>
      </c>
      <c r="AH518" s="352">
        <f t="shared" si="157"/>
        <v>0</v>
      </c>
      <c r="AI518" s="352">
        <f t="shared" si="157"/>
        <v>0</v>
      </c>
      <c r="AJ518" s="352">
        <f t="shared" si="157"/>
        <v>0</v>
      </c>
      <c r="AK518" s="352">
        <f t="shared" si="157"/>
        <v>0</v>
      </c>
      <c r="AL518" s="352">
        <f t="shared" si="157"/>
        <v>0</v>
      </c>
      <c r="AM518" s="578">
        <f>SUM(Y518:AL518)</f>
        <v>0</v>
      </c>
    </row>
    <row r="519" spans="2:41" ht="15">
      <c r="B519" s="300" t="s">
        <v>430</v>
      </c>
      <c r="C519" s="321"/>
      <c r="D519" s="285"/>
      <c r="E519" s="255"/>
      <c r="F519" s="255"/>
      <c r="G519" s="255"/>
      <c r="H519" s="255"/>
      <c r="I519" s="255"/>
      <c r="J519" s="255"/>
      <c r="K519" s="255"/>
      <c r="L519" s="255"/>
      <c r="M519" s="255"/>
      <c r="N519" s="255"/>
      <c r="O519" s="267"/>
      <c r="P519" s="255"/>
      <c r="Q519" s="255"/>
      <c r="R519" s="255"/>
      <c r="S519" s="285"/>
      <c r="T519" s="285"/>
      <c r="U519" s="285"/>
      <c r="V519" s="285"/>
      <c r="W519" s="255"/>
      <c r="X519" s="255"/>
      <c r="Y519" s="352">
        <f>Y395*Y516</f>
        <v>0</v>
      </c>
      <c r="Z519" s="352">
        <f t="shared" ref="Z519:AL519" si="158">Z395*Z516</f>
        <v>0</v>
      </c>
      <c r="AA519" s="352">
        <f t="shared" si="158"/>
        <v>0</v>
      </c>
      <c r="AB519" s="352">
        <f t="shared" si="158"/>
        <v>0</v>
      </c>
      <c r="AC519" s="352">
        <f t="shared" si="158"/>
        <v>0</v>
      </c>
      <c r="AD519" s="352">
        <f t="shared" si="158"/>
        <v>0</v>
      </c>
      <c r="AE519" s="352">
        <f t="shared" si="158"/>
        <v>0</v>
      </c>
      <c r="AF519" s="352">
        <f t="shared" si="158"/>
        <v>0</v>
      </c>
      <c r="AG519" s="352">
        <f t="shared" si="158"/>
        <v>0</v>
      </c>
      <c r="AH519" s="352">
        <f t="shared" si="158"/>
        <v>0</v>
      </c>
      <c r="AI519" s="352">
        <f t="shared" si="158"/>
        <v>0</v>
      </c>
      <c r="AJ519" s="352">
        <f t="shared" si="158"/>
        <v>0</v>
      </c>
      <c r="AK519" s="352">
        <f t="shared" si="158"/>
        <v>0</v>
      </c>
      <c r="AL519" s="352">
        <f t="shared" si="158"/>
        <v>0</v>
      </c>
      <c r="AM519" s="578">
        <f>SUM(Y519:AL519)</f>
        <v>0</v>
      </c>
    </row>
    <row r="520" spans="2:41" ht="15">
      <c r="B520" s="300" t="s">
        <v>431</v>
      </c>
      <c r="C520" s="321"/>
      <c r="D520" s="285"/>
      <c r="E520" s="255"/>
      <c r="F520" s="255"/>
      <c r="G520" s="255"/>
      <c r="H520" s="255"/>
      <c r="I520" s="255"/>
      <c r="J520" s="255"/>
      <c r="K520" s="255"/>
      <c r="L520" s="255"/>
      <c r="M520" s="255"/>
      <c r="N520" s="255"/>
      <c r="O520" s="267"/>
      <c r="P520" s="255"/>
      <c r="Q520" s="255"/>
      <c r="R520" s="255"/>
      <c r="S520" s="285"/>
      <c r="T520" s="285"/>
      <c r="U520" s="285"/>
      <c r="V520" s="285"/>
      <c r="W520" s="255"/>
      <c r="X520" s="255"/>
      <c r="Y520" s="352">
        <f>Y513*Y516</f>
        <v>0</v>
      </c>
      <c r="Z520" s="352">
        <f t="shared" ref="Z520:AK520" si="159">Z513*Z516</f>
        <v>0</v>
      </c>
      <c r="AA520" s="352">
        <f t="shared" si="159"/>
        <v>0</v>
      </c>
      <c r="AB520" s="352">
        <f t="shared" si="159"/>
        <v>0</v>
      </c>
      <c r="AC520" s="352">
        <f t="shared" si="159"/>
        <v>0</v>
      </c>
      <c r="AD520" s="352">
        <f t="shared" si="159"/>
        <v>0</v>
      </c>
      <c r="AE520" s="352">
        <f t="shared" si="159"/>
        <v>0</v>
      </c>
      <c r="AF520" s="352">
        <f t="shared" si="159"/>
        <v>0</v>
      </c>
      <c r="AG520" s="352">
        <f t="shared" si="159"/>
        <v>0</v>
      </c>
      <c r="AH520" s="352">
        <f t="shared" si="159"/>
        <v>0</v>
      </c>
      <c r="AI520" s="352">
        <f>AI513*AI516</f>
        <v>0</v>
      </c>
      <c r="AJ520" s="352">
        <f t="shared" si="159"/>
        <v>0</v>
      </c>
      <c r="AK520" s="352">
        <f t="shared" si="159"/>
        <v>0</v>
      </c>
      <c r="AL520" s="352">
        <f>AL513*AL516</f>
        <v>0</v>
      </c>
      <c r="AM520" s="578">
        <f>SUM(Y520:AL520)</f>
        <v>0</v>
      </c>
    </row>
    <row r="521" spans="2:41" ht="15.45">
      <c r="B521" s="325" t="s">
        <v>432</v>
      </c>
      <c r="C521" s="321"/>
      <c r="D521" s="312"/>
      <c r="E521" s="310"/>
      <c r="F521" s="310"/>
      <c r="G521" s="310"/>
      <c r="H521" s="310"/>
      <c r="I521" s="310"/>
      <c r="J521" s="310"/>
      <c r="K521" s="310"/>
      <c r="L521" s="310"/>
      <c r="M521" s="310"/>
      <c r="N521" s="310"/>
      <c r="O521" s="276"/>
      <c r="P521" s="310"/>
      <c r="Q521" s="310"/>
      <c r="R521" s="310"/>
      <c r="S521" s="312"/>
      <c r="T521" s="312"/>
      <c r="U521" s="312"/>
      <c r="V521" s="312"/>
      <c r="W521" s="310"/>
      <c r="X521" s="310"/>
      <c r="Y521" s="322">
        <f>SUM(Y517:Y520)</f>
        <v>0</v>
      </c>
      <c r="Z521" s="322">
        <f t="shared" ref="Z521:AK521" si="160">SUM(Z517:Z520)</f>
        <v>0</v>
      </c>
      <c r="AA521" s="322">
        <f t="shared" si="160"/>
        <v>0</v>
      </c>
      <c r="AB521" s="322">
        <f t="shared" si="160"/>
        <v>0</v>
      </c>
      <c r="AC521" s="322">
        <f t="shared" si="160"/>
        <v>0</v>
      </c>
      <c r="AD521" s="322">
        <f t="shared" si="160"/>
        <v>0</v>
      </c>
      <c r="AE521" s="322">
        <f t="shared" si="160"/>
        <v>0</v>
      </c>
      <c r="AF521" s="322">
        <f t="shared" si="160"/>
        <v>0</v>
      </c>
      <c r="AG521" s="322">
        <f t="shared" si="160"/>
        <v>0</v>
      </c>
      <c r="AH521" s="322">
        <f t="shared" si="160"/>
        <v>0</v>
      </c>
      <c r="AI521" s="322">
        <f t="shared" si="160"/>
        <v>0</v>
      </c>
      <c r="AJ521" s="322">
        <f t="shared" si="160"/>
        <v>0</v>
      </c>
      <c r="AK521" s="322">
        <f t="shared" si="160"/>
        <v>0</v>
      </c>
      <c r="AL521" s="322">
        <f>SUM(AL517:AL520)</f>
        <v>0</v>
      </c>
      <c r="AM521" s="375">
        <f>SUM(AM517:AM520)</f>
        <v>0</v>
      </c>
    </row>
    <row r="522" spans="2:41" ht="15.45">
      <c r="B522" s="325" t="s">
        <v>433</v>
      </c>
      <c r="C522" s="321"/>
      <c r="D522" s="326"/>
      <c r="E522" s="310"/>
      <c r="F522" s="310"/>
      <c r="G522" s="310"/>
      <c r="H522" s="310"/>
      <c r="I522" s="310"/>
      <c r="J522" s="310"/>
      <c r="K522" s="310"/>
      <c r="L522" s="310"/>
      <c r="M522" s="310"/>
      <c r="N522" s="310"/>
      <c r="O522" s="276"/>
      <c r="P522" s="310"/>
      <c r="Q522" s="310"/>
      <c r="R522" s="310"/>
      <c r="S522" s="312"/>
      <c r="T522" s="312"/>
      <c r="U522" s="312"/>
      <c r="V522" s="312"/>
      <c r="W522" s="310"/>
      <c r="X522" s="310"/>
      <c r="Y522" s="323">
        <f>Y514*Y516</f>
        <v>0</v>
      </c>
      <c r="Z522" s="323">
        <f t="shared" ref="Z522:AJ522" si="161">Z514*Z516</f>
        <v>0</v>
      </c>
      <c r="AA522" s="323">
        <f>AA514*AA516</f>
        <v>0</v>
      </c>
      <c r="AB522" s="323">
        <f t="shared" si="161"/>
        <v>0</v>
      </c>
      <c r="AC522" s="323">
        <f t="shared" si="161"/>
        <v>0</v>
      </c>
      <c r="AD522" s="323">
        <f>AD514*AD516</f>
        <v>0</v>
      </c>
      <c r="AE522" s="323">
        <f t="shared" si="161"/>
        <v>0</v>
      </c>
      <c r="AF522" s="323">
        <f t="shared" si="161"/>
        <v>0</v>
      </c>
      <c r="AG522" s="323">
        <f t="shared" si="161"/>
        <v>0</v>
      </c>
      <c r="AH522" s="323">
        <f t="shared" si="161"/>
        <v>0</v>
      </c>
      <c r="AI522" s="323">
        <f t="shared" si="161"/>
        <v>0</v>
      </c>
      <c r="AJ522" s="323">
        <f t="shared" si="161"/>
        <v>0</v>
      </c>
      <c r="AK522" s="323">
        <f>AK514*AK516</f>
        <v>0</v>
      </c>
      <c r="AL522" s="323">
        <f>AL514*AL516</f>
        <v>0</v>
      </c>
      <c r="AM522" s="375">
        <f>SUM(Y522:AL522)</f>
        <v>0</v>
      </c>
    </row>
    <row r="523" spans="2:41" ht="15.45">
      <c r="B523" s="325" t="s">
        <v>434</v>
      </c>
      <c r="C523" s="321"/>
      <c r="D523" s="326"/>
      <c r="E523" s="310"/>
      <c r="F523" s="310"/>
      <c r="G523" s="310"/>
      <c r="H523" s="310"/>
      <c r="I523" s="310"/>
      <c r="J523" s="310"/>
      <c r="K523" s="310"/>
      <c r="L523" s="310"/>
      <c r="M523" s="310"/>
      <c r="N523" s="310"/>
      <c r="O523" s="276"/>
      <c r="P523" s="310"/>
      <c r="Q523" s="310"/>
      <c r="R523" s="310"/>
      <c r="S523" s="326"/>
      <c r="T523" s="326"/>
      <c r="U523" s="326"/>
      <c r="V523" s="326"/>
      <c r="W523" s="310"/>
      <c r="X523" s="310"/>
      <c r="Y523" s="327"/>
      <c r="Z523" s="327"/>
      <c r="AA523" s="327"/>
      <c r="AB523" s="327"/>
      <c r="AC523" s="327"/>
      <c r="AD523" s="327"/>
      <c r="AE523" s="327"/>
      <c r="AF523" s="327"/>
      <c r="AG523" s="327"/>
      <c r="AH523" s="327"/>
      <c r="AI523" s="327"/>
      <c r="AJ523" s="327"/>
      <c r="AK523" s="327"/>
      <c r="AL523" s="327"/>
      <c r="AM523" s="375">
        <f>AM521-AM522</f>
        <v>0</v>
      </c>
    </row>
    <row r="524" spans="2:41" ht="15.45">
      <c r="B524" s="325"/>
      <c r="C524" s="321"/>
      <c r="D524" s="326"/>
      <c r="E524" s="310"/>
      <c r="F524" s="310"/>
      <c r="G524" s="310"/>
      <c r="H524" s="310"/>
      <c r="I524" s="310"/>
      <c r="J524" s="310"/>
      <c r="K524" s="310"/>
      <c r="L524" s="310"/>
      <c r="M524" s="310"/>
      <c r="N524" s="310"/>
      <c r="O524" s="276"/>
      <c r="P524" s="310"/>
      <c r="Q524" s="310"/>
      <c r="R524" s="310"/>
      <c r="S524" s="326"/>
      <c r="T524" s="326"/>
      <c r="U524" s="326"/>
      <c r="V524" s="326"/>
      <c r="W524" s="310"/>
      <c r="X524" s="310"/>
      <c r="Y524" s="327"/>
      <c r="Z524" s="327"/>
      <c r="AA524" s="327"/>
      <c r="AB524" s="327"/>
      <c r="AC524" s="327"/>
      <c r="AD524" s="327"/>
      <c r="AE524" s="327"/>
      <c r="AF524" s="327"/>
      <c r="AG524" s="327"/>
      <c r="AH524" s="327"/>
      <c r="AI524" s="327"/>
      <c r="AJ524" s="327"/>
      <c r="AK524" s="327"/>
      <c r="AL524" s="327"/>
      <c r="AM524" s="375"/>
    </row>
    <row r="525" spans="2:41" ht="15.45">
      <c r="B525" s="325"/>
      <c r="C525" s="321"/>
      <c r="D525" s="326"/>
      <c r="E525" s="310"/>
      <c r="F525" s="310"/>
      <c r="G525" s="310"/>
      <c r="H525" s="310"/>
      <c r="I525" s="310"/>
      <c r="J525" s="310"/>
      <c r="K525" s="310"/>
      <c r="L525" s="310"/>
      <c r="M525" s="310"/>
      <c r="N525" s="310"/>
      <c r="O525" s="276"/>
      <c r="P525" s="310"/>
      <c r="Q525" s="310"/>
      <c r="R525" s="310"/>
      <c r="S525" s="326"/>
      <c r="T525" s="326"/>
      <c r="U525" s="326"/>
      <c r="V525" s="326"/>
      <c r="W525" s="310"/>
      <c r="X525" s="310"/>
      <c r="Y525" s="327"/>
      <c r="Z525" s="327"/>
      <c r="AA525" s="327"/>
      <c r="AB525" s="327"/>
      <c r="AC525" s="327"/>
      <c r="AD525" s="327"/>
      <c r="AE525" s="327"/>
      <c r="AF525" s="327"/>
      <c r="AG525" s="327"/>
      <c r="AH525" s="327"/>
      <c r="AI525" s="327"/>
      <c r="AJ525" s="327"/>
      <c r="AK525" s="327"/>
      <c r="AL525" s="327"/>
      <c r="AM525" s="376"/>
    </row>
    <row r="526" spans="2:41" ht="15">
      <c r="B526" s="300" t="s">
        <v>435</v>
      </c>
      <c r="C526" s="326"/>
      <c r="D526" s="326"/>
      <c r="E526" s="310"/>
      <c r="F526" s="310"/>
      <c r="G526" s="310"/>
      <c r="H526" s="310"/>
      <c r="I526" s="310"/>
      <c r="J526" s="310"/>
      <c r="K526" s="310"/>
      <c r="L526" s="310"/>
      <c r="M526" s="310"/>
      <c r="N526" s="310"/>
      <c r="O526" s="276"/>
      <c r="P526" s="310"/>
      <c r="Q526" s="310"/>
      <c r="R526" s="310"/>
      <c r="S526" s="326"/>
      <c r="T526" s="321"/>
      <c r="U526" s="326"/>
      <c r="V526" s="326"/>
      <c r="W526" s="310"/>
      <c r="X526" s="310"/>
      <c r="Y526" s="267">
        <f>SUMPRODUCT(E408:E511,Y408:Y511)</f>
        <v>1113879.1665931046</v>
      </c>
      <c r="Z526" s="267">
        <f>SUMPRODUCT(E408:E511,Z408:Z511)</f>
        <v>631311.21847399999</v>
      </c>
      <c r="AA526" s="267">
        <f>IF(AA407="kW",SUMPRODUCT(N408:N511,P408:P511,AA408:AA511),SUMPRODUCT(E408:E511,AA408:AA511))</f>
        <v>3335.9867676960002</v>
      </c>
      <c r="AB526" s="267">
        <f>IF(AB407="kW",SUMPRODUCT(N408:N511,P408:P511,AB408:AB511),SUMPRODUCT(E408:E511,AB408:AB511))</f>
        <v>571.42308484800014</v>
      </c>
      <c r="AC526" s="267">
        <f>IF(AC407="kW",SUMPRODUCT(N408:N511,P408:P511,AC408:AC511),SUMPRODUCT(E408:E511,AC408:AC511))</f>
        <v>0</v>
      </c>
      <c r="AD526" s="267">
        <f>IF(AD407="kW",SUMPRODUCT(N408:N511,P408:P511,AD408:AD511),SUMPRODUCT(E408:E511, AD408:AD511))</f>
        <v>0</v>
      </c>
      <c r="AE526" s="267">
        <f>IF(AE407="kW",SUMPRODUCT(N408:N511,P408:P511,AE408:AE511),SUMPRODUCT(E408:E511,AE408:AE511))</f>
        <v>0</v>
      </c>
      <c r="AF526" s="267">
        <f>IF(AF407="kW",SUMPRODUCT(N408:N511,P408:P511,AF408:AF511),SUMPRODUCT(E408:E511,AF408:AF511))</f>
        <v>0</v>
      </c>
      <c r="AG526" s="267">
        <f>IF(AG407="kW",SUMPRODUCT(N408:N511,P408:P511,AG408:AG511),SUMPRODUCT(E408:E511,AG408:AG511))</f>
        <v>0</v>
      </c>
      <c r="AH526" s="267">
        <f>IF(AH407="kW",SUMPRODUCT(N408:N511,P408:P511,AH408:AH511),SUMPRODUCT(E408:E511,AH408:AH511))</f>
        <v>0</v>
      </c>
      <c r="AI526" s="267">
        <f>IF(AI407="kW",SUMPRODUCT(N408:N511,P408:P511,AI408:AI511),SUMPRODUCT(E408:E511,AI408:AI511))</f>
        <v>0</v>
      </c>
      <c r="AJ526" s="267">
        <f>IF(AJ407="kW",SUMPRODUCT(N408:N511,P408:P511,AJ408:AJ511),SUMPRODUCT(E408:E511,AJ408:AJ511))</f>
        <v>0</v>
      </c>
      <c r="AK526" s="267">
        <f>IF(AK407="kW",SUMPRODUCT(N408:N511,P408:P511,AK408:AK511),SUMPRODUCT(E408:E511,AK408:AK511))</f>
        <v>0</v>
      </c>
      <c r="AL526" s="267">
        <f>IF(AL407="kW",SUMPRODUCT(N408:N511,P408:P511,AL408:AL511),SUMPRODUCT(E408:E511,AL408:AL511))</f>
        <v>0</v>
      </c>
      <c r="AM526" s="329"/>
    </row>
    <row r="527" spans="2:41" ht="15">
      <c r="B527" s="300" t="s">
        <v>436</v>
      </c>
      <c r="C527" s="332"/>
      <c r="D527" s="255"/>
      <c r="E527" s="255"/>
      <c r="F527" s="255"/>
      <c r="G527" s="255"/>
      <c r="H527" s="255"/>
      <c r="I527" s="255"/>
      <c r="J527" s="255"/>
      <c r="K527" s="255"/>
      <c r="L527" s="255"/>
      <c r="M527" s="255"/>
      <c r="N527" s="255"/>
      <c r="O527" s="333"/>
      <c r="P527" s="255"/>
      <c r="Q527" s="255"/>
      <c r="R527" s="255"/>
      <c r="S527" s="280"/>
      <c r="T527" s="285"/>
      <c r="U527" s="285"/>
      <c r="V527" s="255"/>
      <c r="W527" s="255"/>
      <c r="X527" s="285"/>
      <c r="Y527" s="267">
        <f>SUMPRODUCT(F408:F511,Y408:Y511)</f>
        <v>1060766.2593931046</v>
      </c>
      <c r="Z527" s="267">
        <f>SUMPRODUCT(F408:F511,Z408:Z511)</f>
        <v>596792.67082799994</v>
      </c>
      <c r="AA527" s="267">
        <f>IF(AA407="kW",SUMPRODUCT(N408:N511,Q408:Q511,AA408:AA511),SUMPRODUCT(F408:F511,AA408:AA511))</f>
        <v>3318.6899322240001</v>
      </c>
      <c r="AB527" s="267">
        <f>IF(AB407="kW",SUMPRODUCT(N408:N511,Q408:Q511,AB408:AB511),SUMPRODUCT(F408:F511,AB408:AB511))</f>
        <v>571.42308484800014</v>
      </c>
      <c r="AC527" s="267">
        <f>IF(AC407="kW",SUMPRODUCT(N408:N511,Q408:Q511,AC408:AC511),SUMPRODUCT(F408:F511, AC408:AC511))</f>
        <v>0</v>
      </c>
      <c r="AD527" s="267">
        <f>IF(AD407="kW",SUMPRODUCT(N408:N511,Q408:Q511,AD408:AD511),SUMPRODUCT(F408:F511, AD408:AD511))</f>
        <v>0</v>
      </c>
      <c r="AE527" s="267">
        <f>IF(AE407="kW",SUMPRODUCT(N408:N511,Q408:Q511,AE408:AE511),SUMPRODUCT(F408:F511,AE408:AE511))</f>
        <v>0</v>
      </c>
      <c r="AF527" s="267">
        <f>IF(AF407="kW",SUMPRODUCT(N408:N511,Q408:Q511,AF408:AF511),SUMPRODUCT(F408:F511,AF408:AF511))</f>
        <v>0</v>
      </c>
      <c r="AG527" s="267">
        <f>IF(AG407="kW",SUMPRODUCT(N408:N511,Q408:Q511,AG408:AG511),SUMPRODUCT(F408:F511,AG408:AG511))</f>
        <v>0</v>
      </c>
      <c r="AH527" s="267">
        <f>IF(AH407="kW",SUMPRODUCT(N408:N511,Q408:Q511,AH408:AH511),SUMPRODUCT(F408:F511,AH408:AH511))</f>
        <v>0</v>
      </c>
      <c r="AI527" s="267">
        <f>IF(AI407="kW",SUMPRODUCT(N408:N511,Q408:Q511,AI408:AI511),SUMPRODUCT(F408:F511,AI408:AI511))</f>
        <v>0</v>
      </c>
      <c r="AJ527" s="267">
        <f>IF(AJ407="kW",SUMPRODUCT(N408:N511,Q408:Q511,AJ408:AJ511),SUMPRODUCT(F408:F511,AJ408:AJ511))</f>
        <v>0</v>
      </c>
      <c r="AK527" s="267">
        <f>IF(AK407="kW",SUMPRODUCT(N408:N511,Q408:Q511,AK408:AK511),SUMPRODUCT(F408:F511,AK408:AK511))</f>
        <v>0</v>
      </c>
      <c r="AL527" s="267">
        <f>IF(AL407="kW",SUMPRODUCT(N408:N511,Q408:Q511,AL408:AL511),SUMPRODUCT(F408:F511,AL408:AL511))</f>
        <v>0</v>
      </c>
      <c r="AM527" s="313"/>
    </row>
    <row r="528" spans="2:41" ht="15">
      <c r="B528" s="300" t="s">
        <v>437</v>
      </c>
      <c r="C528" s="332"/>
      <c r="D528" s="255"/>
      <c r="E528" s="255"/>
      <c r="F528" s="255"/>
      <c r="G528" s="255"/>
      <c r="H528" s="255"/>
      <c r="I528" s="255"/>
      <c r="J528" s="255"/>
      <c r="K528" s="255"/>
      <c r="L528" s="255"/>
      <c r="M528" s="255"/>
      <c r="N528" s="255"/>
      <c r="O528" s="333"/>
      <c r="P528" s="255"/>
      <c r="Q528" s="255"/>
      <c r="R528" s="255"/>
      <c r="S528" s="280"/>
      <c r="T528" s="285"/>
      <c r="U528" s="285"/>
      <c r="V528" s="255"/>
      <c r="W528" s="255"/>
      <c r="X528" s="285"/>
      <c r="Y528" s="267">
        <f>SUMPRODUCT(G408:G511,Y408:Y511)</f>
        <v>1060661.8513465046</v>
      </c>
      <c r="Z528" s="267">
        <f>SUMPRODUCT(G408:G511,Z408:Z511)</f>
        <v>383360.73307399999</v>
      </c>
      <c r="AA528" s="267">
        <f>IF(AA407="kW",SUMPRODUCT(N408:N511,R408:R511,AA408:AA511),SUMPRODUCT(G408:G511,AA408:AA511))</f>
        <v>3125.3941092215996</v>
      </c>
      <c r="AB528" s="267">
        <f>IF(AB407="kW",SUMPRODUCT(N408:N511,R408:R511,AB408:AB511),SUMPRODUCT(G408:G511,AB408:AB511))</f>
        <v>539.19274886400001</v>
      </c>
      <c r="AC528" s="267">
        <f>IF(AC407="kW",SUMPRODUCT(N408:N511,R408:R511,AC408:AC511),SUMPRODUCT(G408:G511, AC408:AC511))</f>
        <v>0</v>
      </c>
      <c r="AD528" s="267">
        <f>IF(AD407="kW",SUMPRODUCT(N408:N511,R408:R511,AD408:AD511),SUMPRODUCT(G408:G511, AD408:AD511))</f>
        <v>0</v>
      </c>
      <c r="AE528" s="267">
        <f>IF(AE407="kW",SUMPRODUCT(N408:N511,R408:R511,AE408:AE511),SUMPRODUCT(G408:G511,AE408:AE511))</f>
        <v>0</v>
      </c>
      <c r="AF528" s="267">
        <f>IF(AF407="kW",SUMPRODUCT(N408:N511,R408:R511,AF408:AF511),SUMPRODUCT(G408:G511,AF408:AF511))</f>
        <v>0</v>
      </c>
      <c r="AG528" s="267">
        <f>IF(AG407="kW",SUMPRODUCT(N408:N511,R408:R511,AG408:AG511),SUMPRODUCT(G408:G511,AG408:AG511))</f>
        <v>0</v>
      </c>
      <c r="AH528" s="267">
        <f>IF(AH407="kW",SUMPRODUCT(N408:N511,R408:R511,AH408:AH511),SUMPRODUCT(G408:G511,AH408:AH511))</f>
        <v>0</v>
      </c>
      <c r="AI528" s="267">
        <f>IF(AI407="kW",SUMPRODUCT(N408:N511,R408:R511,AI408:AI511),SUMPRODUCT(G408:G511,AI408:AI511))</f>
        <v>0</v>
      </c>
      <c r="AJ528" s="267">
        <f>IF(AJ407="kW",SUMPRODUCT(N408:N511,R408:R511,AJ408:AJ511),SUMPRODUCT(G408:G511,AJ408:AJ511))</f>
        <v>0</v>
      </c>
      <c r="AK528" s="267">
        <f>IF(AK407="kW",SUMPRODUCT(N408:N511,R408:R511,AK408:AK511),SUMPRODUCT(G408:G511,AK408:AK511))</f>
        <v>0</v>
      </c>
      <c r="AL528" s="267">
        <f>IF(AL407="kW",SUMPRODUCT(N408:N511,R408:R511,AL408:AL511),SUMPRODUCT(G408:G511,AL408:AL511))</f>
        <v>0</v>
      </c>
      <c r="AM528" s="313"/>
    </row>
    <row r="529" spans="2:39" ht="15">
      <c r="B529" s="300" t="s">
        <v>438</v>
      </c>
      <c r="C529" s="332"/>
      <c r="D529" s="255"/>
      <c r="E529" s="255"/>
      <c r="F529" s="255"/>
      <c r="G529" s="255"/>
      <c r="H529" s="255"/>
      <c r="I529" s="255"/>
      <c r="J529" s="255"/>
      <c r="K529" s="255"/>
      <c r="L529" s="255"/>
      <c r="M529" s="255"/>
      <c r="N529" s="255"/>
      <c r="O529" s="333"/>
      <c r="P529" s="255"/>
      <c r="Q529" s="255"/>
      <c r="R529" s="255"/>
      <c r="S529" s="280"/>
      <c r="T529" s="285"/>
      <c r="U529" s="285"/>
      <c r="V529" s="255"/>
      <c r="W529" s="255"/>
      <c r="X529" s="285"/>
      <c r="Y529" s="267">
        <f>SUMPRODUCT(H408:H511,Y408:Y511)</f>
        <v>1028206.7646024823</v>
      </c>
      <c r="Z529" s="267">
        <f>SUMPRODUCT(H408:H511,Z408:Z511)</f>
        <v>383360.73307399999</v>
      </c>
      <c r="AA529" s="267">
        <f>IF(AA407="kW",SUMPRODUCT(N408:N511,S408:S511,AA408:AA511),SUMPRODUCT(H408:H511,AA408:AA511))</f>
        <v>3124.9076232215998</v>
      </c>
      <c r="AB529" s="267">
        <f>IF(AB407="kW",SUMPRODUCT(N408:N511,S408:S511,AB408:AB511),SUMPRODUCT(H408:H511,AB408:AB511))</f>
        <v>538.20503486400003</v>
      </c>
      <c r="AC529" s="267">
        <f>IF(AC407="kW",SUMPRODUCT(N408:N511,S408:S511,AC408:AC511),SUMPRODUCT(H408:H511, AC408:AC511))</f>
        <v>0</v>
      </c>
      <c r="AD529" s="267">
        <f>IF(AD407="kW",SUMPRODUCT(N408:N511,S408:S511,AD408:AD511),SUMPRODUCT(H408:H511, AD408:AD511))</f>
        <v>0</v>
      </c>
      <c r="AE529" s="267">
        <f>IF(AE407="kW",SUMPRODUCT(N408:N511,S408:S511,AE408:AE511),SUMPRODUCT(H408:H511,AE408:AE511))</f>
        <v>0</v>
      </c>
      <c r="AF529" s="267">
        <f>IF(AF407="kW",SUMPRODUCT(N408:N511,S408:S511,AF408:AF511),SUMPRODUCT(H408:H511,AF408:AF511))</f>
        <v>0</v>
      </c>
      <c r="AG529" s="267">
        <f>IF(AG407="kW",SUMPRODUCT(N408:N511,S408:S511,AG408:AG511),SUMPRODUCT(H408:H511,AG408:AG511))</f>
        <v>0</v>
      </c>
      <c r="AH529" s="267">
        <f>IF(AH407="kW",SUMPRODUCT(N408:N511,S408:S511,AH408:AH511),SUMPRODUCT(H408:H511,AH408:AH511))</f>
        <v>0</v>
      </c>
      <c r="AI529" s="267">
        <f>IF(AI407="kW",SUMPRODUCT(N408:N511,S408:S511,AI408:AI511),SUMPRODUCT(H408:H511,AI408:AI511))</f>
        <v>0</v>
      </c>
      <c r="AJ529" s="267">
        <f>IF(AJ407="kW",SUMPRODUCT(N408:N511,S408:S511,AJ408:AJ511),SUMPRODUCT(H408:H511,AJ408:AJ511))</f>
        <v>0</v>
      </c>
      <c r="AK529" s="267">
        <f>IF(AK407="kW",SUMPRODUCT(N408:N511,S408:S511,AK408:AK511),SUMPRODUCT(H408:H511,AK408:AK511))</f>
        <v>0</v>
      </c>
      <c r="AL529" s="267">
        <f>IF(AL407="kW",SUMPRODUCT(N408:N511,S408:S511,AL408:AL511),SUMPRODUCT(H408:H511,AL408:AL511))</f>
        <v>0</v>
      </c>
      <c r="AM529" s="313"/>
    </row>
    <row r="530" spans="2:39" ht="15">
      <c r="B530" s="300" t="s">
        <v>439</v>
      </c>
      <c r="C530" s="332"/>
      <c r="D530" s="255"/>
      <c r="E530" s="255"/>
      <c r="F530" s="255"/>
      <c r="G530" s="255"/>
      <c r="H530" s="255"/>
      <c r="I530" s="255"/>
      <c r="J530" s="255"/>
      <c r="K530" s="255"/>
      <c r="L530" s="255"/>
      <c r="M530" s="255"/>
      <c r="N530" s="255"/>
      <c r="O530" s="333"/>
      <c r="P530" s="255"/>
      <c r="Q530" s="255"/>
      <c r="R530" s="255"/>
      <c r="S530" s="280"/>
      <c r="T530" s="285"/>
      <c r="U530" s="285"/>
      <c r="V530" s="255"/>
      <c r="W530" s="255"/>
      <c r="X530" s="285"/>
      <c r="Y530" s="267">
        <f>SUMPRODUCT(I408:I511,Y408:Y511)</f>
        <v>1010632.169076</v>
      </c>
      <c r="Z530" s="267">
        <f>SUMPRODUCT(I408:I511,Z408:Z511)</f>
        <v>383256.47737400001</v>
      </c>
      <c r="AA530" s="267">
        <f>IF(AA407="kW",SUMPRODUCT(N408:N511,T408:T511,AA408:AA511),SUMPRODUCT(I408:I511,AA408:AA511))</f>
        <v>3122.6809405896001</v>
      </c>
      <c r="AB530" s="267">
        <f>IF(AB407="kW",SUMPRODUCT(N408:N511,T408:T511,AB408:AB511),SUMPRODUCT(I408:I511,AB408:AB511))</f>
        <v>537.19943625600013</v>
      </c>
      <c r="AC530" s="267">
        <f>IF(AC407="kW",SUMPRODUCT(N408:N511,T408:T511,AC408:AC511),SUMPRODUCT(I408:I511, AC408:AC511))</f>
        <v>0</v>
      </c>
      <c r="AD530" s="267">
        <f>IF(AD407="kW",SUMPRODUCT(N408:N511,T408:T511,AD408:AD511),SUMPRODUCT(I408:I511, AD408:AD511))</f>
        <v>0</v>
      </c>
      <c r="AE530" s="267">
        <f>IF(AE407="kW",SUMPRODUCT(N408:N511,T408:T511,AE408:AE511),SUMPRODUCT(I408:I511,AE408:AE511))</f>
        <v>0</v>
      </c>
      <c r="AF530" s="267">
        <f>IF(AF407="kW",SUMPRODUCT(N408:N511,T408:T511,AF408:AF511),SUMPRODUCT(I408:I511,AF408:AF511))</f>
        <v>0</v>
      </c>
      <c r="AG530" s="267">
        <f>IF(AG407="kW",SUMPRODUCT(N408:N511,T408:T511,AG408:AG511),SUMPRODUCT(I408:I511,AG408:AG511))</f>
        <v>0</v>
      </c>
      <c r="AH530" s="267">
        <f>IF(AH407="kW",SUMPRODUCT(N408:N511,T408:T511,AH408:AH511),SUMPRODUCT(I408:I511,AH408:AH511))</f>
        <v>0</v>
      </c>
      <c r="AI530" s="267">
        <f>IF(AI407="kW",SUMPRODUCT(N408:N511,T408:T511,AI408:AI511),SUMPRODUCT(I408:I511,AI408:AI511))</f>
        <v>0</v>
      </c>
      <c r="AJ530" s="267">
        <f>IF(AJ407="kW",SUMPRODUCT(N408:N511,T408:T511,AJ408:AJ511),SUMPRODUCT(I408:I511,AJ408:AJ511))</f>
        <v>0</v>
      </c>
      <c r="AK530" s="267">
        <f>IF(AK407="kW",SUMPRODUCT(N408:N511,T408:T511,AK408:AK511),SUMPRODUCT(I408:I511,AK408:AK511))</f>
        <v>0</v>
      </c>
      <c r="AL530" s="267">
        <f>IF(AL407="kW",SUMPRODUCT(N408:N511,T408:T511,AL408:AL511),SUMPRODUCT(I408:I511,AL408:AL511))</f>
        <v>0</v>
      </c>
      <c r="AM530" s="313"/>
    </row>
    <row r="531" spans="2:39" ht="15">
      <c r="B531" s="355" t="s">
        <v>440</v>
      </c>
      <c r="C531" s="334"/>
      <c r="D531" s="358"/>
      <c r="E531" s="358"/>
      <c r="F531" s="358"/>
      <c r="G531" s="358"/>
      <c r="H531" s="358"/>
      <c r="I531" s="358"/>
      <c r="J531" s="358"/>
      <c r="K531" s="358"/>
      <c r="L531" s="358"/>
      <c r="M531" s="358"/>
      <c r="N531" s="358"/>
      <c r="O531" s="357"/>
      <c r="P531" s="358"/>
      <c r="Q531" s="358"/>
      <c r="R531" s="358"/>
      <c r="S531" s="339"/>
      <c r="T531" s="359"/>
      <c r="U531" s="359"/>
      <c r="V531" s="358"/>
      <c r="W531" s="358"/>
      <c r="X531" s="359"/>
      <c r="Y531" s="302">
        <f>SUMPRODUCT(J408:J511,Y408:Y511)</f>
        <v>1010632.169076</v>
      </c>
      <c r="Z531" s="302">
        <f>SUMPRODUCT(J408:J511,Z408:Z511)</f>
        <v>379803.03147400002</v>
      </c>
      <c r="AA531" s="302">
        <f>IF(AA407="kW",SUMPRODUCT(N408:N511,U408:U511,AA408:AA511),SUMPRODUCT(J408:J511,AA408:AA511))</f>
        <v>3087.6334970135995</v>
      </c>
      <c r="AB531" s="302">
        <f>IF(AB407="kW",SUMPRODUCT(N408:N511,U408:U511,AB408:AB511),SUMPRODUCT(J408:J511,AB408:AB511))</f>
        <v>521.37155851199998</v>
      </c>
      <c r="AC531" s="302">
        <f>IF(AC407="kW",SUMPRODUCT(N408:N511,U408:U511,AC408:AC511),SUMPRODUCT(J408:J511, AC408:AC511))</f>
        <v>0</v>
      </c>
      <c r="AD531" s="302">
        <f>IF(AD407="kW",SUMPRODUCT(N408:N511,U408:U511,AD408:AD511),SUMPRODUCT(J408:J511, AD408:AD511))</f>
        <v>0</v>
      </c>
      <c r="AE531" s="302">
        <f>IF(AE407="kW",SUMPRODUCT(N408:N511,U408:U511,AE408:AE511),SUMPRODUCT(J408:J511,AE408:AE511))</f>
        <v>0</v>
      </c>
      <c r="AF531" s="302">
        <f>IF(AF407="kW",SUMPRODUCT(N408:N511,U408:U511,AF408:AF511),SUMPRODUCT(J408:J511,AF408:AF511))</f>
        <v>0</v>
      </c>
      <c r="AG531" s="302">
        <f>IF(AG407="kW",SUMPRODUCT(N408:N511,U408:U511,AG408:AG511),SUMPRODUCT(J408:J511,AG408:AG511))</f>
        <v>0</v>
      </c>
      <c r="AH531" s="302">
        <f>IF(AH407="kW",SUMPRODUCT(N408:N511,U408:U511,AH408:AH511),SUMPRODUCT(J408:J511,AH408:AH511))</f>
        <v>0</v>
      </c>
      <c r="AI531" s="302">
        <f>IF(AI407="kW",SUMPRODUCT(N408:N511,U408:U511,AI408:AI511),SUMPRODUCT(J408:J511,AI408:AI511))</f>
        <v>0</v>
      </c>
      <c r="AJ531" s="302">
        <f>IF(AJ407="kW",SUMPRODUCT(N408:N511,U408:U511,AJ408:AJ511),SUMPRODUCT(J408:J511,AJ408:AJ511))</f>
        <v>0</v>
      </c>
      <c r="AK531" s="302">
        <f>IF(AK407="kW",SUMPRODUCT(N408:N511,U408:U511,AK408:AK511),SUMPRODUCT(J408:J511,AK408:AK511))</f>
        <v>0</v>
      </c>
      <c r="AL531" s="302">
        <f>IF(AL407="kW",SUMPRODUCT(N408:N511,U408:U511,AL408:AL511),SUMPRODUCT(J408:J511,AL408:AL511))</f>
        <v>0</v>
      </c>
      <c r="AM531" s="360"/>
    </row>
    <row r="532" spans="2:39" ht="22.5" customHeight="1">
      <c r="B532" s="342" t="s">
        <v>385</v>
      </c>
      <c r="C532" s="361"/>
      <c r="D532" s="362"/>
      <c r="E532" s="362"/>
      <c r="F532" s="362"/>
      <c r="G532" s="362"/>
      <c r="H532" s="362"/>
      <c r="I532" s="362"/>
      <c r="J532" s="362"/>
      <c r="K532" s="362"/>
      <c r="L532" s="362"/>
      <c r="M532" s="362"/>
      <c r="N532" s="362"/>
      <c r="O532" s="362"/>
      <c r="P532" s="362"/>
      <c r="Q532" s="362"/>
      <c r="R532" s="362"/>
      <c r="S532" s="345"/>
      <c r="T532" s="346"/>
      <c r="U532" s="362"/>
      <c r="V532" s="362"/>
      <c r="W532" s="362"/>
      <c r="X532" s="362"/>
      <c r="Y532" s="377"/>
      <c r="Z532" s="377"/>
      <c r="AA532" s="377"/>
      <c r="AB532" s="377"/>
      <c r="AC532" s="377"/>
      <c r="AD532" s="377"/>
      <c r="AE532" s="377"/>
      <c r="AF532" s="377"/>
      <c r="AG532" s="377"/>
      <c r="AH532" s="377"/>
      <c r="AI532" s="377"/>
      <c r="AJ532" s="377"/>
      <c r="AK532" s="377"/>
      <c r="AL532" s="377"/>
      <c r="AM532" s="363"/>
    </row>
    <row r="534" spans="2:39" ht="14.6">
      <c r="B534" s="547" t="s">
        <v>245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5" right="0.25" top="0.75" bottom="0.75" header="0.3" footer="0.3"/>
  <pageSetup paperSize="32767"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5"/>
  <sheetViews>
    <sheetView topLeftCell="A82" zoomScale="90" zoomScaleNormal="90" workbookViewId="0">
      <pane xSplit="2" topLeftCell="C1" activePane="topRight" state="frozen"/>
      <selection pane="topRight" activeCell="E698" sqref="E698"/>
    </sheetView>
  </sheetViews>
  <sheetFormatPr defaultColWidth="9.15234375" defaultRowHeight="14.6" outlineLevelRow="1" outlineLevelCol="1"/>
  <cols>
    <col min="1" max="1" width="4.3828125" style="480" customWidth="1"/>
    <col min="2" max="2" width="44.15234375" style="395" customWidth="1"/>
    <col min="3" max="3" width="13.3828125" style="395" customWidth="1"/>
    <col min="4" max="4" width="17" style="395" customWidth="1"/>
    <col min="5" max="13" width="11.3046875" style="395" bestFit="1" customWidth="1" outlineLevel="1"/>
    <col min="14" max="14" width="13.3828125" style="395" customWidth="1" outlineLevel="1"/>
    <col min="15" max="15" width="15.69140625" style="395" customWidth="1"/>
    <col min="16" max="24" width="9.15234375" style="395" customWidth="1" outlineLevel="1"/>
    <col min="25" max="25" width="16.3828125" style="395" customWidth="1"/>
    <col min="26" max="27" width="15" style="395" customWidth="1"/>
    <col min="28" max="28" width="17.69140625" style="395" customWidth="1"/>
    <col min="29" max="29" width="19.69140625" style="395" customWidth="1"/>
    <col min="30" max="30" width="18.69140625" style="395" customWidth="1"/>
    <col min="31" max="35" width="14.84375" style="395" customWidth="1"/>
    <col min="36" max="38" width="17.3046875" style="395" customWidth="1"/>
    <col min="39" max="39" width="14.3828125" style="395" customWidth="1"/>
    <col min="40" max="40" width="11.69140625" style="395" customWidth="1"/>
    <col min="41" max="16384" width="9.15234375" style="395"/>
  </cols>
  <sheetData>
    <row r="13" spans="2:39" ht="15" thickBot="1"/>
    <row r="14" spans="2:39" ht="26.25" customHeight="1" thickBot="1">
      <c r="B14" s="833" t="s">
        <v>59</v>
      </c>
      <c r="C14" s="235" t="s">
        <v>168</v>
      </c>
      <c r="D14" s="464"/>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row>
    <row r="15" spans="2:39" ht="26.25" customHeight="1" thickBot="1">
      <c r="B15" s="833"/>
      <c r="C15" s="239" t="s">
        <v>169</v>
      </c>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row>
    <row r="16" spans="2:39" ht="28.5" customHeight="1" thickBot="1">
      <c r="B16" s="833"/>
      <c r="C16" s="815" t="s">
        <v>170</v>
      </c>
      <c r="D16" s="816"/>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row>
    <row r="17" spans="2:39" ht="15.45">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row>
    <row r="18" spans="2:39" ht="71.25" customHeight="1">
      <c r="B18" s="833" t="s">
        <v>24</v>
      </c>
      <c r="C18" s="832" t="s">
        <v>441</v>
      </c>
      <c r="D18" s="832"/>
      <c r="E18" s="832"/>
      <c r="F18" s="832"/>
      <c r="G18" s="832"/>
      <c r="H18" s="832"/>
      <c r="I18" s="832"/>
      <c r="J18" s="832"/>
      <c r="K18" s="832"/>
      <c r="L18" s="832"/>
      <c r="M18" s="832"/>
      <c r="N18" s="832"/>
      <c r="O18" s="832"/>
      <c r="P18" s="832"/>
      <c r="Q18" s="832"/>
      <c r="R18" s="832"/>
      <c r="S18" s="832"/>
      <c r="T18" s="832"/>
      <c r="U18" s="832"/>
      <c r="V18" s="832"/>
      <c r="W18" s="832"/>
      <c r="X18" s="832"/>
      <c r="Y18" s="558"/>
      <c r="Z18" s="558"/>
      <c r="AA18" s="558"/>
      <c r="AB18" s="558"/>
      <c r="AC18" s="558"/>
      <c r="AD18" s="558"/>
      <c r="AE18" s="248"/>
      <c r="AF18" s="243"/>
      <c r="AG18" s="243"/>
      <c r="AH18" s="243"/>
      <c r="AI18" s="243"/>
      <c r="AJ18" s="243"/>
      <c r="AK18" s="243"/>
      <c r="AL18" s="243"/>
      <c r="AM18" s="243"/>
    </row>
    <row r="19" spans="2:39" ht="45.75" customHeight="1">
      <c r="B19" s="833"/>
      <c r="C19" s="832" t="s">
        <v>442</v>
      </c>
      <c r="D19" s="832"/>
      <c r="E19" s="832"/>
      <c r="F19" s="832"/>
      <c r="G19" s="832"/>
      <c r="H19" s="832"/>
      <c r="I19" s="832"/>
      <c r="J19" s="832"/>
      <c r="K19" s="832"/>
      <c r="L19" s="832"/>
      <c r="M19" s="832"/>
      <c r="N19" s="832"/>
      <c r="O19" s="832"/>
      <c r="P19" s="832"/>
      <c r="Q19" s="832"/>
      <c r="R19" s="832"/>
      <c r="S19" s="832"/>
      <c r="T19" s="832"/>
      <c r="U19" s="832"/>
      <c r="V19" s="832"/>
      <c r="W19" s="832"/>
      <c r="X19" s="832"/>
      <c r="Y19" s="558"/>
      <c r="Z19" s="558"/>
      <c r="AA19" s="558"/>
      <c r="AB19" s="558"/>
      <c r="AC19" s="558"/>
      <c r="AD19" s="558"/>
      <c r="AE19" s="248"/>
      <c r="AF19" s="243"/>
      <c r="AG19" s="243"/>
      <c r="AH19" s="243"/>
      <c r="AI19" s="243"/>
      <c r="AJ19" s="243"/>
      <c r="AK19" s="243"/>
      <c r="AL19" s="243"/>
      <c r="AM19" s="243"/>
    </row>
    <row r="20" spans="2:39" ht="62.25" customHeight="1">
      <c r="B20" s="741"/>
      <c r="C20" s="832" t="s">
        <v>317</v>
      </c>
      <c r="D20" s="832"/>
      <c r="E20" s="832"/>
      <c r="F20" s="832"/>
      <c r="G20" s="832"/>
      <c r="H20" s="832"/>
      <c r="I20" s="832"/>
      <c r="J20" s="832"/>
      <c r="K20" s="832"/>
      <c r="L20" s="832"/>
      <c r="M20" s="832"/>
      <c r="N20" s="832"/>
      <c r="O20" s="832"/>
      <c r="P20" s="832"/>
      <c r="Q20" s="832"/>
      <c r="R20" s="832"/>
      <c r="S20" s="832"/>
      <c r="T20" s="832"/>
      <c r="U20" s="832"/>
      <c r="V20" s="832"/>
      <c r="W20" s="832"/>
      <c r="X20" s="832"/>
      <c r="Y20" s="558"/>
      <c r="Z20" s="558"/>
      <c r="AA20" s="558"/>
      <c r="AB20" s="558"/>
      <c r="AC20" s="558"/>
      <c r="AD20" s="558"/>
      <c r="AE20" s="396"/>
      <c r="AF20" s="243"/>
      <c r="AG20" s="243"/>
      <c r="AH20" s="243"/>
      <c r="AI20" s="243"/>
      <c r="AJ20" s="243"/>
      <c r="AK20" s="243"/>
      <c r="AL20" s="243"/>
      <c r="AM20" s="243"/>
    </row>
    <row r="21" spans="2:39" ht="37.5" customHeight="1">
      <c r="B21" s="741"/>
      <c r="C21" s="832" t="s">
        <v>318</v>
      </c>
      <c r="D21" s="832"/>
      <c r="E21" s="832"/>
      <c r="F21" s="832"/>
      <c r="G21" s="832"/>
      <c r="H21" s="832"/>
      <c r="I21" s="832"/>
      <c r="J21" s="832"/>
      <c r="K21" s="832"/>
      <c r="L21" s="832"/>
      <c r="M21" s="832"/>
      <c r="N21" s="832"/>
      <c r="O21" s="832"/>
      <c r="P21" s="832"/>
      <c r="Q21" s="832"/>
      <c r="R21" s="832"/>
      <c r="S21" s="832"/>
      <c r="T21" s="832"/>
      <c r="U21" s="832"/>
      <c r="V21" s="832"/>
      <c r="W21" s="832"/>
      <c r="X21" s="832"/>
      <c r="Y21" s="558"/>
      <c r="Z21" s="558"/>
      <c r="AA21" s="558"/>
      <c r="AB21" s="558"/>
      <c r="AC21" s="558"/>
      <c r="AD21" s="558"/>
      <c r="AE21" s="252"/>
      <c r="AF21" s="243"/>
      <c r="AG21" s="243"/>
      <c r="AH21" s="243"/>
      <c r="AI21" s="243"/>
      <c r="AJ21" s="243"/>
      <c r="AK21" s="243"/>
      <c r="AL21" s="243"/>
      <c r="AM21" s="243"/>
    </row>
    <row r="22" spans="2:39" ht="54.75" customHeight="1">
      <c r="B22" s="741"/>
      <c r="C22" s="832" t="s">
        <v>443</v>
      </c>
      <c r="D22" s="832"/>
      <c r="E22" s="832"/>
      <c r="F22" s="832"/>
      <c r="G22" s="832"/>
      <c r="H22" s="832"/>
      <c r="I22" s="832"/>
      <c r="J22" s="832"/>
      <c r="K22" s="832"/>
      <c r="L22" s="832"/>
      <c r="M22" s="832"/>
      <c r="N22" s="832"/>
      <c r="O22" s="832"/>
      <c r="P22" s="832"/>
      <c r="Q22" s="832"/>
      <c r="R22" s="832"/>
      <c r="S22" s="832"/>
      <c r="T22" s="832"/>
      <c r="U22" s="832"/>
      <c r="V22" s="832"/>
      <c r="W22" s="832"/>
      <c r="X22" s="832"/>
      <c r="Y22" s="558"/>
      <c r="Z22" s="558"/>
      <c r="AA22" s="558"/>
      <c r="AB22" s="558"/>
      <c r="AC22" s="558"/>
      <c r="AD22" s="558"/>
      <c r="AE22" s="396"/>
      <c r="AF22" s="243"/>
      <c r="AG22" s="243"/>
      <c r="AH22" s="243"/>
      <c r="AI22" s="243"/>
      <c r="AJ22" s="243"/>
      <c r="AK22" s="243"/>
      <c r="AL22" s="243"/>
      <c r="AM22" s="243"/>
    </row>
    <row r="23" spans="2:39" ht="15.45">
      <c r="B23" s="741"/>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43"/>
      <c r="AG23" s="243"/>
      <c r="AH23" s="243"/>
      <c r="AI23" s="243"/>
      <c r="AJ23" s="243"/>
      <c r="AK23" s="243"/>
      <c r="AL23" s="243"/>
      <c r="AM23" s="243"/>
    </row>
    <row r="24" spans="2:39" ht="15.45">
      <c r="B24" s="833" t="s">
        <v>288</v>
      </c>
      <c r="C24" s="548" t="s">
        <v>444</v>
      </c>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43"/>
      <c r="AG24" s="243"/>
      <c r="AH24" s="243"/>
      <c r="AI24" s="243"/>
      <c r="AJ24" s="243"/>
      <c r="AK24" s="243"/>
      <c r="AL24" s="243"/>
      <c r="AM24" s="243"/>
    </row>
    <row r="25" spans="2:39" ht="15.45">
      <c r="B25" s="833"/>
      <c r="C25" s="548" t="s">
        <v>445</v>
      </c>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43"/>
      <c r="AG25" s="243"/>
      <c r="AH25" s="243"/>
      <c r="AI25" s="243"/>
      <c r="AJ25" s="243"/>
      <c r="AK25" s="243"/>
      <c r="AL25" s="243"/>
      <c r="AM25" s="243"/>
    </row>
    <row r="26" spans="2:39" ht="15.45">
      <c r="B26" s="741"/>
      <c r="C26" s="548" t="s">
        <v>446</v>
      </c>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43"/>
      <c r="AG26" s="243"/>
      <c r="AH26" s="243"/>
      <c r="AI26" s="243"/>
      <c r="AJ26" s="243"/>
      <c r="AK26" s="243"/>
      <c r="AL26" s="243"/>
      <c r="AM26" s="243"/>
    </row>
    <row r="27" spans="2:39" ht="15.45">
      <c r="B27" s="741"/>
      <c r="C27" s="548" t="s">
        <v>447</v>
      </c>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43"/>
      <c r="AG27" s="243"/>
      <c r="AH27" s="243"/>
      <c r="AI27" s="243"/>
      <c r="AJ27" s="243"/>
      <c r="AK27" s="243"/>
      <c r="AL27" s="243"/>
      <c r="AM27" s="243"/>
    </row>
    <row r="28" spans="2:39" ht="15.45">
      <c r="B28" s="741"/>
      <c r="C28" s="548" t="s">
        <v>448</v>
      </c>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43"/>
      <c r="AG28" s="243"/>
      <c r="AH28" s="243"/>
      <c r="AI28" s="243"/>
      <c r="AJ28" s="243"/>
      <c r="AK28" s="243"/>
      <c r="AL28" s="243"/>
      <c r="AM28" s="243"/>
    </row>
    <row r="29" spans="2:39" ht="15.45">
      <c r="B29" s="741"/>
      <c r="C29" s="548" t="s">
        <v>449</v>
      </c>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43"/>
      <c r="AG29" s="243"/>
      <c r="AH29" s="243"/>
      <c r="AI29" s="243"/>
      <c r="AJ29" s="243"/>
      <c r="AK29" s="243"/>
      <c r="AL29" s="243"/>
      <c r="AM29" s="243"/>
    </row>
    <row r="30" spans="2:39" ht="15.45">
      <c r="B30" s="741"/>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43"/>
      <c r="AG30" s="243"/>
      <c r="AH30" s="243"/>
      <c r="AI30" s="243"/>
      <c r="AJ30" s="243"/>
      <c r="AK30" s="243"/>
      <c r="AL30" s="243"/>
      <c r="AM30" s="243"/>
    </row>
    <row r="31" spans="2:39" ht="15.45">
      <c r="B31" s="741"/>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43"/>
      <c r="AG31" s="243"/>
      <c r="AH31" s="243"/>
      <c r="AI31" s="243"/>
      <c r="AJ31" s="243"/>
      <c r="AK31" s="243"/>
      <c r="AL31" s="243"/>
      <c r="AM31" s="243"/>
    </row>
    <row r="32" spans="2:39">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row>
    <row r="33" spans="1:39" ht="15.45">
      <c r="B33" s="256" t="s">
        <v>450</v>
      </c>
      <c r="C33" s="257"/>
      <c r="D33" s="542"/>
      <c r="E33" s="231"/>
      <c r="F33" s="231"/>
      <c r="G33" s="231"/>
      <c r="H33" s="231"/>
      <c r="I33" s="231"/>
      <c r="J33" s="231"/>
      <c r="K33" s="231"/>
      <c r="L33" s="231"/>
      <c r="M33" s="231"/>
      <c r="N33" s="231"/>
      <c r="O33" s="257"/>
      <c r="P33" s="231"/>
      <c r="Q33" s="231"/>
      <c r="R33" s="231"/>
      <c r="S33" s="231"/>
      <c r="T33" s="231"/>
      <c r="U33" s="231"/>
      <c r="V33" s="231"/>
      <c r="W33" s="231"/>
      <c r="X33" s="231"/>
      <c r="Y33" s="248"/>
      <c r="Z33" s="245"/>
      <c r="AA33" s="245"/>
      <c r="AB33" s="245"/>
      <c r="AC33" s="245"/>
      <c r="AD33" s="245"/>
      <c r="AE33" s="245"/>
      <c r="AF33" s="245"/>
      <c r="AG33" s="245"/>
      <c r="AH33" s="245"/>
      <c r="AI33" s="245"/>
      <c r="AJ33" s="245"/>
      <c r="AK33" s="245"/>
      <c r="AL33" s="245"/>
      <c r="AM33" s="258"/>
    </row>
    <row r="34" spans="1:39" ht="36.75" customHeight="1">
      <c r="B34" s="823" t="s">
        <v>325</v>
      </c>
      <c r="C34" s="825" t="s">
        <v>326</v>
      </c>
      <c r="D34" s="260" t="s">
        <v>327</v>
      </c>
      <c r="E34" s="827" t="s">
        <v>328</v>
      </c>
      <c r="F34" s="828"/>
      <c r="G34" s="828"/>
      <c r="H34" s="828"/>
      <c r="I34" s="828"/>
      <c r="J34" s="828"/>
      <c r="K34" s="828"/>
      <c r="L34" s="828"/>
      <c r="M34" s="829"/>
      <c r="N34" s="830" t="s">
        <v>329</v>
      </c>
      <c r="O34" s="260" t="s">
        <v>330</v>
      </c>
      <c r="P34" s="827" t="s">
        <v>331</v>
      </c>
      <c r="Q34" s="828"/>
      <c r="R34" s="828"/>
      <c r="S34" s="828"/>
      <c r="T34" s="828"/>
      <c r="U34" s="828"/>
      <c r="V34" s="828"/>
      <c r="W34" s="828"/>
      <c r="X34" s="829"/>
      <c r="Y34" s="820" t="s">
        <v>332</v>
      </c>
      <c r="Z34" s="821"/>
      <c r="AA34" s="821"/>
      <c r="AB34" s="821"/>
      <c r="AC34" s="821"/>
      <c r="AD34" s="821"/>
      <c r="AE34" s="821"/>
      <c r="AF34" s="821"/>
      <c r="AG34" s="821"/>
      <c r="AH34" s="821"/>
      <c r="AI34" s="821"/>
      <c r="AJ34" s="821"/>
      <c r="AK34" s="821"/>
      <c r="AL34" s="821"/>
      <c r="AM34" s="822"/>
    </row>
    <row r="35" spans="1:39" ht="65.25" customHeight="1">
      <c r="B35" s="824"/>
      <c r="C35" s="826"/>
      <c r="D35" s="261">
        <v>2015</v>
      </c>
      <c r="E35" s="261">
        <v>2016</v>
      </c>
      <c r="F35" s="261">
        <v>2017</v>
      </c>
      <c r="G35" s="261">
        <v>2018</v>
      </c>
      <c r="H35" s="261">
        <v>2019</v>
      </c>
      <c r="I35" s="261">
        <v>2020</v>
      </c>
      <c r="J35" s="261">
        <v>2021</v>
      </c>
      <c r="K35" s="261">
        <v>2022</v>
      </c>
      <c r="L35" s="261">
        <v>2023</v>
      </c>
      <c r="M35" s="397">
        <v>2024</v>
      </c>
      <c r="N35" s="831"/>
      <c r="O35" s="261">
        <v>2015</v>
      </c>
      <c r="P35" s="261">
        <v>2016</v>
      </c>
      <c r="Q35" s="261">
        <v>2017</v>
      </c>
      <c r="R35" s="261">
        <v>2018</v>
      </c>
      <c r="S35" s="261">
        <v>2019</v>
      </c>
      <c r="T35" s="261">
        <v>2020</v>
      </c>
      <c r="U35" s="261">
        <v>2021</v>
      </c>
      <c r="V35" s="261">
        <v>2022</v>
      </c>
      <c r="W35" s="261">
        <v>2023</v>
      </c>
      <c r="X35" s="397">
        <v>2024</v>
      </c>
      <c r="Y35" s="261" t="str">
        <f>'1.  LRAMVA Summary'!D52</f>
        <v>Residential</v>
      </c>
      <c r="Z35" s="261" t="str">
        <f>'1.  LRAMVA Summary'!E52</f>
        <v>GS &lt; 50 kW</v>
      </c>
      <c r="AA35" s="261" t="str">
        <f>'1.  LRAMVA Summary'!F52</f>
        <v>GS 50 to 2,999 kW</v>
      </c>
      <c r="AB35" s="261" t="str">
        <f>'1.  LRAMVA Summary'!G52</f>
        <v>GS 3,000 to 4,999 kW</v>
      </c>
      <c r="AC35" s="261" t="str">
        <f>'1.  LRAMVA Summary'!H52</f>
        <v>Unmetered Scattered Load</v>
      </c>
      <c r="AD35" s="261" t="str">
        <f>'1.  LRAMVA Summary'!I52</f>
        <v>Sentinel Lighting</v>
      </c>
      <c r="AE35" s="261" t="str">
        <f>'1.  LRAMVA Summary'!J52</f>
        <v>Street Lighting</v>
      </c>
      <c r="AF35" s="261" t="str">
        <f>'1.  LRAMVA Summary'!K52</f>
        <v/>
      </c>
      <c r="AG35" s="261" t="str">
        <f>'1.  LRAMVA Summary'!L52</f>
        <v/>
      </c>
      <c r="AH35" s="261" t="str">
        <f>'1.  LRAMVA Summary'!M52</f>
        <v/>
      </c>
      <c r="AI35" s="261" t="str">
        <f>'1.  LRAMVA Summary'!N52</f>
        <v/>
      </c>
      <c r="AJ35" s="261" t="str">
        <f>'1.  LRAMVA Summary'!O52</f>
        <v/>
      </c>
      <c r="AK35" s="261" t="str">
        <f>'1.  LRAMVA Summary'!P52</f>
        <v/>
      </c>
      <c r="AL35" s="261" t="str">
        <f>'1.  LRAMVA Summary'!Q52</f>
        <v/>
      </c>
      <c r="AM35" s="263" t="str">
        <f>'1.  LRAMVA Summary'!R52</f>
        <v>Total</v>
      </c>
    </row>
    <row r="36" spans="1:39" ht="16.5" customHeight="1">
      <c r="B36" s="476" t="s">
        <v>451</v>
      </c>
      <c r="C36" s="265"/>
      <c r="D36" s="265"/>
      <c r="E36" s="265"/>
      <c r="F36" s="265"/>
      <c r="G36" s="265"/>
      <c r="H36" s="265"/>
      <c r="I36" s="265"/>
      <c r="J36" s="265"/>
      <c r="K36" s="265"/>
      <c r="L36" s="265"/>
      <c r="M36" s="265"/>
      <c r="N36" s="266"/>
      <c r="O36" s="265"/>
      <c r="P36" s="265"/>
      <c r="Q36" s="265"/>
      <c r="R36" s="265"/>
      <c r="S36" s="265"/>
      <c r="T36" s="265"/>
      <c r="U36" s="265"/>
      <c r="V36" s="265"/>
      <c r="W36" s="265"/>
      <c r="X36" s="265"/>
      <c r="Y36" s="267" t="str">
        <f>'1.  LRAMVA Summary'!D53</f>
        <v>kWh</v>
      </c>
      <c r="Z36" s="267" t="str">
        <f>'1.  LRAMVA Summary'!E53</f>
        <v>kWh</v>
      </c>
      <c r="AA36" s="267" t="str">
        <f>'1.  LRAMVA Summary'!F53</f>
        <v>kW</v>
      </c>
      <c r="AB36" s="267" t="str">
        <f>'1.  LRAMVA Summary'!G53</f>
        <v>kW</v>
      </c>
      <c r="AC36" s="267" t="str">
        <f>'1.  LRAMVA Summary'!H53</f>
        <v>kWh</v>
      </c>
      <c r="AD36" s="267" t="str">
        <f>'1.  LRAMVA Summary'!I53</f>
        <v>kW</v>
      </c>
      <c r="AE36" s="267" t="str">
        <f>'1.  LRAMVA Summary'!J53</f>
        <v>kW</v>
      </c>
      <c r="AF36" s="267">
        <f>'1.  LRAMVA Summary'!K53</f>
        <v>0</v>
      </c>
      <c r="AG36" s="267">
        <f>'1.  LRAMVA Summary'!L53</f>
        <v>0</v>
      </c>
      <c r="AH36" s="267">
        <f>'1.  LRAMVA Summary'!M53</f>
        <v>0</v>
      </c>
      <c r="AI36" s="267">
        <f>'1.  LRAMVA Summary'!N53</f>
        <v>0</v>
      </c>
      <c r="AJ36" s="267">
        <f>'1.  LRAMVA Summary'!O53</f>
        <v>0</v>
      </c>
      <c r="AK36" s="267">
        <f>'1.  LRAMVA Summary'!P53</f>
        <v>0</v>
      </c>
      <c r="AL36" s="267">
        <f>'1.  LRAMVA Summary'!Q53</f>
        <v>0</v>
      </c>
      <c r="AM36" s="268"/>
    </row>
    <row r="37" spans="1:39" ht="16.5" customHeight="1" outlineLevel="1">
      <c r="B37" s="264" t="s">
        <v>452</v>
      </c>
      <c r="C37" s="265"/>
      <c r="D37" s="265"/>
      <c r="E37" s="265"/>
      <c r="F37" s="265"/>
      <c r="G37" s="265"/>
      <c r="H37" s="265"/>
      <c r="I37" s="265"/>
      <c r="J37" s="265"/>
      <c r="K37" s="265"/>
      <c r="L37" s="265"/>
      <c r="M37" s="265"/>
      <c r="N37" s="266"/>
      <c r="O37" s="265"/>
      <c r="P37" s="265"/>
      <c r="Q37" s="265"/>
      <c r="R37" s="265"/>
      <c r="S37" s="265"/>
      <c r="T37" s="265"/>
      <c r="U37" s="265"/>
      <c r="V37" s="265"/>
      <c r="W37" s="265"/>
      <c r="X37" s="265"/>
      <c r="Y37" s="267"/>
      <c r="Z37" s="267"/>
      <c r="AA37" s="267"/>
      <c r="AB37" s="267"/>
      <c r="AC37" s="267"/>
      <c r="AD37" s="267"/>
      <c r="AE37" s="267"/>
      <c r="AF37" s="267"/>
      <c r="AG37" s="267"/>
      <c r="AH37" s="267"/>
      <c r="AI37" s="267"/>
      <c r="AJ37" s="267"/>
      <c r="AK37" s="267"/>
      <c r="AL37" s="267"/>
      <c r="AM37" s="268"/>
    </row>
    <row r="38" spans="1:39" ht="15" outlineLevel="1">
      <c r="A38" s="480">
        <v>1</v>
      </c>
      <c r="B38" s="478" t="s">
        <v>453</v>
      </c>
      <c r="C38" s="267" t="s">
        <v>335</v>
      </c>
      <c r="D38" s="271">
        <v>213430</v>
      </c>
      <c r="E38" s="271">
        <v>211630</v>
      </c>
      <c r="F38" s="271">
        <v>211630</v>
      </c>
      <c r="G38" s="271">
        <v>211630</v>
      </c>
      <c r="H38" s="271">
        <v>211630</v>
      </c>
      <c r="I38" s="271">
        <v>211630</v>
      </c>
      <c r="J38" s="271">
        <v>211630</v>
      </c>
      <c r="K38" s="271">
        <v>211529</v>
      </c>
      <c r="L38" s="271">
        <v>211529</v>
      </c>
      <c r="M38" s="271">
        <v>211529</v>
      </c>
      <c r="N38" s="267"/>
      <c r="O38" s="271">
        <v>14</v>
      </c>
      <c r="P38" s="271">
        <v>13</v>
      </c>
      <c r="Q38" s="271">
        <v>13</v>
      </c>
      <c r="R38" s="271">
        <v>13</v>
      </c>
      <c r="S38" s="271">
        <v>13</v>
      </c>
      <c r="T38" s="271">
        <v>13</v>
      </c>
      <c r="U38" s="271">
        <v>13</v>
      </c>
      <c r="V38" s="271">
        <v>13</v>
      </c>
      <c r="W38" s="271">
        <v>13</v>
      </c>
      <c r="X38" s="271">
        <v>13</v>
      </c>
      <c r="Y38" s="378">
        <v>1</v>
      </c>
      <c r="Z38" s="378"/>
      <c r="AA38" s="378"/>
      <c r="AB38" s="378"/>
      <c r="AC38" s="378"/>
      <c r="AD38" s="378"/>
      <c r="AE38" s="378"/>
      <c r="AF38" s="378"/>
      <c r="AG38" s="378"/>
      <c r="AH38" s="378"/>
      <c r="AI38" s="378"/>
      <c r="AJ38" s="378"/>
      <c r="AK38" s="378"/>
      <c r="AL38" s="378"/>
      <c r="AM38" s="272">
        <f>SUM(Y38:AL38)</f>
        <v>1</v>
      </c>
    </row>
    <row r="39" spans="1:39" ht="15" outlineLevel="1">
      <c r="B39" s="270" t="s">
        <v>454</v>
      </c>
      <c r="C39" s="316" t="s">
        <v>455</v>
      </c>
      <c r="D39" s="271">
        <v>11426</v>
      </c>
      <c r="E39" s="271">
        <v>11338</v>
      </c>
      <c r="F39" s="271">
        <v>11338</v>
      </c>
      <c r="G39" s="271">
        <v>11338</v>
      </c>
      <c r="H39" s="271">
        <v>11338</v>
      </c>
      <c r="I39" s="271">
        <v>11338</v>
      </c>
      <c r="J39" s="271">
        <v>11338</v>
      </c>
      <c r="K39" s="271">
        <v>11288</v>
      </c>
      <c r="L39" s="271">
        <v>11288</v>
      </c>
      <c r="M39" s="271">
        <v>11288</v>
      </c>
      <c r="N39" s="427"/>
      <c r="O39" s="271">
        <v>1</v>
      </c>
      <c r="P39" s="271">
        <v>1</v>
      </c>
      <c r="Q39" s="271">
        <v>1</v>
      </c>
      <c r="R39" s="271">
        <v>1</v>
      </c>
      <c r="S39" s="271">
        <v>1</v>
      </c>
      <c r="T39" s="271">
        <v>1</v>
      </c>
      <c r="U39" s="271">
        <v>1</v>
      </c>
      <c r="V39" s="271">
        <v>1</v>
      </c>
      <c r="W39" s="271">
        <v>1</v>
      </c>
      <c r="X39" s="271">
        <v>1</v>
      </c>
      <c r="Y39" s="379">
        <v>1</v>
      </c>
      <c r="Z39" s="379">
        <f t="shared" ref="Z39:AL39" si="0">Z38</f>
        <v>0</v>
      </c>
      <c r="AA39" s="379">
        <f t="shared" si="0"/>
        <v>0</v>
      </c>
      <c r="AB39" s="379">
        <f t="shared" si="0"/>
        <v>0</v>
      </c>
      <c r="AC39" s="379">
        <f t="shared" si="0"/>
        <v>0</v>
      </c>
      <c r="AD39" s="379">
        <f t="shared" si="0"/>
        <v>0</v>
      </c>
      <c r="AE39" s="379">
        <f t="shared" si="0"/>
        <v>0</v>
      </c>
      <c r="AF39" s="379">
        <f t="shared" si="0"/>
        <v>0</v>
      </c>
      <c r="AG39" s="379">
        <f t="shared" si="0"/>
        <v>0</v>
      </c>
      <c r="AH39" s="379">
        <f t="shared" si="0"/>
        <v>0</v>
      </c>
      <c r="AI39" s="379">
        <f t="shared" si="0"/>
        <v>0</v>
      </c>
      <c r="AJ39" s="379">
        <f t="shared" si="0"/>
        <v>0</v>
      </c>
      <c r="AK39" s="379">
        <f t="shared" si="0"/>
        <v>0</v>
      </c>
      <c r="AL39" s="379">
        <f t="shared" si="0"/>
        <v>0</v>
      </c>
      <c r="AM39" s="273"/>
    </row>
    <row r="40" spans="1:39" ht="15.45" outlineLevel="1">
      <c r="B40" s="274"/>
      <c r="C40" s="275"/>
      <c r="D40" s="275"/>
      <c r="E40" s="275"/>
      <c r="F40" s="275"/>
      <c r="G40" s="275"/>
      <c r="H40" s="275"/>
      <c r="I40" s="275"/>
      <c r="J40" s="275"/>
      <c r="K40" s="275"/>
      <c r="L40" s="275"/>
      <c r="M40" s="275"/>
      <c r="N40" s="276"/>
      <c r="O40" s="275"/>
      <c r="P40" s="275"/>
      <c r="Q40" s="275"/>
      <c r="R40" s="275"/>
      <c r="S40" s="275"/>
      <c r="T40" s="275"/>
      <c r="U40" s="275"/>
      <c r="V40" s="275"/>
      <c r="W40" s="275"/>
      <c r="X40" s="275"/>
      <c r="Y40" s="380"/>
      <c r="Z40" s="381"/>
      <c r="AA40" s="381"/>
      <c r="AB40" s="381"/>
      <c r="AC40" s="381"/>
      <c r="AD40" s="381"/>
      <c r="AE40" s="381"/>
      <c r="AF40" s="381"/>
      <c r="AG40" s="381"/>
      <c r="AH40" s="381"/>
      <c r="AI40" s="381"/>
      <c r="AJ40" s="381"/>
      <c r="AK40" s="381"/>
      <c r="AL40" s="381"/>
      <c r="AM40" s="278"/>
    </row>
    <row r="41" spans="1:39" ht="15" outlineLevel="1">
      <c r="A41" s="480">
        <v>2</v>
      </c>
      <c r="B41" s="478" t="s">
        <v>456</v>
      </c>
      <c r="C41" s="267" t="s">
        <v>335</v>
      </c>
      <c r="D41" s="271">
        <v>475960</v>
      </c>
      <c r="E41" s="271">
        <v>467471</v>
      </c>
      <c r="F41" s="271">
        <v>467471</v>
      </c>
      <c r="G41" s="271">
        <v>467471</v>
      </c>
      <c r="H41" s="271">
        <v>467471</v>
      </c>
      <c r="I41" s="271">
        <v>467471</v>
      </c>
      <c r="J41" s="271">
        <v>467471</v>
      </c>
      <c r="K41" s="271">
        <v>467245</v>
      </c>
      <c r="L41" s="271">
        <v>467245</v>
      </c>
      <c r="M41" s="271">
        <v>467245</v>
      </c>
      <c r="N41" s="267"/>
      <c r="O41" s="271">
        <v>32</v>
      </c>
      <c r="P41" s="271">
        <v>32</v>
      </c>
      <c r="Q41" s="271">
        <v>32</v>
      </c>
      <c r="R41" s="271">
        <v>32</v>
      </c>
      <c r="S41" s="271">
        <v>32</v>
      </c>
      <c r="T41" s="271">
        <v>32</v>
      </c>
      <c r="U41" s="271">
        <v>32</v>
      </c>
      <c r="V41" s="271">
        <v>32</v>
      </c>
      <c r="W41" s="271">
        <v>32</v>
      </c>
      <c r="X41" s="271">
        <v>32</v>
      </c>
      <c r="Y41" s="378">
        <v>1</v>
      </c>
      <c r="Z41" s="378"/>
      <c r="AA41" s="378"/>
      <c r="AB41" s="378"/>
      <c r="AC41" s="378"/>
      <c r="AD41" s="378"/>
      <c r="AE41" s="378"/>
      <c r="AF41" s="378"/>
      <c r="AG41" s="378"/>
      <c r="AH41" s="378"/>
      <c r="AI41" s="378"/>
      <c r="AJ41" s="378"/>
      <c r="AK41" s="378"/>
      <c r="AL41" s="378"/>
      <c r="AM41" s="272">
        <f>SUM(Y41:AL41)</f>
        <v>1</v>
      </c>
    </row>
    <row r="42" spans="1:39" ht="15" outlineLevel="1">
      <c r="B42" s="270" t="s">
        <v>454</v>
      </c>
      <c r="C42" s="267" t="s">
        <v>337</v>
      </c>
      <c r="D42" s="271">
        <v>1099</v>
      </c>
      <c r="E42" s="271">
        <v>1090</v>
      </c>
      <c r="F42" s="271">
        <v>1090</v>
      </c>
      <c r="G42" s="271">
        <v>1090</v>
      </c>
      <c r="H42" s="271">
        <v>1090</v>
      </c>
      <c r="I42" s="271">
        <v>1090</v>
      </c>
      <c r="J42" s="271">
        <v>1090</v>
      </c>
      <c r="K42" s="271">
        <v>1089</v>
      </c>
      <c r="L42" s="271">
        <v>1089</v>
      </c>
      <c r="M42" s="271">
        <v>1089</v>
      </c>
      <c r="N42" s="427"/>
      <c r="O42" s="271" t="s">
        <v>457</v>
      </c>
      <c r="P42" s="271" t="s">
        <v>457</v>
      </c>
      <c r="Q42" s="271" t="s">
        <v>457</v>
      </c>
      <c r="R42" s="271" t="s">
        <v>457</v>
      </c>
      <c r="S42" s="271" t="s">
        <v>457</v>
      </c>
      <c r="T42" s="271" t="s">
        <v>457</v>
      </c>
      <c r="U42" s="271" t="s">
        <v>457</v>
      </c>
      <c r="V42" s="271" t="s">
        <v>457</v>
      </c>
      <c r="W42" s="271" t="s">
        <v>457</v>
      </c>
      <c r="X42" s="271" t="s">
        <v>457</v>
      </c>
      <c r="Y42" s="379">
        <v>1</v>
      </c>
      <c r="Z42" s="379">
        <f t="shared" ref="Z42" si="1">Z41</f>
        <v>0</v>
      </c>
      <c r="AA42" s="379">
        <f t="shared" ref="AA42" si="2">AA41</f>
        <v>0</v>
      </c>
      <c r="AB42" s="379">
        <f t="shared" ref="AB42" si="3">AB41</f>
        <v>0</v>
      </c>
      <c r="AC42" s="379">
        <f t="shared" ref="AC42" si="4">AC41</f>
        <v>0</v>
      </c>
      <c r="AD42" s="379">
        <f t="shared" ref="AD42" si="5">AD41</f>
        <v>0</v>
      </c>
      <c r="AE42" s="379">
        <f t="shared" ref="AE42" si="6">AE41</f>
        <v>0</v>
      </c>
      <c r="AF42" s="379">
        <f t="shared" ref="AF42" si="7">AF41</f>
        <v>0</v>
      </c>
      <c r="AG42" s="379">
        <f t="shared" ref="AG42" si="8">AG41</f>
        <v>0</v>
      </c>
      <c r="AH42" s="379">
        <f t="shared" ref="AH42" si="9">AH41</f>
        <v>0</v>
      </c>
      <c r="AI42" s="379">
        <f t="shared" ref="AI42" si="10">AI41</f>
        <v>0</v>
      </c>
      <c r="AJ42" s="379">
        <f t="shared" ref="AJ42" si="11">AJ41</f>
        <v>0</v>
      </c>
      <c r="AK42" s="379">
        <f t="shared" ref="AK42" si="12">AK41</f>
        <v>0</v>
      </c>
      <c r="AL42" s="379">
        <f t="shared" ref="AL42" si="13">AL41</f>
        <v>0</v>
      </c>
      <c r="AM42" s="273"/>
    </row>
    <row r="43" spans="1:39" ht="15.45" outlineLevel="1">
      <c r="B43" s="274"/>
      <c r="C43" s="275"/>
      <c r="D43" s="280"/>
      <c r="E43" s="280"/>
      <c r="F43" s="280"/>
      <c r="G43" s="280"/>
      <c r="H43" s="280"/>
      <c r="I43" s="280"/>
      <c r="J43" s="280"/>
      <c r="K43" s="280"/>
      <c r="L43" s="280"/>
      <c r="M43" s="280"/>
      <c r="N43" s="276"/>
      <c r="O43" s="280"/>
      <c r="P43" s="280"/>
      <c r="Q43" s="280"/>
      <c r="R43" s="280"/>
      <c r="S43" s="280"/>
      <c r="T43" s="280"/>
      <c r="U43" s="280"/>
      <c r="V43" s="280"/>
      <c r="W43" s="280"/>
      <c r="X43" s="280"/>
      <c r="Y43" s="380"/>
      <c r="Z43" s="381"/>
      <c r="AA43" s="381"/>
      <c r="AB43" s="381"/>
      <c r="AC43" s="381"/>
      <c r="AD43" s="381"/>
      <c r="AE43" s="381"/>
      <c r="AF43" s="381"/>
      <c r="AG43" s="381"/>
      <c r="AH43" s="381"/>
      <c r="AI43" s="381"/>
      <c r="AJ43" s="381"/>
      <c r="AK43" s="381"/>
      <c r="AL43" s="381"/>
      <c r="AM43" s="278"/>
    </row>
    <row r="44" spans="1:39" ht="15" outlineLevel="1">
      <c r="A44" s="480">
        <v>3</v>
      </c>
      <c r="B44" s="478" t="s">
        <v>458</v>
      </c>
      <c r="C44" s="267" t="s">
        <v>335</v>
      </c>
      <c r="D44" s="271">
        <v>10403</v>
      </c>
      <c r="E44" s="271">
        <v>10403</v>
      </c>
      <c r="F44" s="271">
        <v>10403</v>
      </c>
      <c r="G44" s="271">
        <v>10403</v>
      </c>
      <c r="H44" s="271">
        <v>3663</v>
      </c>
      <c r="I44" s="271">
        <v>0</v>
      </c>
      <c r="J44" s="271">
        <v>0</v>
      </c>
      <c r="K44" s="271">
        <v>0</v>
      </c>
      <c r="L44" s="271">
        <v>0</v>
      </c>
      <c r="M44" s="271">
        <v>0</v>
      </c>
      <c r="N44" s="267"/>
      <c r="O44" s="271">
        <v>2</v>
      </c>
      <c r="P44" s="271">
        <v>2</v>
      </c>
      <c r="Q44" s="271">
        <v>2</v>
      </c>
      <c r="R44" s="271">
        <v>2</v>
      </c>
      <c r="S44" s="271">
        <v>1</v>
      </c>
      <c r="T44" s="271" t="s">
        <v>457</v>
      </c>
      <c r="U44" s="271" t="s">
        <v>457</v>
      </c>
      <c r="V44" s="271" t="s">
        <v>457</v>
      </c>
      <c r="W44" s="271" t="s">
        <v>457</v>
      </c>
      <c r="X44" s="271" t="s">
        <v>457</v>
      </c>
      <c r="Y44" s="378">
        <v>1</v>
      </c>
      <c r="Z44" s="378"/>
      <c r="AA44" s="378"/>
      <c r="AB44" s="378"/>
      <c r="AC44" s="378"/>
      <c r="AD44" s="378"/>
      <c r="AE44" s="378"/>
      <c r="AF44" s="378"/>
      <c r="AG44" s="378"/>
      <c r="AH44" s="378"/>
      <c r="AI44" s="378"/>
      <c r="AJ44" s="378"/>
      <c r="AK44" s="378"/>
      <c r="AL44" s="378"/>
      <c r="AM44" s="272">
        <f>SUM(Y44:AL44)</f>
        <v>1</v>
      </c>
    </row>
    <row r="45" spans="1:39" ht="15" outlineLevel="1">
      <c r="B45" s="270" t="s">
        <v>454</v>
      </c>
      <c r="C45" s="267" t="s">
        <v>337</v>
      </c>
      <c r="D45" s="271"/>
      <c r="E45" s="271"/>
      <c r="F45" s="271"/>
      <c r="G45" s="271"/>
      <c r="H45" s="271"/>
      <c r="I45" s="271"/>
      <c r="J45" s="271"/>
      <c r="K45" s="271"/>
      <c r="L45" s="271"/>
      <c r="M45" s="271"/>
      <c r="N45" s="427"/>
      <c r="O45" s="271"/>
      <c r="P45" s="271"/>
      <c r="Q45" s="271"/>
      <c r="R45" s="271"/>
      <c r="S45" s="271"/>
      <c r="T45" s="271"/>
      <c r="U45" s="271"/>
      <c r="V45" s="271"/>
      <c r="W45" s="271"/>
      <c r="X45" s="271"/>
      <c r="Y45" s="379">
        <f>Y44</f>
        <v>1</v>
      </c>
      <c r="Z45" s="379">
        <f t="shared" ref="Z45" si="14">Z44</f>
        <v>0</v>
      </c>
      <c r="AA45" s="379">
        <f t="shared" ref="AA45" si="15">AA44</f>
        <v>0</v>
      </c>
      <c r="AB45" s="379">
        <f t="shared" ref="AB45" si="16">AB44</f>
        <v>0</v>
      </c>
      <c r="AC45" s="379">
        <f t="shared" ref="AC45" si="17">AC44</f>
        <v>0</v>
      </c>
      <c r="AD45" s="379">
        <f t="shared" ref="AD45" si="18">AD44</f>
        <v>0</v>
      </c>
      <c r="AE45" s="379">
        <f t="shared" ref="AE45" si="19">AE44</f>
        <v>0</v>
      </c>
      <c r="AF45" s="379">
        <f t="shared" ref="AF45" si="20">AF44</f>
        <v>0</v>
      </c>
      <c r="AG45" s="379">
        <f t="shared" ref="AG45" si="21">AG44</f>
        <v>0</v>
      </c>
      <c r="AH45" s="379">
        <f t="shared" ref="AH45" si="22">AH44</f>
        <v>0</v>
      </c>
      <c r="AI45" s="379">
        <f t="shared" ref="AI45" si="23">AI44</f>
        <v>0</v>
      </c>
      <c r="AJ45" s="379">
        <f t="shared" ref="AJ45" si="24">AJ44</f>
        <v>0</v>
      </c>
      <c r="AK45" s="379">
        <f t="shared" ref="AK45" si="25">AK44</f>
        <v>0</v>
      </c>
      <c r="AL45" s="379">
        <f t="shared" ref="AL45" si="26">AL44</f>
        <v>0</v>
      </c>
      <c r="AM45" s="273"/>
    </row>
    <row r="46" spans="1:39" ht="15" outlineLevel="1">
      <c r="B46" s="270"/>
      <c r="C46" s="281"/>
      <c r="D46" s="267"/>
      <c r="E46" s="267"/>
      <c r="F46" s="267"/>
      <c r="G46" s="267"/>
      <c r="H46" s="267"/>
      <c r="I46" s="267"/>
      <c r="J46" s="267"/>
      <c r="K46" s="267"/>
      <c r="L46" s="267"/>
      <c r="M46" s="267"/>
      <c r="N46" s="267"/>
      <c r="O46" s="267"/>
      <c r="P46" s="267"/>
      <c r="Q46" s="267"/>
      <c r="R46" s="267"/>
      <c r="S46" s="267"/>
      <c r="T46" s="267"/>
      <c r="U46" s="267"/>
      <c r="V46" s="267"/>
      <c r="W46" s="267"/>
      <c r="X46" s="267"/>
      <c r="Y46" s="380"/>
      <c r="Z46" s="380"/>
      <c r="AA46" s="380"/>
      <c r="AB46" s="380"/>
      <c r="AC46" s="380"/>
      <c r="AD46" s="380"/>
      <c r="AE46" s="380"/>
      <c r="AF46" s="380"/>
      <c r="AG46" s="380"/>
      <c r="AH46" s="380"/>
      <c r="AI46" s="380"/>
      <c r="AJ46" s="380"/>
      <c r="AK46" s="380"/>
      <c r="AL46" s="380"/>
      <c r="AM46" s="282"/>
    </row>
    <row r="47" spans="1:39" ht="15" outlineLevel="1">
      <c r="A47" s="480">
        <v>4</v>
      </c>
      <c r="B47" s="478" t="s">
        <v>459</v>
      </c>
      <c r="C47" s="267" t="s">
        <v>335</v>
      </c>
      <c r="D47" s="271">
        <v>237592</v>
      </c>
      <c r="E47" s="271">
        <v>237592</v>
      </c>
      <c r="F47" s="271">
        <v>237592</v>
      </c>
      <c r="G47" s="271">
        <v>237592</v>
      </c>
      <c r="H47" s="271">
        <v>237592</v>
      </c>
      <c r="I47" s="271">
        <v>237592</v>
      </c>
      <c r="J47" s="271">
        <v>237592</v>
      </c>
      <c r="K47" s="271">
        <v>237592</v>
      </c>
      <c r="L47" s="271">
        <v>237592</v>
      </c>
      <c r="M47" s="271">
        <v>237592</v>
      </c>
      <c r="N47" s="267"/>
      <c r="O47" s="271">
        <v>121</v>
      </c>
      <c r="P47" s="271">
        <v>121</v>
      </c>
      <c r="Q47" s="271">
        <v>121</v>
      </c>
      <c r="R47" s="271">
        <v>121</v>
      </c>
      <c r="S47" s="271">
        <v>121</v>
      </c>
      <c r="T47" s="271">
        <v>121</v>
      </c>
      <c r="U47" s="271">
        <v>121</v>
      </c>
      <c r="V47" s="271">
        <v>121</v>
      </c>
      <c r="W47" s="271">
        <v>121</v>
      </c>
      <c r="X47" s="271">
        <v>121</v>
      </c>
      <c r="Y47" s="378">
        <v>1</v>
      </c>
      <c r="Z47" s="378"/>
      <c r="AA47" s="378"/>
      <c r="AB47" s="378"/>
      <c r="AC47" s="378"/>
      <c r="AD47" s="378"/>
      <c r="AE47" s="378"/>
      <c r="AF47" s="378"/>
      <c r="AG47" s="378"/>
      <c r="AH47" s="378"/>
      <c r="AI47" s="378"/>
      <c r="AJ47" s="378"/>
      <c r="AK47" s="378"/>
      <c r="AL47" s="378"/>
      <c r="AM47" s="272">
        <f>SUM(Y47:AL47)</f>
        <v>1</v>
      </c>
    </row>
    <row r="48" spans="1:39" ht="15" outlineLevel="1">
      <c r="B48" s="270" t="s">
        <v>454</v>
      </c>
      <c r="C48" s="267" t="s">
        <v>337</v>
      </c>
      <c r="D48" s="271">
        <v>6378</v>
      </c>
      <c r="E48" s="271">
        <v>6378</v>
      </c>
      <c r="F48" s="271">
        <v>6378</v>
      </c>
      <c r="G48" s="271">
        <v>6378</v>
      </c>
      <c r="H48" s="271">
        <v>6378</v>
      </c>
      <c r="I48" s="271">
        <v>6378</v>
      </c>
      <c r="J48" s="271">
        <v>6378</v>
      </c>
      <c r="K48" s="271">
        <v>6378</v>
      </c>
      <c r="L48" s="271">
        <v>6378</v>
      </c>
      <c r="M48" s="271">
        <v>6378</v>
      </c>
      <c r="N48" s="427"/>
      <c r="O48" s="271">
        <v>3</v>
      </c>
      <c r="P48" s="271">
        <v>3</v>
      </c>
      <c r="Q48" s="271">
        <v>3</v>
      </c>
      <c r="R48" s="271">
        <v>3</v>
      </c>
      <c r="S48" s="271">
        <v>3</v>
      </c>
      <c r="T48" s="271">
        <v>3</v>
      </c>
      <c r="U48" s="271">
        <v>3</v>
      </c>
      <c r="V48" s="271">
        <v>3</v>
      </c>
      <c r="W48" s="271">
        <v>3</v>
      </c>
      <c r="X48" s="271">
        <v>3</v>
      </c>
      <c r="Y48" s="379">
        <v>1</v>
      </c>
      <c r="Z48" s="379">
        <f t="shared" ref="Z48" si="27">Z47</f>
        <v>0</v>
      </c>
      <c r="AA48" s="379">
        <f t="shared" ref="AA48" si="28">AA47</f>
        <v>0</v>
      </c>
      <c r="AB48" s="379">
        <f t="shared" ref="AB48" si="29">AB47</f>
        <v>0</v>
      </c>
      <c r="AC48" s="379">
        <f t="shared" ref="AC48" si="30">AC47</f>
        <v>0</v>
      </c>
      <c r="AD48" s="379">
        <f t="shared" ref="AD48" si="31">AD47</f>
        <v>0</v>
      </c>
      <c r="AE48" s="379">
        <f t="shared" ref="AE48" si="32">AE47</f>
        <v>0</v>
      </c>
      <c r="AF48" s="379">
        <f t="shared" ref="AF48" si="33">AF47</f>
        <v>0</v>
      </c>
      <c r="AG48" s="379">
        <f t="shared" ref="AG48" si="34">AG47</f>
        <v>0</v>
      </c>
      <c r="AH48" s="379">
        <f t="shared" ref="AH48" si="35">AH47</f>
        <v>0</v>
      </c>
      <c r="AI48" s="379">
        <f t="shared" ref="AI48" si="36">AI47</f>
        <v>0</v>
      </c>
      <c r="AJ48" s="379">
        <f t="shared" ref="AJ48" si="37">AJ47</f>
        <v>0</v>
      </c>
      <c r="AK48" s="379">
        <f t="shared" ref="AK48" si="38">AK47</f>
        <v>0</v>
      </c>
      <c r="AL48" s="379">
        <f t="shared" ref="AL48" si="39">AL47</f>
        <v>0</v>
      </c>
      <c r="AM48" s="273"/>
    </row>
    <row r="49" spans="1:39" ht="15" outlineLevel="1">
      <c r="B49" s="270"/>
      <c r="C49" s="281"/>
      <c r="D49" s="280"/>
      <c r="E49" s="280"/>
      <c r="F49" s="280"/>
      <c r="G49" s="280"/>
      <c r="H49" s="280"/>
      <c r="I49" s="280"/>
      <c r="J49" s="280"/>
      <c r="K49" s="280"/>
      <c r="L49" s="280"/>
      <c r="M49" s="280"/>
      <c r="N49" s="267"/>
      <c r="O49" s="280"/>
      <c r="P49" s="280"/>
      <c r="Q49" s="280"/>
      <c r="R49" s="280"/>
      <c r="S49" s="280"/>
      <c r="T49" s="280"/>
      <c r="U49" s="280"/>
      <c r="V49" s="280"/>
      <c r="W49" s="280"/>
      <c r="X49" s="280"/>
      <c r="Y49" s="380"/>
      <c r="Z49" s="380"/>
      <c r="AA49" s="380"/>
      <c r="AB49" s="380"/>
      <c r="AC49" s="380"/>
      <c r="AD49" s="380"/>
      <c r="AE49" s="380"/>
      <c r="AF49" s="380"/>
      <c r="AG49" s="380"/>
      <c r="AH49" s="380"/>
      <c r="AI49" s="380"/>
      <c r="AJ49" s="380"/>
      <c r="AK49" s="380"/>
      <c r="AL49" s="380"/>
      <c r="AM49" s="282"/>
    </row>
    <row r="50" spans="1:39" ht="18" customHeight="1" outlineLevel="1">
      <c r="A50" s="480">
        <v>5</v>
      </c>
      <c r="B50" s="478" t="s">
        <v>460</v>
      </c>
      <c r="C50" s="267" t="s">
        <v>335</v>
      </c>
      <c r="D50" s="271"/>
      <c r="E50" s="271"/>
      <c r="F50" s="271"/>
      <c r="G50" s="271"/>
      <c r="H50" s="271"/>
      <c r="I50" s="271"/>
      <c r="J50" s="271"/>
      <c r="K50" s="271"/>
      <c r="L50" s="271"/>
      <c r="M50" s="271"/>
      <c r="N50" s="267"/>
      <c r="O50" s="271"/>
      <c r="P50" s="271"/>
      <c r="Q50" s="271"/>
      <c r="R50" s="271"/>
      <c r="S50" s="271"/>
      <c r="T50" s="271"/>
      <c r="U50" s="271"/>
      <c r="V50" s="271"/>
      <c r="W50" s="271"/>
      <c r="X50" s="271"/>
      <c r="Y50" s="378"/>
      <c r="Z50" s="378"/>
      <c r="AA50" s="378"/>
      <c r="AB50" s="378"/>
      <c r="AC50" s="378"/>
      <c r="AD50" s="378"/>
      <c r="AE50" s="378"/>
      <c r="AF50" s="378"/>
      <c r="AG50" s="378"/>
      <c r="AH50" s="378"/>
      <c r="AI50" s="378"/>
      <c r="AJ50" s="378"/>
      <c r="AK50" s="378"/>
      <c r="AL50" s="378"/>
      <c r="AM50" s="272">
        <f>SUM(Y50:AL50)</f>
        <v>0</v>
      </c>
    </row>
    <row r="51" spans="1:39" ht="15" outlineLevel="1">
      <c r="B51" s="270" t="s">
        <v>454</v>
      </c>
      <c r="C51" s="267" t="s">
        <v>337</v>
      </c>
      <c r="D51" s="271"/>
      <c r="E51" s="271"/>
      <c r="F51" s="271"/>
      <c r="G51" s="271"/>
      <c r="H51" s="271"/>
      <c r="I51" s="271"/>
      <c r="J51" s="271"/>
      <c r="K51" s="271"/>
      <c r="L51" s="271"/>
      <c r="M51" s="271"/>
      <c r="N51" s="427"/>
      <c r="O51" s="271"/>
      <c r="P51" s="271"/>
      <c r="Q51" s="271"/>
      <c r="R51" s="271"/>
      <c r="S51" s="271"/>
      <c r="T51" s="271"/>
      <c r="U51" s="271"/>
      <c r="V51" s="271"/>
      <c r="W51" s="271"/>
      <c r="X51" s="271"/>
      <c r="Y51" s="379">
        <f>Y50</f>
        <v>0</v>
      </c>
      <c r="Z51" s="379">
        <f t="shared" ref="Z51" si="40">Z50</f>
        <v>0</v>
      </c>
      <c r="AA51" s="379">
        <f t="shared" ref="AA51" si="41">AA50</f>
        <v>0</v>
      </c>
      <c r="AB51" s="379">
        <f t="shared" ref="AB51" si="42">AB50</f>
        <v>0</v>
      </c>
      <c r="AC51" s="379">
        <f t="shared" ref="AC51" si="43">AC50</f>
        <v>0</v>
      </c>
      <c r="AD51" s="379">
        <f t="shared" ref="AD51" si="44">AD50</f>
        <v>0</v>
      </c>
      <c r="AE51" s="379">
        <f t="shared" ref="AE51" si="45">AE50</f>
        <v>0</v>
      </c>
      <c r="AF51" s="379">
        <f t="shared" ref="AF51" si="46">AF50</f>
        <v>0</v>
      </c>
      <c r="AG51" s="379">
        <f t="shared" ref="AG51" si="47">AG50</f>
        <v>0</v>
      </c>
      <c r="AH51" s="379">
        <f t="shared" ref="AH51" si="48">AH50</f>
        <v>0</v>
      </c>
      <c r="AI51" s="379">
        <f t="shared" ref="AI51" si="49">AI50</f>
        <v>0</v>
      </c>
      <c r="AJ51" s="379">
        <f t="shared" ref="AJ51" si="50">AJ50</f>
        <v>0</v>
      </c>
      <c r="AK51" s="379">
        <f t="shared" ref="AK51" si="51">AK50</f>
        <v>0</v>
      </c>
      <c r="AL51" s="379">
        <f t="shared" ref="AL51" si="52">AL50</f>
        <v>0</v>
      </c>
      <c r="AM51" s="273"/>
    </row>
    <row r="52" spans="1:39" ht="15" outlineLevel="1">
      <c r="B52" s="270"/>
      <c r="C52" s="267"/>
      <c r="D52" s="267"/>
      <c r="E52" s="267"/>
      <c r="F52" s="267"/>
      <c r="G52" s="267"/>
      <c r="H52" s="267"/>
      <c r="I52" s="267"/>
      <c r="J52" s="267"/>
      <c r="K52" s="267"/>
      <c r="L52" s="267"/>
      <c r="M52" s="267"/>
      <c r="N52" s="267"/>
      <c r="O52" s="267"/>
      <c r="P52" s="267"/>
      <c r="Q52" s="267"/>
      <c r="R52" s="267"/>
      <c r="S52" s="267"/>
      <c r="T52" s="267"/>
      <c r="U52" s="267"/>
      <c r="V52" s="267"/>
      <c r="W52" s="267"/>
      <c r="X52" s="267"/>
      <c r="Y52" s="390"/>
      <c r="Z52" s="391"/>
      <c r="AA52" s="391"/>
      <c r="AB52" s="391"/>
      <c r="AC52" s="391"/>
      <c r="AD52" s="391"/>
      <c r="AE52" s="391"/>
      <c r="AF52" s="391"/>
      <c r="AG52" s="391"/>
      <c r="AH52" s="391"/>
      <c r="AI52" s="391"/>
      <c r="AJ52" s="391"/>
      <c r="AK52" s="391"/>
      <c r="AL52" s="391"/>
      <c r="AM52" s="273"/>
    </row>
    <row r="53" spans="1:39" ht="16.5" customHeight="1" outlineLevel="1">
      <c r="B53" s="295" t="s">
        <v>461</v>
      </c>
      <c r="C53" s="265"/>
      <c r="D53" s="265"/>
      <c r="E53" s="265"/>
      <c r="F53" s="265"/>
      <c r="G53" s="265"/>
      <c r="H53" s="265"/>
      <c r="I53" s="265"/>
      <c r="J53" s="265"/>
      <c r="K53" s="265"/>
      <c r="L53" s="265"/>
      <c r="M53" s="265"/>
      <c r="N53" s="266"/>
      <c r="O53" s="265"/>
      <c r="P53" s="265"/>
      <c r="Q53" s="265"/>
      <c r="R53" s="265"/>
      <c r="S53" s="265"/>
      <c r="T53" s="265"/>
      <c r="U53" s="265"/>
      <c r="V53" s="265"/>
      <c r="W53" s="265"/>
      <c r="X53" s="265"/>
      <c r="Y53" s="382"/>
      <c r="Z53" s="382"/>
      <c r="AA53" s="382"/>
      <c r="AB53" s="382"/>
      <c r="AC53" s="382"/>
      <c r="AD53" s="382"/>
      <c r="AE53" s="382"/>
      <c r="AF53" s="382"/>
      <c r="AG53" s="382"/>
      <c r="AH53" s="382"/>
      <c r="AI53" s="382"/>
      <c r="AJ53" s="382"/>
      <c r="AK53" s="382"/>
      <c r="AL53" s="382"/>
      <c r="AM53" s="268"/>
    </row>
    <row r="54" spans="1:39" ht="15" outlineLevel="1">
      <c r="A54" s="480">
        <v>6</v>
      </c>
      <c r="B54" s="478" t="s">
        <v>462</v>
      </c>
      <c r="C54" s="267" t="s">
        <v>335</v>
      </c>
      <c r="D54" s="271">
        <v>799186</v>
      </c>
      <c r="E54" s="271">
        <v>799186</v>
      </c>
      <c r="F54" s="271">
        <v>799186</v>
      </c>
      <c r="G54" s="271">
        <v>799186</v>
      </c>
      <c r="H54" s="271">
        <v>0</v>
      </c>
      <c r="I54" s="271">
        <v>0</v>
      </c>
      <c r="J54" s="271">
        <v>0</v>
      </c>
      <c r="K54" s="271">
        <v>0</v>
      </c>
      <c r="L54" s="271">
        <v>0</v>
      </c>
      <c r="M54" s="271">
        <v>0</v>
      </c>
      <c r="N54" s="271">
        <v>12</v>
      </c>
      <c r="O54" s="271">
        <v>170</v>
      </c>
      <c r="P54" s="271">
        <v>170</v>
      </c>
      <c r="Q54" s="271">
        <v>170</v>
      </c>
      <c r="R54" s="271">
        <v>170</v>
      </c>
      <c r="S54" s="271">
        <v>0</v>
      </c>
      <c r="T54" s="271">
        <v>0</v>
      </c>
      <c r="U54" s="271">
        <v>0</v>
      </c>
      <c r="V54" s="271">
        <v>0</v>
      </c>
      <c r="W54" s="271">
        <v>0</v>
      </c>
      <c r="X54" s="271">
        <v>0</v>
      </c>
      <c r="Y54" s="383"/>
      <c r="Z54" s="378"/>
      <c r="AA54" s="378">
        <v>1</v>
      </c>
      <c r="AB54" s="378"/>
      <c r="AC54" s="378"/>
      <c r="AD54" s="378"/>
      <c r="AE54" s="378"/>
      <c r="AF54" s="383"/>
      <c r="AG54" s="383"/>
      <c r="AH54" s="383"/>
      <c r="AI54" s="383"/>
      <c r="AJ54" s="383"/>
      <c r="AK54" s="383"/>
      <c r="AL54" s="383"/>
      <c r="AM54" s="272">
        <f>SUM(Y54:AL54)</f>
        <v>1</v>
      </c>
    </row>
    <row r="55" spans="1:39" ht="15" outlineLevel="1">
      <c r="B55" s="270" t="s">
        <v>454</v>
      </c>
      <c r="C55" s="267" t="s">
        <v>337</v>
      </c>
      <c r="D55" s="271">
        <v>53778</v>
      </c>
      <c r="E55" s="271">
        <v>53778</v>
      </c>
      <c r="F55" s="271">
        <v>53778</v>
      </c>
      <c r="G55" s="271">
        <v>53778</v>
      </c>
      <c r="H55" s="271">
        <v>852966</v>
      </c>
      <c r="I55" s="271">
        <v>852966</v>
      </c>
      <c r="J55" s="271">
        <v>852966</v>
      </c>
      <c r="K55" s="271">
        <v>852966</v>
      </c>
      <c r="L55" s="271">
        <v>852966</v>
      </c>
      <c r="M55" s="271">
        <v>852966</v>
      </c>
      <c r="N55" s="271">
        <v>12</v>
      </c>
      <c r="O55" s="271">
        <v>11</v>
      </c>
      <c r="P55" s="271">
        <v>11</v>
      </c>
      <c r="Q55" s="271">
        <v>11</v>
      </c>
      <c r="R55" s="271">
        <v>11</v>
      </c>
      <c r="S55" s="271">
        <v>182</v>
      </c>
      <c r="T55" s="271">
        <v>182</v>
      </c>
      <c r="U55" s="271">
        <v>182</v>
      </c>
      <c r="V55" s="271">
        <v>182</v>
      </c>
      <c r="W55" s="271">
        <v>182</v>
      </c>
      <c r="X55" s="271">
        <v>182</v>
      </c>
      <c r="Y55" s="379">
        <v>0</v>
      </c>
      <c r="Z55" s="379">
        <v>0</v>
      </c>
      <c r="AA55" s="379">
        <v>1</v>
      </c>
      <c r="AB55" s="379">
        <f t="shared" ref="AB55" si="53">AB54</f>
        <v>0</v>
      </c>
      <c r="AC55" s="379">
        <f t="shared" ref="AC55" si="54">AC54</f>
        <v>0</v>
      </c>
      <c r="AD55" s="379">
        <f t="shared" ref="AD55" si="55">AD54</f>
        <v>0</v>
      </c>
      <c r="AE55" s="379">
        <f t="shared" ref="AE55" si="56">AE54</f>
        <v>0</v>
      </c>
      <c r="AF55" s="379">
        <f t="shared" ref="AF55" si="57">AF54</f>
        <v>0</v>
      </c>
      <c r="AG55" s="379">
        <f t="shared" ref="AG55" si="58">AG54</f>
        <v>0</v>
      </c>
      <c r="AH55" s="379">
        <f t="shared" ref="AH55" si="59">AH54</f>
        <v>0</v>
      </c>
      <c r="AI55" s="379">
        <f t="shared" ref="AI55" si="60">AI54</f>
        <v>0</v>
      </c>
      <c r="AJ55" s="379">
        <f t="shared" ref="AJ55" si="61">AJ54</f>
        <v>0</v>
      </c>
      <c r="AK55" s="379">
        <f t="shared" ref="AK55" si="62">AK54</f>
        <v>0</v>
      </c>
      <c r="AL55" s="379">
        <f t="shared" ref="AL55" si="63">AL54</f>
        <v>0</v>
      </c>
      <c r="AM55" s="287"/>
    </row>
    <row r="56" spans="1:39" ht="15" outlineLevel="1">
      <c r="B56" s="286"/>
      <c r="C56" s="288"/>
      <c r="D56" s="267"/>
      <c r="E56" s="267"/>
      <c r="F56" s="267"/>
      <c r="G56" s="267"/>
      <c r="H56" s="267"/>
      <c r="I56" s="267"/>
      <c r="J56" s="267"/>
      <c r="K56" s="267"/>
      <c r="L56" s="267"/>
      <c r="M56" s="267"/>
      <c r="N56" s="267"/>
      <c r="O56" s="267"/>
      <c r="P56" s="267"/>
      <c r="Q56" s="267"/>
      <c r="R56" s="267"/>
      <c r="S56" s="267"/>
      <c r="T56" s="267"/>
      <c r="U56" s="267"/>
      <c r="V56" s="267"/>
      <c r="W56" s="267"/>
      <c r="X56" s="267"/>
      <c r="Y56" s="384"/>
      <c r="Z56" s="384"/>
      <c r="AA56" s="384"/>
      <c r="AB56" s="384"/>
      <c r="AC56" s="384"/>
      <c r="AD56" s="384"/>
      <c r="AE56" s="384"/>
      <c r="AF56" s="384"/>
      <c r="AG56" s="384"/>
      <c r="AH56" s="384"/>
      <c r="AI56" s="384"/>
      <c r="AJ56" s="384"/>
      <c r="AK56" s="384"/>
      <c r="AL56" s="384"/>
      <c r="AM56" s="289"/>
    </row>
    <row r="57" spans="1:39" ht="28.5" customHeight="1" outlineLevel="1">
      <c r="A57" s="480">
        <v>7</v>
      </c>
      <c r="B57" s="478" t="s">
        <v>463</v>
      </c>
      <c r="C57" s="267" t="s">
        <v>335</v>
      </c>
      <c r="D57" s="271">
        <v>2679685</v>
      </c>
      <c r="E57" s="271">
        <v>2679685</v>
      </c>
      <c r="F57" s="271">
        <v>2673464</v>
      </c>
      <c r="G57" s="271">
        <v>2673464</v>
      </c>
      <c r="H57" s="271">
        <v>2673464</v>
      </c>
      <c r="I57" s="271">
        <v>2673464</v>
      </c>
      <c r="J57" s="271">
        <v>2661252</v>
      </c>
      <c r="K57" s="271">
        <v>2661252</v>
      </c>
      <c r="L57" s="271">
        <v>2547099</v>
      </c>
      <c r="M57" s="271">
        <v>2466868</v>
      </c>
      <c r="N57" s="271">
        <v>12</v>
      </c>
      <c r="O57" s="271">
        <v>371</v>
      </c>
      <c r="P57" s="271">
        <v>371</v>
      </c>
      <c r="Q57" s="271">
        <v>369</v>
      </c>
      <c r="R57" s="271">
        <v>369</v>
      </c>
      <c r="S57" s="271">
        <v>369</v>
      </c>
      <c r="T57" s="271">
        <v>369</v>
      </c>
      <c r="U57" s="271">
        <v>368</v>
      </c>
      <c r="V57" s="271">
        <v>368</v>
      </c>
      <c r="W57" s="271">
        <v>333</v>
      </c>
      <c r="X57" s="271">
        <v>328</v>
      </c>
      <c r="Y57" s="491"/>
      <c r="Z57" s="491">
        <v>0.1123</v>
      </c>
      <c r="AA57" s="491">
        <v>0.56627000000000005</v>
      </c>
      <c r="AB57" s="378">
        <v>0.32</v>
      </c>
      <c r="AC57" s="491"/>
      <c r="AD57" s="378"/>
      <c r="AE57" s="378"/>
      <c r="AF57" s="383"/>
      <c r="AG57" s="383"/>
      <c r="AH57" s="383"/>
      <c r="AI57" s="383"/>
      <c r="AJ57" s="383"/>
      <c r="AK57" s="383"/>
      <c r="AL57" s="383"/>
      <c r="AM57" s="272">
        <f>SUM(Y57:AL57)</f>
        <v>0.99856999999999996</v>
      </c>
    </row>
    <row r="58" spans="1:39" ht="28.5" customHeight="1" outlineLevel="1">
      <c r="B58" s="478"/>
      <c r="C58" s="316" t="s">
        <v>455</v>
      </c>
      <c r="D58" s="271">
        <v>90277</v>
      </c>
      <c r="E58" s="271">
        <v>90277</v>
      </c>
      <c r="F58" s="271">
        <v>90277</v>
      </c>
      <c r="G58" s="271">
        <v>90277</v>
      </c>
      <c r="H58" s="271">
        <v>90277</v>
      </c>
      <c r="I58" s="271">
        <v>90277</v>
      </c>
      <c r="J58" s="271">
        <v>88177</v>
      </c>
      <c r="K58" s="271">
        <v>88177</v>
      </c>
      <c r="L58" s="271">
        <v>72494</v>
      </c>
      <c r="M58" s="271">
        <v>59284</v>
      </c>
      <c r="N58" s="271">
        <v>12</v>
      </c>
      <c r="O58" s="271">
        <v>14</v>
      </c>
      <c r="P58" s="271">
        <v>14</v>
      </c>
      <c r="Q58" s="271">
        <v>14</v>
      </c>
      <c r="R58" s="271">
        <v>14</v>
      </c>
      <c r="S58" s="271">
        <v>14</v>
      </c>
      <c r="T58" s="271">
        <v>14</v>
      </c>
      <c r="U58" s="271">
        <v>13</v>
      </c>
      <c r="V58" s="271">
        <v>13</v>
      </c>
      <c r="W58" s="271">
        <v>11</v>
      </c>
      <c r="X58" s="271">
        <v>9</v>
      </c>
      <c r="Y58" s="491">
        <v>0</v>
      </c>
      <c r="Z58" s="491">
        <v>0.1123</v>
      </c>
      <c r="AA58" s="491">
        <v>0.56627000000000005</v>
      </c>
      <c r="AB58" s="378">
        <v>0.32</v>
      </c>
      <c r="AC58" s="491"/>
      <c r="AD58" s="378"/>
      <c r="AE58" s="378"/>
      <c r="AF58" s="383"/>
      <c r="AG58" s="383"/>
      <c r="AH58" s="383"/>
      <c r="AI58" s="383"/>
      <c r="AJ58" s="383"/>
      <c r="AK58" s="383"/>
      <c r="AL58" s="383"/>
      <c r="AM58" s="272"/>
    </row>
    <row r="59" spans="1:39" ht="15" outlineLevel="1">
      <c r="B59" s="270" t="s">
        <v>454</v>
      </c>
      <c r="C59" s="316" t="s">
        <v>464</v>
      </c>
      <c r="D59" s="271">
        <v>-1966</v>
      </c>
      <c r="E59" s="271">
        <v>-1966</v>
      </c>
      <c r="F59" s="271">
        <v>4255</v>
      </c>
      <c r="G59" s="271">
        <v>4961</v>
      </c>
      <c r="H59" s="271">
        <v>4961</v>
      </c>
      <c r="I59" s="271">
        <v>4961</v>
      </c>
      <c r="J59" s="271">
        <v>19271</v>
      </c>
      <c r="K59" s="271">
        <v>19271</v>
      </c>
      <c r="L59" s="271">
        <v>141115</v>
      </c>
      <c r="M59" s="271">
        <v>178321</v>
      </c>
      <c r="N59" s="271">
        <v>12</v>
      </c>
      <c r="O59" s="271">
        <v>-1</v>
      </c>
      <c r="P59" s="271">
        <v>-1</v>
      </c>
      <c r="Q59" s="271">
        <v>1</v>
      </c>
      <c r="R59" s="271">
        <v>1</v>
      </c>
      <c r="S59" s="271">
        <v>1</v>
      </c>
      <c r="T59" s="271">
        <v>1</v>
      </c>
      <c r="U59" s="271">
        <v>3</v>
      </c>
      <c r="V59" s="271">
        <v>3</v>
      </c>
      <c r="W59" s="271">
        <v>37</v>
      </c>
      <c r="X59" s="271">
        <v>36</v>
      </c>
      <c r="Y59" s="379">
        <v>0</v>
      </c>
      <c r="Z59" s="379">
        <v>0.1123</v>
      </c>
      <c r="AA59" s="379">
        <v>0.56627000000000005</v>
      </c>
      <c r="AB59" s="379">
        <v>0.32</v>
      </c>
      <c r="AC59" s="379">
        <f t="shared" ref="AC59" si="64">AC57</f>
        <v>0</v>
      </c>
      <c r="AD59" s="379">
        <f t="shared" ref="AD59" si="65">AD57</f>
        <v>0</v>
      </c>
      <c r="AE59" s="379">
        <f t="shared" ref="AE59" si="66">AE57</f>
        <v>0</v>
      </c>
      <c r="AF59" s="379">
        <f t="shared" ref="AF59" si="67">AF57</f>
        <v>0</v>
      </c>
      <c r="AG59" s="379">
        <f t="shared" ref="AG59" si="68">AG57</f>
        <v>0</v>
      </c>
      <c r="AH59" s="379">
        <f t="shared" ref="AH59" si="69">AH57</f>
        <v>0</v>
      </c>
      <c r="AI59" s="379">
        <f t="shared" ref="AI59" si="70">AI57</f>
        <v>0</v>
      </c>
      <c r="AJ59" s="379">
        <f t="shared" ref="AJ59" si="71">AJ57</f>
        <v>0</v>
      </c>
      <c r="AK59" s="379">
        <f t="shared" ref="AK59" si="72">AK57</f>
        <v>0</v>
      </c>
      <c r="AL59" s="379">
        <f t="shared" ref="AL59" si="73">AL57</f>
        <v>0</v>
      </c>
      <c r="AM59" s="287"/>
    </row>
    <row r="60" spans="1:39" ht="15" outlineLevel="1">
      <c r="B60" s="290"/>
      <c r="C60" s="288"/>
      <c r="D60" s="267"/>
      <c r="E60" s="267"/>
      <c r="F60" s="267"/>
      <c r="G60" s="267"/>
      <c r="H60" s="267"/>
      <c r="I60" s="267"/>
      <c r="J60" s="267"/>
      <c r="K60" s="267"/>
      <c r="L60" s="267"/>
      <c r="M60" s="267"/>
      <c r="N60" s="267"/>
      <c r="O60" s="267"/>
      <c r="P60" s="267"/>
      <c r="Q60" s="267"/>
      <c r="R60" s="267"/>
      <c r="S60" s="267"/>
      <c r="T60" s="267"/>
      <c r="U60" s="267"/>
      <c r="V60" s="267"/>
      <c r="W60" s="267"/>
      <c r="X60" s="267"/>
      <c r="Y60" s="384"/>
      <c r="Z60" s="385"/>
      <c r="AA60" s="384"/>
      <c r="AB60" s="384"/>
      <c r="AC60" s="384"/>
      <c r="AD60" s="384"/>
      <c r="AE60" s="384"/>
      <c r="AF60" s="384"/>
      <c r="AG60" s="384"/>
      <c r="AH60" s="384"/>
      <c r="AI60" s="384"/>
      <c r="AJ60" s="384"/>
      <c r="AK60" s="384"/>
      <c r="AL60" s="384"/>
      <c r="AM60" s="289"/>
    </row>
    <row r="61" spans="1:39" ht="30" outlineLevel="1">
      <c r="A61" s="480">
        <v>8</v>
      </c>
      <c r="B61" s="478" t="s">
        <v>465</v>
      </c>
      <c r="C61" s="267" t="s">
        <v>335</v>
      </c>
      <c r="D61" s="271">
        <v>113840</v>
      </c>
      <c r="E61" s="271">
        <v>96443</v>
      </c>
      <c r="F61" s="271">
        <v>55548</v>
      </c>
      <c r="G61" s="271">
        <v>55343</v>
      </c>
      <c r="H61" s="271">
        <v>55343</v>
      </c>
      <c r="I61" s="271">
        <v>55343</v>
      </c>
      <c r="J61" s="271">
        <v>55343</v>
      </c>
      <c r="K61" s="271">
        <v>55343</v>
      </c>
      <c r="L61" s="271">
        <v>55343</v>
      </c>
      <c r="M61" s="271">
        <v>55343</v>
      </c>
      <c r="N61" s="271">
        <v>12</v>
      </c>
      <c r="O61" s="271">
        <v>27</v>
      </c>
      <c r="P61" s="271">
        <v>23</v>
      </c>
      <c r="Q61" s="271">
        <v>12</v>
      </c>
      <c r="R61" s="271">
        <v>12</v>
      </c>
      <c r="S61" s="271">
        <v>12</v>
      </c>
      <c r="T61" s="271">
        <v>12</v>
      </c>
      <c r="U61" s="271">
        <v>12</v>
      </c>
      <c r="V61" s="271">
        <v>12</v>
      </c>
      <c r="W61" s="271">
        <v>12</v>
      </c>
      <c r="X61" s="271">
        <v>12</v>
      </c>
      <c r="Y61" s="383"/>
      <c r="Z61" s="721">
        <v>1</v>
      </c>
      <c r="AA61" s="378"/>
      <c r="AB61" s="378"/>
      <c r="AC61" s="378"/>
      <c r="AD61" s="378"/>
      <c r="AE61" s="378"/>
      <c r="AF61" s="383"/>
      <c r="AG61" s="383"/>
      <c r="AH61" s="383"/>
      <c r="AI61" s="383"/>
      <c r="AJ61" s="383"/>
      <c r="AK61" s="383"/>
      <c r="AL61" s="383"/>
      <c r="AM61" s="272">
        <f>SUM(Y61:AL61)</f>
        <v>1</v>
      </c>
    </row>
    <row r="62" spans="1:39" ht="15" outlineLevel="1">
      <c r="B62" s="270" t="s">
        <v>454</v>
      </c>
      <c r="C62" s="316" t="s">
        <v>464</v>
      </c>
      <c r="D62" s="271">
        <v>-57649</v>
      </c>
      <c r="E62" s="271">
        <v>-40251</v>
      </c>
      <c r="F62" s="271">
        <v>643</v>
      </c>
      <c r="G62" s="271">
        <v>5065</v>
      </c>
      <c r="H62" s="271">
        <v>5065</v>
      </c>
      <c r="I62" s="271">
        <v>5065</v>
      </c>
      <c r="J62" s="271">
        <v>5065</v>
      </c>
      <c r="K62" s="271">
        <v>5065</v>
      </c>
      <c r="L62" s="271">
        <v>5065</v>
      </c>
      <c r="M62" s="271">
        <v>5065</v>
      </c>
      <c r="N62" s="271">
        <v>12</v>
      </c>
      <c r="O62" s="271">
        <v>-14</v>
      </c>
      <c r="P62" s="271">
        <v>-10</v>
      </c>
      <c r="Q62" s="271" t="s">
        <v>457</v>
      </c>
      <c r="R62" s="271">
        <v>1</v>
      </c>
      <c r="S62" s="271">
        <v>1</v>
      </c>
      <c r="T62" s="271">
        <v>1</v>
      </c>
      <c r="U62" s="271">
        <v>1</v>
      </c>
      <c r="V62" s="271">
        <v>1</v>
      </c>
      <c r="W62" s="271">
        <v>1</v>
      </c>
      <c r="X62" s="271">
        <v>1</v>
      </c>
      <c r="Y62" s="379">
        <v>0</v>
      </c>
      <c r="Z62" s="379">
        <v>1</v>
      </c>
      <c r="AA62" s="379">
        <v>1</v>
      </c>
      <c r="AB62" s="379">
        <f t="shared" ref="AB62" si="74">AB61</f>
        <v>0</v>
      </c>
      <c r="AC62" s="379">
        <f t="shared" ref="AC62" si="75">AC61</f>
        <v>0</v>
      </c>
      <c r="AD62" s="379">
        <f t="shared" ref="AD62" si="76">AD61</f>
        <v>0</v>
      </c>
      <c r="AE62" s="379">
        <f t="shared" ref="AE62" si="77">AE61</f>
        <v>0</v>
      </c>
      <c r="AF62" s="379">
        <f t="shared" ref="AF62" si="78">AF61</f>
        <v>0</v>
      </c>
      <c r="AG62" s="379">
        <f t="shared" ref="AG62" si="79">AG61</f>
        <v>0</v>
      </c>
      <c r="AH62" s="379">
        <f t="shared" ref="AH62" si="80">AH61</f>
        <v>0</v>
      </c>
      <c r="AI62" s="379">
        <f t="shared" ref="AI62" si="81">AI61</f>
        <v>0</v>
      </c>
      <c r="AJ62" s="379">
        <f t="shared" ref="AJ62" si="82">AJ61</f>
        <v>0</v>
      </c>
      <c r="AK62" s="379">
        <f t="shared" ref="AK62" si="83">AK61</f>
        <v>0</v>
      </c>
      <c r="AL62" s="379">
        <f t="shared" ref="AL62" si="84">AL61</f>
        <v>0</v>
      </c>
      <c r="AM62" s="287"/>
    </row>
    <row r="63" spans="1:39" ht="15" outlineLevel="1">
      <c r="B63" s="290"/>
      <c r="C63" s="288"/>
      <c r="D63" s="292"/>
      <c r="E63" s="292"/>
      <c r="F63" s="292"/>
      <c r="G63" s="292"/>
      <c r="H63" s="292"/>
      <c r="I63" s="292"/>
      <c r="J63" s="292"/>
      <c r="K63" s="292"/>
      <c r="L63" s="292"/>
      <c r="M63" s="292"/>
      <c r="N63" s="267"/>
      <c r="O63" s="292"/>
      <c r="P63" s="292"/>
      <c r="Q63" s="292"/>
      <c r="R63" s="292"/>
      <c r="S63" s="292"/>
      <c r="T63" s="292"/>
      <c r="U63" s="292"/>
      <c r="V63" s="292"/>
      <c r="W63" s="292"/>
      <c r="X63" s="292"/>
      <c r="Y63" s="384"/>
      <c r="Z63" s="385"/>
      <c r="AA63" s="384"/>
      <c r="AB63" s="384"/>
      <c r="AC63" s="384"/>
      <c r="AD63" s="384"/>
      <c r="AE63" s="384"/>
      <c r="AF63" s="384"/>
      <c r="AG63" s="384"/>
      <c r="AH63" s="384"/>
      <c r="AI63" s="384"/>
      <c r="AJ63" s="384"/>
      <c r="AK63" s="384"/>
      <c r="AL63" s="384"/>
      <c r="AM63" s="289"/>
    </row>
    <row r="64" spans="1:39" ht="30" outlineLevel="1">
      <c r="A64" s="480">
        <v>9</v>
      </c>
      <c r="B64" s="478" t="s">
        <v>466</v>
      </c>
      <c r="C64" s="267" t="s">
        <v>335</v>
      </c>
      <c r="D64" s="271">
        <v>44324</v>
      </c>
      <c r="E64" s="271">
        <v>44324</v>
      </c>
      <c r="F64" s="271">
        <v>44324</v>
      </c>
      <c r="G64" s="271">
        <v>44324</v>
      </c>
      <c r="H64" s="271">
        <v>44324</v>
      </c>
      <c r="I64" s="271">
        <v>44324</v>
      </c>
      <c r="J64" s="271">
        <v>44324</v>
      </c>
      <c r="K64" s="271">
        <v>44324</v>
      </c>
      <c r="L64" s="271">
        <v>44324</v>
      </c>
      <c r="M64" s="271">
        <v>44324</v>
      </c>
      <c r="N64" s="271">
        <v>12</v>
      </c>
      <c r="O64" s="271">
        <v>6</v>
      </c>
      <c r="P64" s="271">
        <v>6</v>
      </c>
      <c r="Q64" s="271">
        <v>6</v>
      </c>
      <c r="R64" s="271">
        <v>6</v>
      </c>
      <c r="S64" s="271">
        <v>6</v>
      </c>
      <c r="T64" s="271">
        <v>6</v>
      </c>
      <c r="U64" s="271">
        <v>6</v>
      </c>
      <c r="V64" s="271">
        <v>6</v>
      </c>
      <c r="W64" s="271">
        <v>6</v>
      </c>
      <c r="X64" s="271">
        <v>6</v>
      </c>
      <c r="Y64" s="383"/>
      <c r="Z64" s="378">
        <v>1</v>
      </c>
      <c r="AA64" s="378"/>
      <c r="AB64" s="378"/>
      <c r="AC64" s="378"/>
      <c r="AD64" s="378"/>
      <c r="AE64" s="378"/>
      <c r="AF64" s="383"/>
      <c r="AG64" s="383"/>
      <c r="AH64" s="383"/>
      <c r="AI64" s="383"/>
      <c r="AJ64" s="383"/>
      <c r="AK64" s="383"/>
      <c r="AL64" s="383"/>
      <c r="AM64" s="272">
        <f>SUM(Y64:AL64)</f>
        <v>1</v>
      </c>
    </row>
    <row r="65" spans="1:39" ht="15" outlineLevel="1">
      <c r="B65" s="270" t="s">
        <v>454</v>
      </c>
      <c r="C65" s="267" t="s">
        <v>337</v>
      </c>
      <c r="D65" s="271"/>
      <c r="E65" s="271"/>
      <c r="F65" s="271"/>
      <c r="G65" s="271"/>
      <c r="H65" s="271"/>
      <c r="I65" s="271"/>
      <c r="J65" s="271"/>
      <c r="K65" s="271"/>
      <c r="L65" s="271"/>
      <c r="M65" s="271"/>
      <c r="N65" s="271">
        <f>N64</f>
        <v>12</v>
      </c>
      <c r="O65" s="271"/>
      <c r="P65" s="271"/>
      <c r="Q65" s="271"/>
      <c r="R65" s="271"/>
      <c r="S65" s="271"/>
      <c r="T65" s="271"/>
      <c r="U65" s="271"/>
      <c r="V65" s="271"/>
      <c r="W65" s="271"/>
      <c r="X65" s="271"/>
      <c r="Y65" s="379">
        <f>Y64</f>
        <v>0</v>
      </c>
      <c r="Z65" s="379">
        <f t="shared" ref="Z65" si="85">Z64</f>
        <v>1</v>
      </c>
      <c r="AA65" s="379">
        <f t="shared" ref="AA65" si="86">AA64</f>
        <v>0</v>
      </c>
      <c r="AB65" s="379">
        <f t="shared" ref="AB65" si="87">AB64</f>
        <v>0</v>
      </c>
      <c r="AC65" s="379">
        <f t="shared" ref="AC65" si="88">AC64</f>
        <v>0</v>
      </c>
      <c r="AD65" s="379">
        <f t="shared" ref="AD65" si="89">AD64</f>
        <v>0</v>
      </c>
      <c r="AE65" s="379">
        <f t="shared" ref="AE65" si="90">AE64</f>
        <v>0</v>
      </c>
      <c r="AF65" s="379">
        <f t="shared" ref="AF65" si="91">AF64</f>
        <v>0</v>
      </c>
      <c r="AG65" s="379">
        <f t="shared" ref="AG65" si="92">AG64</f>
        <v>0</v>
      </c>
      <c r="AH65" s="379">
        <f t="shared" ref="AH65" si="93">AH64</f>
        <v>0</v>
      </c>
      <c r="AI65" s="379">
        <f t="shared" ref="AI65" si="94">AI64</f>
        <v>0</v>
      </c>
      <c r="AJ65" s="379">
        <f t="shared" ref="AJ65" si="95">AJ64</f>
        <v>0</v>
      </c>
      <c r="AK65" s="379">
        <f t="shared" ref="AK65" si="96">AK64</f>
        <v>0</v>
      </c>
      <c r="AL65" s="379">
        <f t="shared" ref="AL65" si="97">AL64</f>
        <v>0</v>
      </c>
      <c r="AM65" s="287"/>
    </row>
    <row r="66" spans="1:39" ht="15" outlineLevel="1">
      <c r="B66" s="290"/>
      <c r="C66" s="288"/>
      <c r="D66" s="292"/>
      <c r="E66" s="292"/>
      <c r="F66" s="292"/>
      <c r="G66" s="292"/>
      <c r="H66" s="292"/>
      <c r="I66" s="292"/>
      <c r="J66" s="292"/>
      <c r="K66" s="292"/>
      <c r="L66" s="292"/>
      <c r="M66" s="292"/>
      <c r="N66" s="267"/>
      <c r="O66" s="292"/>
      <c r="P66" s="292"/>
      <c r="Q66" s="292"/>
      <c r="R66" s="292"/>
      <c r="S66" s="292"/>
      <c r="T66" s="292"/>
      <c r="U66" s="292"/>
      <c r="V66" s="292"/>
      <c r="W66" s="292"/>
      <c r="X66" s="292"/>
      <c r="Y66" s="384"/>
      <c r="Z66" s="384"/>
      <c r="AA66" s="384"/>
      <c r="AB66" s="384"/>
      <c r="AC66" s="384"/>
      <c r="AD66" s="384"/>
      <c r="AE66" s="384"/>
      <c r="AF66" s="384"/>
      <c r="AG66" s="384"/>
      <c r="AH66" s="384"/>
      <c r="AI66" s="384"/>
      <c r="AJ66" s="384"/>
      <c r="AK66" s="384"/>
      <c r="AL66" s="384"/>
      <c r="AM66" s="289"/>
    </row>
    <row r="67" spans="1:39" ht="30" outlineLevel="1">
      <c r="A67" s="480">
        <v>10</v>
      </c>
      <c r="B67" s="478" t="s">
        <v>467</v>
      </c>
      <c r="C67" s="267" t="s">
        <v>335</v>
      </c>
      <c r="D67" s="271"/>
      <c r="E67" s="271"/>
      <c r="F67" s="271"/>
      <c r="G67" s="271"/>
      <c r="H67" s="271"/>
      <c r="I67" s="271"/>
      <c r="J67" s="271"/>
      <c r="K67" s="271"/>
      <c r="L67" s="271"/>
      <c r="M67" s="271"/>
      <c r="N67" s="271">
        <v>3</v>
      </c>
      <c r="O67" s="271"/>
      <c r="P67" s="271"/>
      <c r="Q67" s="271"/>
      <c r="R67" s="271"/>
      <c r="S67" s="271"/>
      <c r="T67" s="271"/>
      <c r="U67" s="271"/>
      <c r="V67" s="271"/>
      <c r="W67" s="271"/>
      <c r="X67" s="271"/>
      <c r="Y67" s="383"/>
      <c r="Z67" s="378"/>
      <c r="AA67" s="378"/>
      <c r="AB67" s="378"/>
      <c r="AC67" s="378"/>
      <c r="AD67" s="378"/>
      <c r="AE67" s="378"/>
      <c r="AF67" s="383"/>
      <c r="AG67" s="383"/>
      <c r="AH67" s="383"/>
      <c r="AI67" s="383"/>
      <c r="AJ67" s="383"/>
      <c r="AK67" s="383"/>
      <c r="AL67" s="383"/>
      <c r="AM67" s="272">
        <f>SUM(Y67:AL67)</f>
        <v>0</v>
      </c>
    </row>
    <row r="68" spans="1:39" ht="15" outlineLevel="1">
      <c r="B68" s="270" t="s">
        <v>454</v>
      </c>
      <c r="C68" s="267" t="s">
        <v>337</v>
      </c>
      <c r="D68" s="271"/>
      <c r="E68" s="271"/>
      <c r="F68" s="271"/>
      <c r="G68" s="271"/>
      <c r="H68" s="271"/>
      <c r="I68" s="271"/>
      <c r="J68" s="271"/>
      <c r="K68" s="271"/>
      <c r="L68" s="271"/>
      <c r="M68" s="271"/>
      <c r="N68" s="271">
        <f>N67</f>
        <v>3</v>
      </c>
      <c r="O68" s="271"/>
      <c r="P68" s="271"/>
      <c r="Q68" s="271"/>
      <c r="R68" s="271"/>
      <c r="S68" s="271"/>
      <c r="T68" s="271"/>
      <c r="U68" s="271"/>
      <c r="V68" s="271"/>
      <c r="W68" s="271"/>
      <c r="X68" s="271"/>
      <c r="Y68" s="379">
        <f>Y67</f>
        <v>0</v>
      </c>
      <c r="Z68" s="379">
        <f t="shared" ref="Z68" si="98">Z67</f>
        <v>0</v>
      </c>
      <c r="AA68" s="379">
        <f t="shared" ref="AA68" si="99">AA67</f>
        <v>0</v>
      </c>
      <c r="AB68" s="379">
        <f t="shared" ref="AB68" si="100">AB67</f>
        <v>0</v>
      </c>
      <c r="AC68" s="379">
        <f t="shared" ref="AC68" si="101">AC67</f>
        <v>0</v>
      </c>
      <c r="AD68" s="379">
        <f t="shared" ref="AD68" si="102">AD67</f>
        <v>0</v>
      </c>
      <c r="AE68" s="379">
        <f t="shared" ref="AE68" si="103">AE67</f>
        <v>0</v>
      </c>
      <c r="AF68" s="379">
        <f t="shared" ref="AF68" si="104">AF67</f>
        <v>0</v>
      </c>
      <c r="AG68" s="379">
        <f t="shared" ref="AG68" si="105">AG67</f>
        <v>0</v>
      </c>
      <c r="AH68" s="379">
        <f t="shared" ref="AH68" si="106">AH67</f>
        <v>0</v>
      </c>
      <c r="AI68" s="379">
        <f t="shared" ref="AI68" si="107">AI67</f>
        <v>0</v>
      </c>
      <c r="AJ68" s="379">
        <f t="shared" ref="AJ68" si="108">AJ67</f>
        <v>0</v>
      </c>
      <c r="AK68" s="379">
        <f t="shared" ref="AK68" si="109">AK67</f>
        <v>0</v>
      </c>
      <c r="AL68" s="379">
        <f t="shared" ref="AL68" si="110">AL67</f>
        <v>0</v>
      </c>
      <c r="AM68" s="287"/>
    </row>
    <row r="69" spans="1:39" ht="15" outlineLevel="1">
      <c r="B69" s="290"/>
      <c r="C69" s="288"/>
      <c r="D69" s="292"/>
      <c r="E69" s="292"/>
      <c r="F69" s="292"/>
      <c r="G69" s="292"/>
      <c r="H69" s="292"/>
      <c r="I69" s="292"/>
      <c r="J69" s="292"/>
      <c r="K69" s="292"/>
      <c r="L69" s="292"/>
      <c r="M69" s="292"/>
      <c r="N69" s="267"/>
      <c r="O69" s="292"/>
      <c r="P69" s="292"/>
      <c r="Q69" s="292"/>
      <c r="R69" s="292"/>
      <c r="S69" s="292"/>
      <c r="T69" s="292"/>
      <c r="U69" s="292"/>
      <c r="V69" s="292"/>
      <c r="W69" s="292"/>
      <c r="X69" s="292"/>
      <c r="Y69" s="384"/>
      <c r="Z69" s="385"/>
      <c r="AA69" s="384"/>
      <c r="AB69" s="384"/>
      <c r="AC69" s="384"/>
      <c r="AD69" s="384"/>
      <c r="AE69" s="384"/>
      <c r="AF69" s="384"/>
      <c r="AG69" s="384"/>
      <c r="AH69" s="384"/>
      <c r="AI69" s="384"/>
      <c r="AJ69" s="384"/>
      <c r="AK69" s="384"/>
      <c r="AL69" s="384"/>
      <c r="AM69" s="289"/>
    </row>
    <row r="70" spans="1:39" ht="15.45" outlineLevel="1">
      <c r="B70" s="264" t="s">
        <v>355</v>
      </c>
      <c r="C70" s="265"/>
      <c r="D70" s="265"/>
      <c r="E70" s="265"/>
      <c r="F70" s="265"/>
      <c r="G70" s="265"/>
      <c r="H70" s="265"/>
      <c r="I70" s="265"/>
      <c r="J70" s="265"/>
      <c r="K70" s="265"/>
      <c r="L70" s="265"/>
      <c r="M70" s="265"/>
      <c r="N70" s="266"/>
      <c r="O70" s="265"/>
      <c r="P70" s="265"/>
      <c r="Q70" s="265"/>
      <c r="R70" s="265"/>
      <c r="S70" s="265"/>
      <c r="T70" s="265"/>
      <c r="U70" s="265"/>
      <c r="V70" s="265"/>
      <c r="W70" s="265"/>
      <c r="X70" s="265"/>
      <c r="Y70" s="382"/>
      <c r="Z70" s="382"/>
      <c r="AA70" s="382"/>
      <c r="AB70" s="382"/>
      <c r="AC70" s="382"/>
      <c r="AD70" s="382"/>
      <c r="AE70" s="382"/>
      <c r="AF70" s="382"/>
      <c r="AG70" s="382"/>
      <c r="AH70" s="382"/>
      <c r="AI70" s="382"/>
      <c r="AJ70" s="382"/>
      <c r="AK70" s="382"/>
      <c r="AL70" s="382"/>
      <c r="AM70" s="268"/>
    </row>
    <row r="71" spans="1:39" ht="30" outlineLevel="1">
      <c r="A71" s="480">
        <v>11</v>
      </c>
      <c r="B71" s="478" t="s">
        <v>468</v>
      </c>
      <c r="C71" s="267" t="s">
        <v>335</v>
      </c>
      <c r="D71" s="271"/>
      <c r="E71" s="271"/>
      <c r="F71" s="271"/>
      <c r="G71" s="271"/>
      <c r="H71" s="271"/>
      <c r="I71" s="271"/>
      <c r="J71" s="271"/>
      <c r="K71" s="271"/>
      <c r="L71" s="271"/>
      <c r="M71" s="271"/>
      <c r="N71" s="271">
        <v>12</v>
      </c>
      <c r="O71" s="271"/>
      <c r="P71" s="271"/>
      <c r="Q71" s="271"/>
      <c r="R71" s="271"/>
      <c r="S71" s="271"/>
      <c r="T71" s="271"/>
      <c r="U71" s="271"/>
      <c r="V71" s="271"/>
      <c r="W71" s="271"/>
      <c r="X71" s="271"/>
      <c r="Y71" s="394"/>
      <c r="Z71" s="378"/>
      <c r="AA71" s="378">
        <v>1</v>
      </c>
      <c r="AB71" s="378"/>
      <c r="AC71" s="378"/>
      <c r="AD71" s="378"/>
      <c r="AE71" s="378"/>
      <c r="AF71" s="383"/>
      <c r="AG71" s="383"/>
      <c r="AH71" s="383"/>
      <c r="AI71" s="383"/>
      <c r="AJ71" s="383"/>
      <c r="AK71" s="383"/>
      <c r="AL71" s="383"/>
      <c r="AM71" s="272">
        <f>SUM(Y71:AL71)</f>
        <v>1</v>
      </c>
    </row>
    <row r="72" spans="1:39" ht="15" outlineLevel="1">
      <c r="B72" s="270" t="s">
        <v>454</v>
      </c>
      <c r="C72" s="267" t="s">
        <v>337</v>
      </c>
      <c r="D72" s="271">
        <v>11249000</v>
      </c>
      <c r="E72" s="271">
        <v>11249000</v>
      </c>
      <c r="F72" s="271">
        <v>11249000</v>
      </c>
      <c r="G72" s="271">
        <v>11249000</v>
      </c>
      <c r="H72" s="271">
        <v>11249000</v>
      </c>
      <c r="I72" s="271">
        <v>11249000</v>
      </c>
      <c r="J72" s="271">
        <v>11249000</v>
      </c>
      <c r="K72" s="271">
        <v>11249000</v>
      </c>
      <c r="L72" s="271">
        <v>11249000</v>
      </c>
      <c r="M72" s="271">
        <v>11249000</v>
      </c>
      <c r="N72" s="271">
        <v>12</v>
      </c>
      <c r="O72" s="271">
        <v>0</v>
      </c>
      <c r="P72" s="728">
        <f>'9. Cogeneration'!G41</f>
        <v>444.66885203559167</v>
      </c>
      <c r="Q72" s="728">
        <f>'9. Cogeneration'!G60</f>
        <v>657.44369583253695</v>
      </c>
      <c r="R72" s="728">
        <f>'9. Cogeneration'!G79</f>
        <v>1365.3936330399727</v>
      </c>
      <c r="S72" s="271">
        <v>0</v>
      </c>
      <c r="T72" s="271">
        <v>0</v>
      </c>
      <c r="U72" s="271">
        <v>0</v>
      </c>
      <c r="V72" s="271">
        <v>0</v>
      </c>
      <c r="W72" s="271">
        <v>0</v>
      </c>
      <c r="X72" s="271">
        <v>0</v>
      </c>
      <c r="Y72" s="379">
        <v>0</v>
      </c>
      <c r="Z72" s="379">
        <v>0</v>
      </c>
      <c r="AA72" s="379">
        <v>1</v>
      </c>
      <c r="AB72" s="379">
        <f t="shared" ref="AB72" si="111">AB71</f>
        <v>0</v>
      </c>
      <c r="AC72" s="379">
        <f t="shared" ref="AC72" si="112">AC71</f>
        <v>0</v>
      </c>
      <c r="AD72" s="379">
        <f t="shared" ref="AD72" si="113">AD71</f>
        <v>0</v>
      </c>
      <c r="AE72" s="379">
        <f t="shared" ref="AE72" si="114">AE71</f>
        <v>0</v>
      </c>
      <c r="AF72" s="379">
        <f t="shared" ref="AF72" si="115">AF71</f>
        <v>0</v>
      </c>
      <c r="AG72" s="379">
        <f t="shared" ref="AG72" si="116">AG71</f>
        <v>0</v>
      </c>
      <c r="AH72" s="379">
        <f t="shared" ref="AH72" si="117">AH71</f>
        <v>0</v>
      </c>
      <c r="AI72" s="379">
        <f t="shared" ref="AI72" si="118">AI71</f>
        <v>0</v>
      </c>
      <c r="AJ72" s="379">
        <f t="shared" ref="AJ72" si="119">AJ71</f>
        <v>0</v>
      </c>
      <c r="AK72" s="379">
        <f t="shared" ref="AK72" si="120">AK71</f>
        <v>0</v>
      </c>
      <c r="AL72" s="379">
        <f t="shared" ref="AL72" si="121">AL71</f>
        <v>0</v>
      </c>
      <c r="AM72" s="273"/>
    </row>
    <row r="73" spans="1:39" ht="15" outlineLevel="1">
      <c r="B73" s="291"/>
      <c r="C73" s="281"/>
      <c r="D73" s="267"/>
      <c r="E73" s="267"/>
      <c r="F73" s="267"/>
      <c r="G73" s="267"/>
      <c r="H73" s="267"/>
      <c r="I73" s="267"/>
      <c r="J73" s="267"/>
      <c r="K73" s="267"/>
      <c r="L73" s="267"/>
      <c r="M73" s="267"/>
      <c r="N73" s="267"/>
      <c r="O73" s="267"/>
      <c r="P73" s="267"/>
      <c r="Q73" s="267"/>
      <c r="R73" s="267"/>
      <c r="S73" s="267"/>
      <c r="T73" s="267"/>
      <c r="U73" s="267"/>
      <c r="V73" s="267"/>
      <c r="W73" s="267"/>
      <c r="X73" s="267"/>
      <c r="Y73" s="380"/>
      <c r="Z73" s="389"/>
      <c r="AA73" s="389"/>
      <c r="AB73" s="389"/>
      <c r="AC73" s="389"/>
      <c r="AD73" s="389"/>
      <c r="AE73" s="389"/>
      <c r="AF73" s="389"/>
      <c r="AG73" s="389"/>
      <c r="AH73" s="389"/>
      <c r="AI73" s="389"/>
      <c r="AJ73" s="389"/>
      <c r="AK73" s="389"/>
      <c r="AL73" s="389"/>
      <c r="AM73" s="282"/>
    </row>
    <row r="74" spans="1:39" ht="30" outlineLevel="1">
      <c r="A74" s="480">
        <v>12</v>
      </c>
      <c r="B74" s="478" t="s">
        <v>469</v>
      </c>
      <c r="C74" s="267" t="s">
        <v>335</v>
      </c>
      <c r="D74" s="271"/>
      <c r="E74" s="271"/>
      <c r="F74" s="271"/>
      <c r="G74" s="271"/>
      <c r="H74" s="271"/>
      <c r="I74" s="271"/>
      <c r="J74" s="271"/>
      <c r="K74" s="271"/>
      <c r="L74" s="271"/>
      <c r="M74" s="271"/>
      <c r="N74" s="271">
        <v>12</v>
      </c>
      <c r="O74" s="271"/>
      <c r="P74" s="271"/>
      <c r="Q74" s="271"/>
      <c r="R74" s="271"/>
      <c r="S74" s="271"/>
      <c r="T74" s="271"/>
      <c r="U74" s="271"/>
      <c r="V74" s="271"/>
      <c r="W74" s="271"/>
      <c r="X74" s="271"/>
      <c r="Y74" s="378"/>
      <c r="Z74" s="378"/>
      <c r="AA74" s="378"/>
      <c r="AB74" s="378"/>
      <c r="AC74" s="378"/>
      <c r="AD74" s="378"/>
      <c r="AE74" s="378"/>
      <c r="AF74" s="383"/>
      <c r="AG74" s="383"/>
      <c r="AH74" s="383"/>
      <c r="AI74" s="383"/>
      <c r="AJ74" s="383"/>
      <c r="AK74" s="383"/>
      <c r="AL74" s="383"/>
      <c r="AM74" s="272">
        <f>SUM(Y74:AL74)</f>
        <v>0</v>
      </c>
    </row>
    <row r="75" spans="1:39" ht="15" outlineLevel="1">
      <c r="B75" s="478" t="s">
        <v>454</v>
      </c>
      <c r="C75" s="267" t="s">
        <v>337</v>
      </c>
      <c r="D75" s="271"/>
      <c r="E75" s="271"/>
      <c r="F75" s="271"/>
      <c r="G75" s="271"/>
      <c r="H75" s="271"/>
      <c r="I75" s="271"/>
      <c r="J75" s="271"/>
      <c r="K75" s="271"/>
      <c r="L75" s="271"/>
      <c r="M75" s="271"/>
      <c r="N75" s="271">
        <f>N74</f>
        <v>12</v>
      </c>
      <c r="O75" s="271"/>
      <c r="P75" s="271"/>
      <c r="Q75" s="271"/>
      <c r="R75" s="271"/>
      <c r="S75" s="271"/>
      <c r="T75" s="271"/>
      <c r="U75" s="271"/>
      <c r="V75" s="271"/>
      <c r="W75" s="271"/>
      <c r="X75" s="271"/>
      <c r="Y75" s="379">
        <f>Y74</f>
        <v>0</v>
      </c>
      <c r="Z75" s="379">
        <f t="shared" ref="Z75" si="122">Z74</f>
        <v>0</v>
      </c>
      <c r="AA75" s="379">
        <f t="shared" ref="AA75" si="123">AA74</f>
        <v>0</v>
      </c>
      <c r="AB75" s="379">
        <f t="shared" ref="AB75" si="124">AB74</f>
        <v>0</v>
      </c>
      <c r="AC75" s="379">
        <f t="shared" ref="AC75" si="125">AC74</f>
        <v>0</v>
      </c>
      <c r="AD75" s="379">
        <f t="shared" ref="AD75" si="126">AD74</f>
        <v>0</v>
      </c>
      <c r="AE75" s="379">
        <f t="shared" ref="AE75" si="127">AE74</f>
        <v>0</v>
      </c>
      <c r="AF75" s="379">
        <f t="shared" ref="AF75" si="128">AF74</f>
        <v>0</v>
      </c>
      <c r="AG75" s="379">
        <f t="shared" ref="AG75" si="129">AG74</f>
        <v>0</v>
      </c>
      <c r="AH75" s="379">
        <f t="shared" ref="AH75" si="130">AH74</f>
        <v>0</v>
      </c>
      <c r="AI75" s="379">
        <f t="shared" ref="AI75" si="131">AI74</f>
        <v>0</v>
      </c>
      <c r="AJ75" s="379">
        <f t="shared" ref="AJ75" si="132">AJ74</f>
        <v>0</v>
      </c>
      <c r="AK75" s="379">
        <f t="shared" ref="AK75" si="133">AK74</f>
        <v>0</v>
      </c>
      <c r="AL75" s="379">
        <f t="shared" ref="AL75" si="134">AL74</f>
        <v>0</v>
      </c>
      <c r="AM75" s="273"/>
    </row>
    <row r="76" spans="1:39" ht="15" outlineLevel="1">
      <c r="B76" s="478"/>
      <c r="C76" s="281"/>
      <c r="D76" s="267"/>
      <c r="E76" s="267"/>
      <c r="F76" s="267"/>
      <c r="G76" s="267"/>
      <c r="H76" s="267"/>
      <c r="I76" s="267"/>
      <c r="J76" s="267"/>
      <c r="K76" s="267"/>
      <c r="L76" s="267"/>
      <c r="M76" s="267"/>
      <c r="N76" s="267"/>
      <c r="O76" s="267"/>
      <c r="P76" s="267"/>
      <c r="Q76" s="267"/>
      <c r="R76" s="267"/>
      <c r="S76" s="267"/>
      <c r="T76" s="267"/>
      <c r="U76" s="267"/>
      <c r="V76" s="267"/>
      <c r="W76" s="267"/>
      <c r="X76" s="267"/>
      <c r="Y76" s="390"/>
      <c r="Z76" s="390"/>
      <c r="AA76" s="380"/>
      <c r="AB76" s="380"/>
      <c r="AC76" s="380"/>
      <c r="AD76" s="380"/>
      <c r="AE76" s="380"/>
      <c r="AF76" s="380"/>
      <c r="AG76" s="380"/>
      <c r="AH76" s="380"/>
      <c r="AI76" s="380"/>
      <c r="AJ76" s="380"/>
      <c r="AK76" s="380"/>
      <c r="AL76" s="380"/>
      <c r="AM76" s="282"/>
    </row>
    <row r="77" spans="1:39" ht="30" outlineLevel="1">
      <c r="A77" s="480">
        <v>13</v>
      </c>
      <c r="B77" s="478" t="s">
        <v>470</v>
      </c>
      <c r="C77" s="267" t="s">
        <v>335</v>
      </c>
      <c r="D77" s="271">
        <v>18096</v>
      </c>
      <c r="E77" s="271">
        <v>16371</v>
      </c>
      <c r="F77" s="271">
        <v>16371</v>
      </c>
      <c r="G77" s="271">
        <v>16371</v>
      </c>
      <c r="H77" s="271">
        <v>16371</v>
      </c>
      <c r="I77" s="271">
        <v>16371</v>
      </c>
      <c r="J77" s="271">
        <v>16371</v>
      </c>
      <c r="K77" s="271">
        <v>16371</v>
      </c>
      <c r="L77" s="271">
        <v>16371</v>
      </c>
      <c r="M77" s="271">
        <v>16371</v>
      </c>
      <c r="N77" s="271">
        <v>12</v>
      </c>
      <c r="O77" s="271">
        <v>10</v>
      </c>
      <c r="P77" s="271">
        <v>5</v>
      </c>
      <c r="Q77" s="271">
        <v>5</v>
      </c>
      <c r="R77" s="271">
        <v>5</v>
      </c>
      <c r="S77" s="271">
        <v>5</v>
      </c>
      <c r="T77" s="271">
        <v>5</v>
      </c>
      <c r="U77" s="271">
        <v>5</v>
      </c>
      <c r="V77" s="271">
        <v>5</v>
      </c>
      <c r="W77" s="271">
        <v>5</v>
      </c>
      <c r="X77" s="271">
        <v>5</v>
      </c>
      <c r="Y77" s="378"/>
      <c r="Z77" s="378"/>
      <c r="AA77" s="378"/>
      <c r="AB77" s="378">
        <v>1</v>
      </c>
      <c r="AC77" s="378"/>
      <c r="AD77" s="378"/>
      <c r="AE77" s="378"/>
      <c r="AF77" s="383"/>
      <c r="AG77" s="383"/>
      <c r="AH77" s="383"/>
      <c r="AI77" s="383"/>
      <c r="AJ77" s="383"/>
      <c r="AK77" s="383"/>
      <c r="AL77" s="383"/>
      <c r="AM77" s="272">
        <f>SUM(Y77:AL77)</f>
        <v>1</v>
      </c>
    </row>
    <row r="78" spans="1:39" ht="15" outlineLevel="1">
      <c r="B78" s="478" t="s">
        <v>454</v>
      </c>
      <c r="C78" s="267" t="s">
        <v>337</v>
      </c>
      <c r="D78" s="271"/>
      <c r="E78" s="271"/>
      <c r="F78" s="271"/>
      <c r="G78" s="271"/>
      <c r="H78" s="271"/>
      <c r="I78" s="271"/>
      <c r="J78" s="271"/>
      <c r="K78" s="271"/>
      <c r="L78" s="271"/>
      <c r="M78" s="271"/>
      <c r="N78" s="271">
        <f>N77</f>
        <v>12</v>
      </c>
      <c r="O78" s="271"/>
      <c r="P78" s="271"/>
      <c r="Q78" s="271"/>
      <c r="R78" s="271"/>
      <c r="S78" s="271"/>
      <c r="T78" s="271"/>
      <c r="U78" s="271"/>
      <c r="V78" s="271"/>
      <c r="W78" s="271"/>
      <c r="X78" s="271"/>
      <c r="Y78" s="379">
        <f>Y77</f>
        <v>0</v>
      </c>
      <c r="Z78" s="379">
        <f t="shared" ref="Z78:AL78" si="135">Z77</f>
        <v>0</v>
      </c>
      <c r="AA78" s="379">
        <f t="shared" si="135"/>
        <v>0</v>
      </c>
      <c r="AB78" s="379">
        <f t="shared" si="135"/>
        <v>1</v>
      </c>
      <c r="AC78" s="379">
        <f t="shared" si="135"/>
        <v>0</v>
      </c>
      <c r="AD78" s="379">
        <f t="shared" si="135"/>
        <v>0</v>
      </c>
      <c r="AE78" s="379">
        <f t="shared" si="135"/>
        <v>0</v>
      </c>
      <c r="AF78" s="379">
        <f t="shared" si="135"/>
        <v>0</v>
      </c>
      <c r="AG78" s="379">
        <f t="shared" si="135"/>
        <v>0</v>
      </c>
      <c r="AH78" s="379">
        <f t="shared" si="135"/>
        <v>0</v>
      </c>
      <c r="AI78" s="379">
        <f t="shared" si="135"/>
        <v>0</v>
      </c>
      <c r="AJ78" s="379">
        <f t="shared" si="135"/>
        <v>0</v>
      </c>
      <c r="AK78" s="379">
        <f t="shared" si="135"/>
        <v>0</v>
      </c>
      <c r="AL78" s="379">
        <f t="shared" si="135"/>
        <v>0</v>
      </c>
      <c r="AM78" s="282"/>
    </row>
    <row r="79" spans="1:39" ht="15" outlineLevel="1">
      <c r="B79" s="478"/>
      <c r="C79" s="281"/>
      <c r="D79" s="267"/>
      <c r="E79" s="267"/>
      <c r="F79" s="267"/>
      <c r="G79" s="267"/>
      <c r="H79" s="267"/>
      <c r="I79" s="267"/>
      <c r="J79" s="267"/>
      <c r="K79" s="267"/>
      <c r="L79" s="267"/>
      <c r="M79" s="267"/>
      <c r="N79" s="267"/>
      <c r="O79" s="267"/>
      <c r="P79" s="267"/>
      <c r="Q79" s="267"/>
      <c r="R79" s="267"/>
      <c r="S79" s="267"/>
      <c r="T79" s="267"/>
      <c r="U79" s="267"/>
      <c r="V79" s="267"/>
      <c r="W79" s="267"/>
      <c r="X79" s="267"/>
      <c r="Y79" s="380"/>
      <c r="Z79" s="380"/>
      <c r="AA79" s="380"/>
      <c r="AB79" s="380"/>
      <c r="AC79" s="380"/>
      <c r="AD79" s="380"/>
      <c r="AE79" s="380"/>
      <c r="AF79" s="380"/>
      <c r="AG79" s="380"/>
      <c r="AH79" s="380"/>
      <c r="AI79" s="380"/>
      <c r="AJ79" s="380"/>
      <c r="AK79" s="380"/>
      <c r="AL79" s="380"/>
      <c r="AM79" s="282"/>
    </row>
    <row r="80" spans="1:39" ht="15.45" outlineLevel="1">
      <c r="B80" s="264" t="s">
        <v>471</v>
      </c>
      <c r="C80" s="265"/>
      <c r="D80" s="266"/>
      <c r="E80" s="266"/>
      <c r="F80" s="266"/>
      <c r="G80" s="266"/>
      <c r="H80" s="266"/>
      <c r="I80" s="266"/>
      <c r="J80" s="266"/>
      <c r="K80" s="266"/>
      <c r="L80" s="266"/>
      <c r="M80" s="266"/>
      <c r="N80" s="266"/>
      <c r="O80" s="266"/>
      <c r="P80" s="265"/>
      <c r="Q80" s="265"/>
      <c r="R80" s="265"/>
      <c r="S80" s="265"/>
      <c r="T80" s="265"/>
      <c r="U80" s="265"/>
      <c r="V80" s="265"/>
      <c r="W80" s="265"/>
      <c r="X80" s="265"/>
      <c r="Y80" s="382"/>
      <c r="Z80" s="382"/>
      <c r="AA80" s="382"/>
      <c r="AB80" s="382"/>
      <c r="AC80" s="382"/>
      <c r="AD80" s="382"/>
      <c r="AE80" s="382"/>
      <c r="AF80" s="382"/>
      <c r="AG80" s="382"/>
      <c r="AH80" s="382"/>
      <c r="AI80" s="382"/>
      <c r="AJ80" s="382"/>
      <c r="AK80" s="382"/>
      <c r="AL80" s="382"/>
      <c r="AM80" s="268"/>
    </row>
    <row r="81" spans="1:40" ht="15" outlineLevel="1">
      <c r="A81" s="480">
        <v>14</v>
      </c>
      <c r="B81" s="291" t="s">
        <v>472</v>
      </c>
      <c r="C81" s="267" t="s">
        <v>335</v>
      </c>
      <c r="D81" s="271">
        <v>445404</v>
      </c>
      <c r="E81" s="271">
        <v>393679</v>
      </c>
      <c r="F81" s="271">
        <v>384984</v>
      </c>
      <c r="G81" s="271">
        <v>376288</v>
      </c>
      <c r="H81" s="271">
        <v>376288</v>
      </c>
      <c r="I81" s="271">
        <v>376288</v>
      </c>
      <c r="J81" s="271">
        <v>373167</v>
      </c>
      <c r="K81" s="271">
        <v>373167</v>
      </c>
      <c r="L81" s="271">
        <v>295415</v>
      </c>
      <c r="M81" s="271">
        <v>294952</v>
      </c>
      <c r="N81" s="271"/>
      <c r="O81" s="271">
        <v>28</v>
      </c>
      <c r="P81" s="271">
        <v>26</v>
      </c>
      <c r="Q81" s="271">
        <v>25</v>
      </c>
      <c r="R81" s="271">
        <v>25</v>
      </c>
      <c r="S81" s="271">
        <v>25</v>
      </c>
      <c r="T81" s="271">
        <v>25</v>
      </c>
      <c r="U81" s="271">
        <v>25</v>
      </c>
      <c r="V81" s="271">
        <v>25</v>
      </c>
      <c r="W81" s="271">
        <v>21</v>
      </c>
      <c r="X81" s="271">
        <v>20</v>
      </c>
      <c r="Y81" s="491">
        <v>1</v>
      </c>
      <c r="Z81" s="378"/>
      <c r="AA81" s="378"/>
      <c r="AB81" s="378"/>
      <c r="AC81" s="378"/>
      <c r="AD81" s="378"/>
      <c r="AE81" s="378"/>
      <c r="AF81" s="378"/>
      <c r="AG81" s="378"/>
      <c r="AH81" s="378"/>
      <c r="AI81" s="378"/>
      <c r="AJ81" s="378"/>
      <c r="AK81" s="378"/>
      <c r="AL81" s="378"/>
      <c r="AM81" s="272">
        <f>SUM(Y81:AL81)</f>
        <v>1</v>
      </c>
    </row>
    <row r="82" spans="1:40" ht="15" outlineLevel="1">
      <c r="B82" s="270" t="s">
        <v>454</v>
      </c>
      <c r="C82" s="267" t="s">
        <v>337</v>
      </c>
      <c r="D82" s="271"/>
      <c r="E82" s="271"/>
      <c r="F82" s="271"/>
      <c r="G82" s="271"/>
      <c r="H82" s="271"/>
      <c r="I82" s="271"/>
      <c r="J82" s="271"/>
      <c r="K82" s="271"/>
      <c r="L82" s="271"/>
      <c r="M82" s="271"/>
      <c r="N82" s="271">
        <f>N81</f>
        <v>0</v>
      </c>
      <c r="O82" s="271"/>
      <c r="P82" s="271"/>
      <c r="Q82" s="271"/>
      <c r="R82" s="271"/>
      <c r="S82" s="271"/>
      <c r="T82" s="271"/>
      <c r="U82" s="271"/>
      <c r="V82" s="271"/>
      <c r="W82" s="271"/>
      <c r="X82" s="271"/>
      <c r="Y82" s="379">
        <f>Y81</f>
        <v>1</v>
      </c>
      <c r="Z82" s="379">
        <f t="shared" ref="Z82" si="136">Z81</f>
        <v>0</v>
      </c>
      <c r="AA82" s="379">
        <f t="shared" ref="AA82" si="137">AA81</f>
        <v>0</v>
      </c>
      <c r="AB82" s="379">
        <f t="shared" ref="AB82" si="138">AB81</f>
        <v>0</v>
      </c>
      <c r="AC82" s="379">
        <f t="shared" ref="AC82" si="139">AC81</f>
        <v>0</v>
      </c>
      <c r="AD82" s="379">
        <f>AD81</f>
        <v>0</v>
      </c>
      <c r="AE82" s="379">
        <f t="shared" ref="AE82" si="140">AE81</f>
        <v>0</v>
      </c>
      <c r="AF82" s="379">
        <f t="shared" ref="AF82" si="141">AF81</f>
        <v>0</v>
      </c>
      <c r="AG82" s="379">
        <f t="shared" ref="AG82" si="142">AG81</f>
        <v>0</v>
      </c>
      <c r="AH82" s="379">
        <f t="shared" ref="AH82" si="143">AH81</f>
        <v>0</v>
      </c>
      <c r="AI82" s="379">
        <f t="shared" ref="AI82" si="144">AI81</f>
        <v>0</v>
      </c>
      <c r="AJ82" s="379">
        <f t="shared" ref="AJ82" si="145">AJ81</f>
        <v>0</v>
      </c>
      <c r="AK82" s="379">
        <f t="shared" ref="AK82" si="146">AK81</f>
        <v>0</v>
      </c>
      <c r="AL82" s="379">
        <f t="shared" ref="AL82" si="147">AL81</f>
        <v>0</v>
      </c>
      <c r="AM82" s="273"/>
    </row>
    <row r="83" spans="1:40" s="473" customFormat="1" ht="15" outlineLevel="1">
      <c r="A83" s="481"/>
      <c r="B83" s="270"/>
      <c r="C83" s="267"/>
      <c r="D83" s="267"/>
      <c r="E83" s="267"/>
      <c r="F83" s="267"/>
      <c r="G83" s="267"/>
      <c r="H83" s="267"/>
      <c r="I83" s="267"/>
      <c r="J83" s="267"/>
      <c r="K83" s="267"/>
      <c r="L83" s="267"/>
      <c r="M83" s="267"/>
      <c r="N83" s="427"/>
      <c r="O83" s="267"/>
      <c r="P83" s="267"/>
      <c r="Q83" s="267"/>
      <c r="R83" s="267"/>
      <c r="S83" s="267"/>
      <c r="T83" s="267"/>
      <c r="U83" s="267"/>
      <c r="V83" s="267"/>
      <c r="W83" s="267"/>
      <c r="X83" s="267"/>
      <c r="Y83" s="379"/>
      <c r="Z83" s="379"/>
      <c r="AA83" s="379"/>
      <c r="AB83" s="379"/>
      <c r="AC83" s="379"/>
      <c r="AD83" s="379"/>
      <c r="AE83" s="379"/>
      <c r="AF83" s="379"/>
      <c r="AG83" s="379"/>
      <c r="AH83" s="379"/>
      <c r="AI83" s="379"/>
      <c r="AJ83" s="379"/>
      <c r="AK83" s="379"/>
      <c r="AL83" s="379"/>
      <c r="AM83" s="474"/>
      <c r="AN83" s="579"/>
    </row>
    <row r="84" spans="1:40" s="285" customFormat="1" ht="15.45" outlineLevel="1">
      <c r="A84" s="481"/>
      <c r="B84" s="264" t="s">
        <v>307</v>
      </c>
      <c r="C84" s="267"/>
      <c r="D84" s="267"/>
      <c r="E84" s="267"/>
      <c r="F84" s="267"/>
      <c r="G84" s="267"/>
      <c r="H84" s="267"/>
      <c r="I84" s="267"/>
      <c r="J84" s="267"/>
      <c r="K84" s="267"/>
      <c r="L84" s="267"/>
      <c r="M84" s="267"/>
      <c r="N84" s="267"/>
      <c r="O84" s="267"/>
      <c r="P84" s="267"/>
      <c r="Q84" s="267"/>
      <c r="R84" s="267"/>
      <c r="S84" s="267"/>
      <c r="T84" s="267"/>
      <c r="U84" s="267"/>
      <c r="V84" s="267"/>
      <c r="W84" s="267"/>
      <c r="X84" s="267"/>
      <c r="Y84" s="380"/>
      <c r="Z84" s="380"/>
      <c r="AA84" s="380"/>
      <c r="AB84" s="380"/>
      <c r="AC84" s="380"/>
      <c r="AD84" s="380"/>
      <c r="AE84" s="384"/>
      <c r="AF84" s="384"/>
      <c r="AG84" s="384"/>
      <c r="AH84" s="384"/>
      <c r="AI84" s="384"/>
      <c r="AJ84" s="384"/>
      <c r="AK84" s="384"/>
      <c r="AL84" s="384"/>
      <c r="AM84" s="475"/>
      <c r="AN84" s="580"/>
    </row>
    <row r="85" spans="1:40" ht="15" outlineLevel="1">
      <c r="A85" s="480">
        <v>15</v>
      </c>
      <c r="B85" s="270" t="s">
        <v>473</v>
      </c>
      <c r="C85" s="267" t="s">
        <v>335</v>
      </c>
      <c r="D85" s="271"/>
      <c r="E85" s="271"/>
      <c r="F85" s="271"/>
      <c r="G85" s="271"/>
      <c r="H85" s="271"/>
      <c r="I85" s="271"/>
      <c r="J85" s="271"/>
      <c r="K85" s="271"/>
      <c r="L85" s="271"/>
      <c r="M85" s="271"/>
      <c r="N85" s="271">
        <v>0</v>
      </c>
      <c r="O85" s="271"/>
      <c r="P85" s="271"/>
      <c r="Q85" s="271"/>
      <c r="R85" s="271"/>
      <c r="S85" s="271"/>
      <c r="T85" s="271"/>
      <c r="U85" s="271"/>
      <c r="V85" s="271"/>
      <c r="W85" s="271"/>
      <c r="X85" s="271"/>
      <c r="Y85" s="378"/>
      <c r="Z85" s="378"/>
      <c r="AA85" s="378"/>
      <c r="AB85" s="378"/>
      <c r="AC85" s="378"/>
      <c r="AD85" s="378"/>
      <c r="AE85" s="378"/>
      <c r="AF85" s="378"/>
      <c r="AG85" s="378"/>
      <c r="AH85" s="378"/>
      <c r="AI85" s="378"/>
      <c r="AJ85" s="378"/>
      <c r="AK85" s="378"/>
      <c r="AL85" s="378"/>
      <c r="AM85" s="272">
        <f>SUM(Y85:AL85)</f>
        <v>0</v>
      </c>
    </row>
    <row r="86" spans="1:40" ht="15" outlineLevel="1">
      <c r="B86" s="270" t="s">
        <v>454</v>
      </c>
      <c r="C86" s="267" t="s">
        <v>337</v>
      </c>
      <c r="D86" s="271"/>
      <c r="E86" s="271"/>
      <c r="F86" s="271"/>
      <c r="G86" s="271"/>
      <c r="H86" s="271"/>
      <c r="I86" s="271"/>
      <c r="J86" s="271"/>
      <c r="K86" s="271"/>
      <c r="L86" s="271"/>
      <c r="M86" s="271"/>
      <c r="N86" s="271">
        <f>N85</f>
        <v>0</v>
      </c>
      <c r="O86" s="271"/>
      <c r="P86" s="271"/>
      <c r="Q86" s="271"/>
      <c r="R86" s="271"/>
      <c r="S86" s="271"/>
      <c r="T86" s="271"/>
      <c r="U86" s="271"/>
      <c r="V86" s="271"/>
      <c r="W86" s="271"/>
      <c r="X86" s="271"/>
      <c r="Y86" s="379">
        <f>Y85</f>
        <v>0</v>
      </c>
      <c r="Z86" s="379">
        <f t="shared" ref="Z86:AC86" si="148">Z85</f>
        <v>0</v>
      </c>
      <c r="AA86" s="379">
        <f t="shared" si="148"/>
        <v>0</v>
      </c>
      <c r="AB86" s="379">
        <f t="shared" si="148"/>
        <v>0</v>
      </c>
      <c r="AC86" s="379">
        <f t="shared" si="148"/>
        <v>0</v>
      </c>
      <c r="AD86" s="379">
        <f>AD85</f>
        <v>0</v>
      </c>
      <c r="AE86" s="379">
        <f t="shared" ref="AE86:AL86" si="149">AE85</f>
        <v>0</v>
      </c>
      <c r="AF86" s="379">
        <f t="shared" si="149"/>
        <v>0</v>
      </c>
      <c r="AG86" s="379">
        <f t="shared" si="149"/>
        <v>0</v>
      </c>
      <c r="AH86" s="379">
        <f t="shared" si="149"/>
        <v>0</v>
      </c>
      <c r="AI86" s="379">
        <f t="shared" si="149"/>
        <v>0</v>
      </c>
      <c r="AJ86" s="379">
        <f t="shared" si="149"/>
        <v>0</v>
      </c>
      <c r="AK86" s="379">
        <f t="shared" si="149"/>
        <v>0</v>
      </c>
      <c r="AL86" s="379">
        <f t="shared" si="149"/>
        <v>0</v>
      </c>
      <c r="AM86" s="273"/>
    </row>
    <row r="87" spans="1:40" ht="15" outlineLevel="1">
      <c r="B87" s="291"/>
      <c r="C87" s="281"/>
      <c r="D87" s="267"/>
      <c r="E87" s="267"/>
      <c r="F87" s="267"/>
      <c r="G87" s="267"/>
      <c r="H87" s="267"/>
      <c r="I87" s="267"/>
      <c r="J87" s="267"/>
      <c r="K87" s="267"/>
      <c r="L87" s="267"/>
      <c r="M87" s="267"/>
      <c r="N87" s="267"/>
      <c r="O87" s="267"/>
      <c r="P87" s="267"/>
      <c r="Q87" s="267"/>
      <c r="R87" s="267"/>
      <c r="S87" s="267"/>
      <c r="T87" s="267"/>
      <c r="U87" s="267"/>
      <c r="V87" s="267"/>
      <c r="W87" s="267"/>
      <c r="X87" s="267"/>
      <c r="Y87" s="380"/>
      <c r="Z87" s="380"/>
      <c r="AA87" s="380"/>
      <c r="AB87" s="380"/>
      <c r="AC87" s="380"/>
      <c r="AD87" s="380"/>
      <c r="AE87" s="380"/>
      <c r="AF87" s="380"/>
      <c r="AG87" s="380"/>
      <c r="AH87" s="380"/>
      <c r="AI87" s="380"/>
      <c r="AJ87" s="380"/>
      <c r="AK87" s="380"/>
      <c r="AL87" s="380"/>
      <c r="AM87" s="282"/>
    </row>
    <row r="88" spans="1:40" s="259" customFormat="1" ht="15" outlineLevel="1">
      <c r="A88" s="480">
        <v>16</v>
      </c>
      <c r="B88" s="300" t="s">
        <v>367</v>
      </c>
      <c r="C88" s="267" t="s">
        <v>335</v>
      </c>
      <c r="D88" s="271"/>
      <c r="E88" s="271"/>
      <c r="F88" s="271"/>
      <c r="G88" s="271"/>
      <c r="H88" s="271"/>
      <c r="I88" s="271"/>
      <c r="J88" s="271"/>
      <c r="K88" s="271"/>
      <c r="L88" s="271"/>
      <c r="M88" s="271"/>
      <c r="N88" s="271">
        <v>0</v>
      </c>
      <c r="O88" s="271"/>
      <c r="P88" s="271"/>
      <c r="Q88" s="271"/>
      <c r="R88" s="271"/>
      <c r="S88" s="271"/>
      <c r="T88" s="271"/>
      <c r="U88" s="271"/>
      <c r="V88" s="271"/>
      <c r="W88" s="271"/>
      <c r="X88" s="271"/>
      <c r="Y88" s="378"/>
      <c r="Z88" s="378"/>
      <c r="AA88" s="378"/>
      <c r="AB88" s="378"/>
      <c r="AC88" s="378"/>
      <c r="AD88" s="378"/>
      <c r="AE88" s="378"/>
      <c r="AF88" s="378"/>
      <c r="AG88" s="378"/>
      <c r="AH88" s="378"/>
      <c r="AI88" s="378"/>
      <c r="AJ88" s="378"/>
      <c r="AK88" s="378"/>
      <c r="AL88" s="378"/>
      <c r="AM88" s="272">
        <f>SUM(Y88:AL88)</f>
        <v>0</v>
      </c>
    </row>
    <row r="89" spans="1:40" s="259" customFormat="1" ht="15" outlineLevel="1">
      <c r="A89" s="480"/>
      <c r="B89" s="300" t="s">
        <v>454</v>
      </c>
      <c r="C89" s="267" t="s">
        <v>337</v>
      </c>
      <c r="D89" s="271"/>
      <c r="E89" s="271"/>
      <c r="F89" s="271"/>
      <c r="G89" s="271"/>
      <c r="H89" s="271"/>
      <c r="I89" s="271"/>
      <c r="J89" s="271"/>
      <c r="K89" s="271"/>
      <c r="L89" s="271"/>
      <c r="M89" s="271"/>
      <c r="N89" s="271">
        <f>N88</f>
        <v>0</v>
      </c>
      <c r="O89" s="271"/>
      <c r="P89" s="271"/>
      <c r="Q89" s="271"/>
      <c r="R89" s="271"/>
      <c r="S89" s="271"/>
      <c r="T89" s="271"/>
      <c r="U89" s="271"/>
      <c r="V89" s="271"/>
      <c r="W89" s="271"/>
      <c r="X89" s="271"/>
      <c r="Y89" s="379">
        <f>Y88</f>
        <v>0</v>
      </c>
      <c r="Z89" s="379">
        <f t="shared" ref="Z89:AC89" si="150">Z88</f>
        <v>0</v>
      </c>
      <c r="AA89" s="379">
        <f t="shared" si="150"/>
        <v>0</v>
      </c>
      <c r="AB89" s="379">
        <f t="shared" si="150"/>
        <v>0</v>
      </c>
      <c r="AC89" s="379">
        <f t="shared" si="150"/>
        <v>0</v>
      </c>
      <c r="AD89" s="379">
        <f>AD88</f>
        <v>0</v>
      </c>
      <c r="AE89" s="379">
        <f t="shared" ref="AE89:AL89" si="151">AE88</f>
        <v>0</v>
      </c>
      <c r="AF89" s="379">
        <f t="shared" si="151"/>
        <v>0</v>
      </c>
      <c r="AG89" s="379">
        <f t="shared" si="151"/>
        <v>0</v>
      </c>
      <c r="AH89" s="379">
        <f t="shared" si="151"/>
        <v>0</v>
      </c>
      <c r="AI89" s="379">
        <f t="shared" si="151"/>
        <v>0</v>
      </c>
      <c r="AJ89" s="379">
        <f t="shared" si="151"/>
        <v>0</v>
      </c>
      <c r="AK89" s="379">
        <f t="shared" si="151"/>
        <v>0</v>
      </c>
      <c r="AL89" s="379">
        <f t="shared" si="151"/>
        <v>0</v>
      </c>
      <c r="AM89" s="273"/>
    </row>
    <row r="90" spans="1:40" s="259" customFormat="1" ht="15" outlineLevel="1">
      <c r="A90" s="480"/>
      <c r="B90" s="300"/>
      <c r="C90" s="267"/>
      <c r="D90" s="267"/>
      <c r="E90" s="267"/>
      <c r="F90" s="267"/>
      <c r="G90" s="267"/>
      <c r="H90" s="267"/>
      <c r="I90" s="267"/>
      <c r="J90" s="267"/>
      <c r="K90" s="267"/>
      <c r="L90" s="267"/>
      <c r="M90" s="267"/>
      <c r="N90" s="267"/>
      <c r="O90" s="267"/>
      <c r="P90" s="267"/>
      <c r="Q90" s="267"/>
      <c r="R90" s="267"/>
      <c r="S90" s="267"/>
      <c r="T90" s="267"/>
      <c r="U90" s="267"/>
      <c r="V90" s="267"/>
      <c r="W90" s="267"/>
      <c r="X90" s="267"/>
      <c r="Y90" s="380"/>
      <c r="Z90" s="380"/>
      <c r="AA90" s="380"/>
      <c r="AB90" s="380"/>
      <c r="AC90" s="380"/>
      <c r="AD90" s="380"/>
      <c r="AE90" s="384"/>
      <c r="AF90" s="384"/>
      <c r="AG90" s="384"/>
      <c r="AH90" s="384"/>
      <c r="AI90" s="384"/>
      <c r="AJ90" s="384"/>
      <c r="AK90" s="384"/>
      <c r="AL90" s="384"/>
      <c r="AM90" s="289"/>
    </row>
    <row r="91" spans="1:40" ht="15.45" outlineLevel="1">
      <c r="B91" s="477" t="s">
        <v>474</v>
      </c>
      <c r="C91" s="296"/>
      <c r="D91" s="266"/>
      <c r="E91" s="265"/>
      <c r="F91" s="265"/>
      <c r="G91" s="265"/>
      <c r="H91" s="265"/>
      <c r="I91" s="265"/>
      <c r="J91" s="265"/>
      <c r="K91" s="265"/>
      <c r="L91" s="265"/>
      <c r="M91" s="265"/>
      <c r="N91" s="266"/>
      <c r="O91" s="265"/>
      <c r="P91" s="265"/>
      <c r="Q91" s="265"/>
      <c r="R91" s="265"/>
      <c r="S91" s="265"/>
      <c r="T91" s="265"/>
      <c r="U91" s="265"/>
      <c r="V91" s="265"/>
      <c r="W91" s="265"/>
      <c r="X91" s="265"/>
      <c r="Y91" s="382"/>
      <c r="Z91" s="382"/>
      <c r="AA91" s="382"/>
      <c r="AB91" s="382"/>
      <c r="AC91" s="382"/>
      <c r="AD91" s="382"/>
      <c r="AE91" s="382"/>
      <c r="AF91" s="382"/>
      <c r="AG91" s="382"/>
      <c r="AH91" s="382"/>
      <c r="AI91" s="382"/>
      <c r="AJ91" s="382"/>
      <c r="AK91" s="382"/>
      <c r="AL91" s="382"/>
      <c r="AM91" s="268"/>
    </row>
    <row r="92" spans="1:40" ht="15" outlineLevel="1">
      <c r="A92" s="480">
        <v>17</v>
      </c>
      <c r="B92" s="478" t="s">
        <v>475</v>
      </c>
      <c r="C92" s="267" t="s">
        <v>335</v>
      </c>
      <c r="D92" s="271"/>
      <c r="E92" s="271"/>
      <c r="F92" s="271"/>
      <c r="G92" s="271"/>
      <c r="H92" s="271"/>
      <c r="I92" s="271"/>
      <c r="J92" s="271"/>
      <c r="K92" s="271"/>
      <c r="L92" s="271"/>
      <c r="M92" s="271"/>
      <c r="N92" s="271">
        <v>12</v>
      </c>
      <c r="O92" s="271"/>
      <c r="P92" s="271"/>
      <c r="Q92" s="271"/>
      <c r="R92" s="271"/>
      <c r="S92" s="271"/>
      <c r="T92" s="271"/>
      <c r="U92" s="271"/>
      <c r="V92" s="271"/>
      <c r="W92" s="271"/>
      <c r="X92" s="271"/>
      <c r="Y92" s="394"/>
      <c r="Z92" s="378"/>
      <c r="AA92" s="378"/>
      <c r="AB92" s="378"/>
      <c r="AC92" s="378"/>
      <c r="AD92" s="378"/>
      <c r="AE92" s="378"/>
      <c r="AF92" s="383"/>
      <c r="AG92" s="383"/>
      <c r="AH92" s="383"/>
      <c r="AI92" s="383"/>
      <c r="AJ92" s="383"/>
      <c r="AK92" s="383"/>
      <c r="AL92" s="383"/>
      <c r="AM92" s="272">
        <f>SUM(Y92:AL92)</f>
        <v>0</v>
      </c>
    </row>
    <row r="93" spans="1:40" ht="15" outlineLevel="1">
      <c r="B93" s="270" t="s">
        <v>454</v>
      </c>
      <c r="C93" s="267" t="s">
        <v>337</v>
      </c>
      <c r="D93" s="271"/>
      <c r="E93" s="271"/>
      <c r="F93" s="271"/>
      <c r="G93" s="271"/>
      <c r="H93" s="271"/>
      <c r="I93" s="271"/>
      <c r="J93" s="271"/>
      <c r="K93" s="271"/>
      <c r="L93" s="271"/>
      <c r="M93" s="271"/>
      <c r="N93" s="271">
        <f>N92</f>
        <v>12</v>
      </c>
      <c r="O93" s="271"/>
      <c r="P93" s="271"/>
      <c r="Q93" s="271"/>
      <c r="R93" s="271"/>
      <c r="S93" s="271"/>
      <c r="T93" s="271"/>
      <c r="U93" s="271"/>
      <c r="V93" s="271"/>
      <c r="W93" s="271"/>
      <c r="X93" s="271"/>
      <c r="Y93" s="379">
        <f>Y92</f>
        <v>0</v>
      </c>
      <c r="Z93" s="379">
        <f t="shared" ref="Z93:AL93" si="152">Z92</f>
        <v>0</v>
      </c>
      <c r="AA93" s="379">
        <f t="shared" si="152"/>
        <v>0</v>
      </c>
      <c r="AB93" s="379">
        <f t="shared" si="152"/>
        <v>0</v>
      </c>
      <c r="AC93" s="379">
        <f t="shared" si="152"/>
        <v>0</v>
      </c>
      <c r="AD93" s="379">
        <f t="shared" si="152"/>
        <v>0</v>
      </c>
      <c r="AE93" s="379">
        <f t="shared" si="152"/>
        <v>0</v>
      </c>
      <c r="AF93" s="379">
        <f t="shared" si="152"/>
        <v>0</v>
      </c>
      <c r="AG93" s="379">
        <f t="shared" si="152"/>
        <v>0</v>
      </c>
      <c r="AH93" s="379">
        <f t="shared" si="152"/>
        <v>0</v>
      </c>
      <c r="AI93" s="379">
        <f t="shared" si="152"/>
        <v>0</v>
      </c>
      <c r="AJ93" s="379">
        <f t="shared" si="152"/>
        <v>0</v>
      </c>
      <c r="AK93" s="379">
        <f t="shared" si="152"/>
        <v>0</v>
      </c>
      <c r="AL93" s="379">
        <f t="shared" si="152"/>
        <v>0</v>
      </c>
      <c r="AM93" s="282"/>
    </row>
    <row r="94" spans="1:40" ht="15" outlineLevel="1">
      <c r="B94" s="270"/>
      <c r="C94" s="267"/>
      <c r="D94" s="267"/>
      <c r="E94" s="267"/>
      <c r="F94" s="267"/>
      <c r="G94" s="267"/>
      <c r="H94" s="267"/>
      <c r="I94" s="267"/>
      <c r="J94" s="267"/>
      <c r="K94" s="267"/>
      <c r="L94" s="267"/>
      <c r="M94" s="267"/>
      <c r="N94" s="267"/>
      <c r="O94" s="267"/>
      <c r="P94" s="267"/>
      <c r="Q94" s="267"/>
      <c r="R94" s="267"/>
      <c r="S94" s="267"/>
      <c r="T94" s="267"/>
      <c r="U94" s="267"/>
      <c r="V94" s="267"/>
      <c r="W94" s="267"/>
      <c r="X94" s="267"/>
      <c r="Y94" s="390"/>
      <c r="Z94" s="393"/>
      <c r="AA94" s="393"/>
      <c r="AB94" s="393"/>
      <c r="AC94" s="393"/>
      <c r="AD94" s="393"/>
      <c r="AE94" s="393"/>
      <c r="AF94" s="393"/>
      <c r="AG94" s="393"/>
      <c r="AH94" s="393"/>
      <c r="AI94" s="393"/>
      <c r="AJ94" s="393"/>
      <c r="AK94" s="393"/>
      <c r="AL94" s="393"/>
      <c r="AM94" s="282"/>
    </row>
    <row r="95" spans="1:40" ht="15" outlineLevel="1">
      <c r="A95" s="480">
        <v>18</v>
      </c>
      <c r="B95" s="478" t="s">
        <v>476</v>
      </c>
      <c r="C95" s="267" t="s">
        <v>335</v>
      </c>
      <c r="D95" s="271"/>
      <c r="E95" s="271"/>
      <c r="F95" s="271"/>
      <c r="G95" s="271"/>
      <c r="H95" s="271"/>
      <c r="I95" s="271"/>
      <c r="J95" s="271"/>
      <c r="K95" s="271"/>
      <c r="L95" s="271"/>
      <c r="M95" s="271"/>
      <c r="N95" s="271">
        <v>12</v>
      </c>
      <c r="O95" s="271"/>
      <c r="P95" s="271"/>
      <c r="Q95" s="271"/>
      <c r="R95" s="271"/>
      <c r="S95" s="271"/>
      <c r="T95" s="271"/>
      <c r="U95" s="271"/>
      <c r="V95" s="271"/>
      <c r="W95" s="271"/>
      <c r="X95" s="271"/>
      <c r="Y95" s="394"/>
      <c r="Z95" s="378"/>
      <c r="AA95" s="378"/>
      <c r="AB95" s="378"/>
      <c r="AC95" s="378"/>
      <c r="AD95" s="378"/>
      <c r="AE95" s="378"/>
      <c r="AF95" s="383"/>
      <c r="AG95" s="383"/>
      <c r="AH95" s="383"/>
      <c r="AI95" s="383"/>
      <c r="AJ95" s="383"/>
      <c r="AK95" s="383"/>
      <c r="AL95" s="383"/>
      <c r="AM95" s="272">
        <f>SUM(Y95:AL95)</f>
        <v>0</v>
      </c>
    </row>
    <row r="96" spans="1:40" ht="15" outlineLevel="1">
      <c r="B96" s="270" t="s">
        <v>454</v>
      </c>
      <c r="C96" s="267" t="s">
        <v>337</v>
      </c>
      <c r="D96" s="271"/>
      <c r="E96" s="271"/>
      <c r="F96" s="271"/>
      <c r="G96" s="271"/>
      <c r="H96" s="271"/>
      <c r="I96" s="271"/>
      <c r="J96" s="271"/>
      <c r="K96" s="271"/>
      <c r="L96" s="271"/>
      <c r="M96" s="271"/>
      <c r="N96" s="271">
        <f>N95</f>
        <v>12</v>
      </c>
      <c r="O96" s="271"/>
      <c r="P96" s="271"/>
      <c r="Q96" s="271"/>
      <c r="R96" s="271"/>
      <c r="S96" s="271"/>
      <c r="T96" s="271"/>
      <c r="U96" s="271"/>
      <c r="V96" s="271"/>
      <c r="W96" s="271"/>
      <c r="X96" s="271"/>
      <c r="Y96" s="379">
        <f>Y95</f>
        <v>0</v>
      </c>
      <c r="Z96" s="379">
        <f t="shared" ref="Z96" si="153">Z95</f>
        <v>0</v>
      </c>
      <c r="AA96" s="379">
        <f t="shared" ref="AA96" si="154">AA95</f>
        <v>0</v>
      </c>
      <c r="AB96" s="379">
        <f t="shared" ref="AB96" si="155">AB95</f>
        <v>0</v>
      </c>
      <c r="AC96" s="379">
        <f t="shared" ref="AC96" si="156">AC95</f>
        <v>0</v>
      </c>
      <c r="AD96" s="379">
        <f t="shared" ref="AD96" si="157">AD95</f>
        <v>0</v>
      </c>
      <c r="AE96" s="379">
        <f t="shared" ref="AE96" si="158">AE95</f>
        <v>0</v>
      </c>
      <c r="AF96" s="379">
        <f t="shared" ref="AF96" si="159">AF95</f>
        <v>0</v>
      </c>
      <c r="AG96" s="379">
        <f t="shared" ref="AG96" si="160">AG95</f>
        <v>0</v>
      </c>
      <c r="AH96" s="379">
        <f t="shared" ref="AH96" si="161">AH95</f>
        <v>0</v>
      </c>
      <c r="AI96" s="379">
        <f t="shared" ref="AI96" si="162">AI95</f>
        <v>0</v>
      </c>
      <c r="AJ96" s="379">
        <f t="shared" ref="AJ96" si="163">AJ95</f>
        <v>0</v>
      </c>
      <c r="AK96" s="379">
        <f t="shared" ref="AK96" si="164">AK95</f>
        <v>0</v>
      </c>
      <c r="AL96" s="379">
        <f t="shared" ref="AL96" si="165">AL95</f>
        <v>0</v>
      </c>
      <c r="AM96" s="282"/>
    </row>
    <row r="97" spans="1:39" ht="15" outlineLevel="1">
      <c r="B97" s="298"/>
      <c r="C97" s="267"/>
      <c r="D97" s="267"/>
      <c r="E97" s="267"/>
      <c r="F97" s="267"/>
      <c r="G97" s="267"/>
      <c r="H97" s="267"/>
      <c r="I97" s="267"/>
      <c r="J97" s="267"/>
      <c r="K97" s="267"/>
      <c r="L97" s="267"/>
      <c r="M97" s="267"/>
      <c r="N97" s="267"/>
      <c r="O97" s="267"/>
      <c r="P97" s="267"/>
      <c r="Q97" s="267"/>
      <c r="R97" s="267"/>
      <c r="S97" s="267"/>
      <c r="T97" s="267"/>
      <c r="U97" s="267"/>
      <c r="V97" s="267"/>
      <c r="W97" s="267"/>
      <c r="X97" s="267"/>
      <c r="Y97" s="391"/>
      <c r="Z97" s="392"/>
      <c r="AA97" s="392"/>
      <c r="AB97" s="392"/>
      <c r="AC97" s="392"/>
      <c r="AD97" s="392"/>
      <c r="AE97" s="392"/>
      <c r="AF97" s="392"/>
      <c r="AG97" s="392"/>
      <c r="AH97" s="392"/>
      <c r="AI97" s="392"/>
      <c r="AJ97" s="392"/>
      <c r="AK97" s="392"/>
      <c r="AL97" s="392"/>
      <c r="AM97" s="273"/>
    </row>
    <row r="98" spans="1:39" ht="15" outlineLevel="1">
      <c r="A98" s="480">
        <v>19</v>
      </c>
      <c r="B98" s="478" t="s">
        <v>477</v>
      </c>
      <c r="C98" s="267" t="s">
        <v>335</v>
      </c>
      <c r="D98" s="271"/>
      <c r="E98" s="271"/>
      <c r="F98" s="271"/>
      <c r="G98" s="271"/>
      <c r="H98" s="271"/>
      <c r="I98" s="271"/>
      <c r="J98" s="271"/>
      <c r="K98" s="271"/>
      <c r="L98" s="271"/>
      <c r="M98" s="271"/>
      <c r="N98" s="271">
        <v>12</v>
      </c>
      <c r="O98" s="271"/>
      <c r="P98" s="271"/>
      <c r="Q98" s="271"/>
      <c r="R98" s="271"/>
      <c r="S98" s="271"/>
      <c r="T98" s="271"/>
      <c r="U98" s="271"/>
      <c r="V98" s="271"/>
      <c r="W98" s="271"/>
      <c r="X98" s="271"/>
      <c r="Y98" s="394"/>
      <c r="Z98" s="378"/>
      <c r="AA98" s="378"/>
      <c r="AB98" s="378"/>
      <c r="AC98" s="378"/>
      <c r="AD98" s="378"/>
      <c r="AE98" s="378"/>
      <c r="AF98" s="383"/>
      <c r="AG98" s="383"/>
      <c r="AH98" s="383"/>
      <c r="AI98" s="383"/>
      <c r="AJ98" s="383"/>
      <c r="AK98" s="383"/>
      <c r="AL98" s="383"/>
      <c r="AM98" s="272">
        <f>SUM(Y98:AL98)</f>
        <v>0</v>
      </c>
    </row>
    <row r="99" spans="1:39" ht="15" outlineLevel="1">
      <c r="B99" s="270" t="s">
        <v>454</v>
      </c>
      <c r="C99" s="267" t="s">
        <v>337</v>
      </c>
      <c r="D99" s="271"/>
      <c r="E99" s="271"/>
      <c r="F99" s="271"/>
      <c r="G99" s="271"/>
      <c r="H99" s="271"/>
      <c r="I99" s="271"/>
      <c r="J99" s="271"/>
      <c r="K99" s="271"/>
      <c r="L99" s="271"/>
      <c r="M99" s="271"/>
      <c r="N99" s="271">
        <f>N98</f>
        <v>12</v>
      </c>
      <c r="O99" s="271"/>
      <c r="P99" s="271"/>
      <c r="Q99" s="271"/>
      <c r="R99" s="271"/>
      <c r="S99" s="271"/>
      <c r="T99" s="271"/>
      <c r="U99" s="271"/>
      <c r="V99" s="271"/>
      <c r="W99" s="271"/>
      <c r="X99" s="271"/>
      <c r="Y99" s="379">
        <f>Y98</f>
        <v>0</v>
      </c>
      <c r="Z99" s="379">
        <f t="shared" ref="Z99:AL99" si="166">Z98</f>
        <v>0</v>
      </c>
      <c r="AA99" s="379">
        <f t="shared" si="166"/>
        <v>0</v>
      </c>
      <c r="AB99" s="379">
        <f t="shared" si="166"/>
        <v>0</v>
      </c>
      <c r="AC99" s="379">
        <f t="shared" si="166"/>
        <v>0</v>
      </c>
      <c r="AD99" s="379">
        <f t="shared" si="166"/>
        <v>0</v>
      </c>
      <c r="AE99" s="379">
        <f t="shared" si="166"/>
        <v>0</v>
      </c>
      <c r="AF99" s="379">
        <f t="shared" si="166"/>
        <v>0</v>
      </c>
      <c r="AG99" s="379">
        <f t="shared" si="166"/>
        <v>0</v>
      </c>
      <c r="AH99" s="379">
        <f t="shared" si="166"/>
        <v>0</v>
      </c>
      <c r="AI99" s="379">
        <f t="shared" si="166"/>
        <v>0</v>
      </c>
      <c r="AJ99" s="379">
        <f t="shared" si="166"/>
        <v>0</v>
      </c>
      <c r="AK99" s="379">
        <f t="shared" si="166"/>
        <v>0</v>
      </c>
      <c r="AL99" s="379">
        <f t="shared" si="166"/>
        <v>0</v>
      </c>
      <c r="AM99" s="273"/>
    </row>
    <row r="100" spans="1:39" ht="15" outlineLevel="1">
      <c r="B100" s="298"/>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380"/>
      <c r="Z100" s="380"/>
      <c r="AA100" s="380"/>
      <c r="AB100" s="380"/>
      <c r="AC100" s="380"/>
      <c r="AD100" s="380"/>
      <c r="AE100" s="380"/>
      <c r="AF100" s="380"/>
      <c r="AG100" s="380"/>
      <c r="AH100" s="380"/>
      <c r="AI100" s="380"/>
      <c r="AJ100" s="380"/>
      <c r="AK100" s="380"/>
      <c r="AL100" s="380"/>
      <c r="AM100" s="282"/>
    </row>
    <row r="101" spans="1:39" ht="15" outlineLevel="1">
      <c r="A101" s="480">
        <v>20</v>
      </c>
      <c r="B101" s="478" t="s">
        <v>478</v>
      </c>
      <c r="C101" s="267" t="s">
        <v>335</v>
      </c>
      <c r="D101" s="271"/>
      <c r="E101" s="271"/>
      <c r="F101" s="271"/>
      <c r="G101" s="271"/>
      <c r="H101" s="271"/>
      <c r="I101" s="271"/>
      <c r="J101" s="271"/>
      <c r="K101" s="271"/>
      <c r="L101" s="271"/>
      <c r="M101" s="271"/>
      <c r="N101" s="271">
        <v>12</v>
      </c>
      <c r="O101" s="271"/>
      <c r="P101" s="271"/>
      <c r="Q101" s="271"/>
      <c r="R101" s="271"/>
      <c r="S101" s="271"/>
      <c r="T101" s="271"/>
      <c r="U101" s="271"/>
      <c r="V101" s="271"/>
      <c r="W101" s="271"/>
      <c r="X101" s="271"/>
      <c r="Y101" s="394"/>
      <c r="Z101" s="378"/>
      <c r="AA101" s="378"/>
      <c r="AB101" s="378"/>
      <c r="AC101" s="378"/>
      <c r="AD101" s="378"/>
      <c r="AE101" s="378"/>
      <c r="AF101" s="383"/>
      <c r="AG101" s="383"/>
      <c r="AH101" s="383"/>
      <c r="AI101" s="383"/>
      <c r="AJ101" s="383"/>
      <c r="AK101" s="383"/>
      <c r="AL101" s="383"/>
      <c r="AM101" s="272">
        <f>SUM(Y101:AL101)</f>
        <v>0</v>
      </c>
    </row>
    <row r="102" spans="1:39" ht="15" outlineLevel="1">
      <c r="B102" s="270" t="s">
        <v>454</v>
      </c>
      <c r="C102" s="267" t="s">
        <v>337</v>
      </c>
      <c r="D102" s="271"/>
      <c r="E102" s="271"/>
      <c r="F102" s="271"/>
      <c r="G102" s="271"/>
      <c r="H102" s="271"/>
      <c r="I102" s="271"/>
      <c r="J102" s="271"/>
      <c r="K102" s="271"/>
      <c r="L102" s="271"/>
      <c r="M102" s="271"/>
      <c r="N102" s="271">
        <f>N101</f>
        <v>12</v>
      </c>
      <c r="O102" s="271"/>
      <c r="P102" s="271"/>
      <c r="Q102" s="271"/>
      <c r="R102" s="271"/>
      <c r="S102" s="271"/>
      <c r="T102" s="271"/>
      <c r="U102" s="271"/>
      <c r="V102" s="271"/>
      <c r="W102" s="271"/>
      <c r="X102" s="271"/>
      <c r="Y102" s="379">
        <f t="shared" ref="Y102:AL102" si="167">Y101</f>
        <v>0</v>
      </c>
      <c r="Z102" s="379">
        <f t="shared" si="167"/>
        <v>0</v>
      </c>
      <c r="AA102" s="379">
        <f t="shared" si="167"/>
        <v>0</v>
      </c>
      <c r="AB102" s="379">
        <f t="shared" si="167"/>
        <v>0</v>
      </c>
      <c r="AC102" s="379">
        <f t="shared" si="167"/>
        <v>0</v>
      </c>
      <c r="AD102" s="379">
        <f t="shared" si="167"/>
        <v>0</v>
      </c>
      <c r="AE102" s="379">
        <f t="shared" si="167"/>
        <v>0</v>
      </c>
      <c r="AF102" s="379">
        <f t="shared" si="167"/>
        <v>0</v>
      </c>
      <c r="AG102" s="379">
        <f t="shared" si="167"/>
        <v>0</v>
      </c>
      <c r="AH102" s="379">
        <f t="shared" si="167"/>
        <v>0</v>
      </c>
      <c r="AI102" s="379">
        <f t="shared" si="167"/>
        <v>0</v>
      </c>
      <c r="AJ102" s="379">
        <f t="shared" si="167"/>
        <v>0</v>
      </c>
      <c r="AK102" s="379">
        <f t="shared" si="167"/>
        <v>0</v>
      </c>
      <c r="AL102" s="379">
        <f t="shared" si="167"/>
        <v>0</v>
      </c>
      <c r="AM102" s="282"/>
    </row>
    <row r="103" spans="1:39" ht="15.45" outlineLevel="1">
      <c r="B103" s="299"/>
      <c r="C103" s="276"/>
      <c r="D103" s="267"/>
      <c r="E103" s="267"/>
      <c r="F103" s="267"/>
      <c r="G103" s="267"/>
      <c r="H103" s="267"/>
      <c r="I103" s="267"/>
      <c r="J103" s="267"/>
      <c r="K103" s="267"/>
      <c r="L103" s="267"/>
      <c r="M103" s="267"/>
      <c r="N103" s="276"/>
      <c r="O103" s="267"/>
      <c r="P103" s="267"/>
      <c r="Q103" s="267"/>
      <c r="R103" s="267"/>
      <c r="S103" s="267"/>
      <c r="T103" s="267"/>
      <c r="U103" s="267"/>
      <c r="V103" s="267"/>
      <c r="W103" s="267"/>
      <c r="X103" s="267"/>
      <c r="Y103" s="380"/>
      <c r="Z103" s="380"/>
      <c r="AA103" s="380"/>
      <c r="AB103" s="380"/>
      <c r="AC103" s="380"/>
      <c r="AD103" s="380"/>
      <c r="AE103" s="380"/>
      <c r="AF103" s="380"/>
      <c r="AG103" s="380"/>
      <c r="AH103" s="380"/>
      <c r="AI103" s="380"/>
      <c r="AJ103" s="380"/>
      <c r="AK103" s="380"/>
      <c r="AL103" s="380"/>
      <c r="AM103" s="282"/>
    </row>
    <row r="104" spans="1:39" ht="15.45" outlineLevel="1">
      <c r="B104" s="476" t="s">
        <v>479</v>
      </c>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390"/>
      <c r="Z104" s="393"/>
      <c r="AA104" s="393"/>
      <c r="AB104" s="393"/>
      <c r="AC104" s="393"/>
      <c r="AD104" s="393"/>
      <c r="AE104" s="393"/>
      <c r="AF104" s="393"/>
      <c r="AG104" s="393"/>
      <c r="AH104" s="393"/>
      <c r="AI104" s="393"/>
      <c r="AJ104" s="393"/>
      <c r="AK104" s="393"/>
      <c r="AL104" s="393"/>
      <c r="AM104" s="282"/>
    </row>
    <row r="105" spans="1:39" ht="15.45" outlineLevel="1">
      <c r="B105" s="264" t="s">
        <v>480</v>
      </c>
      <c r="C105" s="267"/>
      <c r="D105" s="267"/>
      <c r="E105" s="267"/>
      <c r="F105" s="267"/>
      <c r="G105" s="267"/>
      <c r="H105" s="267"/>
      <c r="I105" s="267"/>
      <c r="J105" s="267"/>
      <c r="K105" s="267"/>
      <c r="L105" s="267"/>
      <c r="M105" s="267"/>
      <c r="N105" s="267"/>
      <c r="O105" s="267"/>
      <c r="P105" s="267"/>
      <c r="Q105" s="267"/>
      <c r="R105" s="267"/>
      <c r="S105" s="267"/>
      <c r="T105" s="267"/>
      <c r="U105" s="267"/>
      <c r="V105" s="267"/>
      <c r="W105" s="267"/>
      <c r="X105" s="267"/>
      <c r="Y105" s="390"/>
      <c r="Z105" s="393"/>
      <c r="AA105" s="393"/>
      <c r="AB105" s="393"/>
      <c r="AC105" s="393"/>
      <c r="AD105" s="393"/>
      <c r="AE105" s="393"/>
      <c r="AF105" s="393"/>
      <c r="AG105" s="393"/>
      <c r="AH105" s="393"/>
      <c r="AI105" s="393"/>
      <c r="AJ105" s="393"/>
      <c r="AK105" s="393"/>
      <c r="AL105" s="393"/>
      <c r="AM105" s="282"/>
    </row>
    <row r="106" spans="1:39" ht="15" outlineLevel="1">
      <c r="A106" s="480">
        <v>21</v>
      </c>
      <c r="B106" s="478" t="s">
        <v>481</v>
      </c>
      <c r="C106" s="267" t="s">
        <v>335</v>
      </c>
      <c r="D106" s="271">
        <v>148063</v>
      </c>
      <c r="E106" s="271">
        <v>146738</v>
      </c>
      <c r="F106" s="271">
        <v>146738</v>
      </c>
      <c r="G106" s="271">
        <v>146738</v>
      </c>
      <c r="H106" s="271">
        <v>146738</v>
      </c>
      <c r="I106" s="271">
        <v>146738</v>
      </c>
      <c r="J106" s="271">
        <v>146738</v>
      </c>
      <c r="K106" s="271">
        <v>146629</v>
      </c>
      <c r="L106" s="271">
        <v>146629</v>
      </c>
      <c r="M106" s="271">
        <v>146629</v>
      </c>
      <c r="N106" s="267"/>
      <c r="O106" s="271">
        <v>10</v>
      </c>
      <c r="P106" s="271">
        <v>9</v>
      </c>
      <c r="Q106" s="271">
        <v>9</v>
      </c>
      <c r="R106" s="271">
        <v>9</v>
      </c>
      <c r="S106" s="271">
        <v>9</v>
      </c>
      <c r="T106" s="271">
        <v>9</v>
      </c>
      <c r="U106" s="271">
        <v>9</v>
      </c>
      <c r="V106" s="271">
        <v>9</v>
      </c>
      <c r="W106" s="271">
        <v>9</v>
      </c>
      <c r="X106" s="271">
        <v>9</v>
      </c>
      <c r="Y106" s="491">
        <v>1</v>
      </c>
      <c r="Z106" s="378"/>
      <c r="AA106" s="378"/>
      <c r="AB106" s="378"/>
      <c r="AC106" s="378"/>
      <c r="AD106" s="378"/>
      <c r="AE106" s="378"/>
      <c r="AF106" s="378"/>
      <c r="AG106" s="378"/>
      <c r="AH106" s="378"/>
      <c r="AI106" s="378"/>
      <c r="AJ106" s="378"/>
      <c r="AK106" s="378"/>
      <c r="AL106" s="378"/>
      <c r="AM106" s="272">
        <f>SUM(Y106:AL106)</f>
        <v>1</v>
      </c>
    </row>
    <row r="107" spans="1:39" ht="15" outlineLevel="1">
      <c r="B107" s="270" t="s">
        <v>454</v>
      </c>
      <c r="C107" s="267" t="s">
        <v>337</v>
      </c>
      <c r="D107" s="271">
        <v>58575</v>
      </c>
      <c r="E107" s="271">
        <v>57859</v>
      </c>
      <c r="F107" s="271">
        <v>57859</v>
      </c>
      <c r="G107" s="271">
        <v>57859</v>
      </c>
      <c r="H107" s="271">
        <v>57859</v>
      </c>
      <c r="I107" s="271">
        <v>57859</v>
      </c>
      <c r="J107" s="271">
        <v>57859</v>
      </c>
      <c r="K107" s="271">
        <v>57752</v>
      </c>
      <c r="L107" s="271">
        <v>57752</v>
      </c>
      <c r="M107" s="271">
        <v>57752</v>
      </c>
      <c r="N107" s="267"/>
      <c r="O107" s="271">
        <v>4</v>
      </c>
      <c r="P107" s="271">
        <v>4</v>
      </c>
      <c r="Q107" s="271">
        <v>4</v>
      </c>
      <c r="R107" s="271">
        <v>4</v>
      </c>
      <c r="S107" s="271">
        <v>4</v>
      </c>
      <c r="T107" s="271">
        <v>4</v>
      </c>
      <c r="U107" s="271">
        <v>4</v>
      </c>
      <c r="V107" s="271">
        <v>4</v>
      </c>
      <c r="W107" s="271">
        <v>4</v>
      </c>
      <c r="X107" s="271">
        <v>4</v>
      </c>
      <c r="Y107" s="379">
        <v>1</v>
      </c>
      <c r="Z107" s="379">
        <f t="shared" ref="Z107" si="168">Z106</f>
        <v>0</v>
      </c>
      <c r="AA107" s="379">
        <f t="shared" ref="AA107" si="169">AA106</f>
        <v>0</v>
      </c>
      <c r="AB107" s="379">
        <f t="shared" ref="AB107" si="170">AB106</f>
        <v>0</v>
      </c>
      <c r="AC107" s="379">
        <f t="shared" ref="AC107" si="171">AC106</f>
        <v>0</v>
      </c>
      <c r="AD107" s="379">
        <f t="shared" ref="AD107" si="172">AD106</f>
        <v>0</v>
      </c>
      <c r="AE107" s="379">
        <f t="shared" ref="AE107" si="173">AE106</f>
        <v>0</v>
      </c>
      <c r="AF107" s="379">
        <f t="shared" ref="AF107" si="174">AF106</f>
        <v>0</v>
      </c>
      <c r="AG107" s="379">
        <f t="shared" ref="AG107" si="175">AG106</f>
        <v>0</v>
      </c>
      <c r="AH107" s="379">
        <f t="shared" ref="AH107" si="176">AH106</f>
        <v>0</v>
      </c>
      <c r="AI107" s="379">
        <f t="shared" ref="AI107" si="177">AI106</f>
        <v>0</v>
      </c>
      <c r="AJ107" s="379">
        <f t="shared" ref="AJ107" si="178">AJ106</f>
        <v>0</v>
      </c>
      <c r="AK107" s="379">
        <f t="shared" ref="AK107" si="179">AK106</f>
        <v>0</v>
      </c>
      <c r="AL107" s="379">
        <f t="shared" ref="AL107" si="180">AL106</f>
        <v>0</v>
      </c>
      <c r="AM107" s="282"/>
    </row>
    <row r="108" spans="1:39" ht="15" outlineLevel="1">
      <c r="B108" s="270"/>
      <c r="C108" s="267"/>
      <c r="D108" s="267"/>
      <c r="E108" s="267"/>
      <c r="F108" s="267"/>
      <c r="G108" s="267"/>
      <c r="H108" s="267"/>
      <c r="I108" s="267"/>
      <c r="J108" s="267"/>
      <c r="K108" s="267"/>
      <c r="L108" s="267"/>
      <c r="M108" s="267"/>
      <c r="N108" s="267"/>
      <c r="O108" s="267"/>
      <c r="P108" s="267"/>
      <c r="Q108" s="267"/>
      <c r="R108" s="267"/>
      <c r="S108" s="267"/>
      <c r="T108" s="267"/>
      <c r="U108" s="267"/>
      <c r="V108" s="267"/>
      <c r="W108" s="267"/>
      <c r="X108" s="267"/>
      <c r="Y108" s="390"/>
      <c r="Z108" s="393"/>
      <c r="AA108" s="393"/>
      <c r="AB108" s="393"/>
      <c r="AC108" s="393"/>
      <c r="AD108" s="393"/>
      <c r="AE108" s="393"/>
      <c r="AF108" s="393"/>
      <c r="AG108" s="393"/>
      <c r="AH108" s="393"/>
      <c r="AI108" s="393"/>
      <c r="AJ108" s="393"/>
      <c r="AK108" s="393"/>
      <c r="AL108" s="393"/>
      <c r="AM108" s="282"/>
    </row>
    <row r="109" spans="1:39" ht="30" outlineLevel="1">
      <c r="A109" s="480">
        <v>22</v>
      </c>
      <c r="B109" s="478" t="s">
        <v>482</v>
      </c>
      <c r="C109" s="267" t="s">
        <v>335</v>
      </c>
      <c r="D109" s="271">
        <v>16467</v>
      </c>
      <c r="E109" s="271">
        <v>16467</v>
      </c>
      <c r="F109" s="271">
        <v>16467</v>
      </c>
      <c r="G109" s="271">
        <v>16467</v>
      </c>
      <c r="H109" s="271">
        <v>16467</v>
      </c>
      <c r="I109" s="271">
        <v>16467</v>
      </c>
      <c r="J109" s="271">
        <v>16467</v>
      </c>
      <c r="K109" s="271">
        <v>16467</v>
      </c>
      <c r="L109" s="271">
        <v>16467</v>
      </c>
      <c r="M109" s="271">
        <v>16467</v>
      </c>
      <c r="N109" s="267"/>
      <c r="O109" s="271">
        <v>8</v>
      </c>
      <c r="P109" s="271">
        <v>8</v>
      </c>
      <c r="Q109" s="271">
        <v>8</v>
      </c>
      <c r="R109" s="271">
        <v>8</v>
      </c>
      <c r="S109" s="271">
        <v>8</v>
      </c>
      <c r="T109" s="271">
        <v>8</v>
      </c>
      <c r="U109" s="271">
        <v>8</v>
      </c>
      <c r="V109" s="271">
        <v>8</v>
      </c>
      <c r="W109" s="271">
        <v>8</v>
      </c>
      <c r="X109" s="271">
        <v>8</v>
      </c>
      <c r="Y109" s="491">
        <v>1</v>
      </c>
      <c r="Z109" s="378"/>
      <c r="AA109" s="378"/>
      <c r="AB109" s="378"/>
      <c r="AC109" s="378"/>
      <c r="AD109" s="378"/>
      <c r="AE109" s="378"/>
      <c r="AF109" s="378"/>
      <c r="AG109" s="378"/>
      <c r="AH109" s="378"/>
      <c r="AI109" s="378"/>
      <c r="AJ109" s="378"/>
      <c r="AK109" s="378"/>
      <c r="AL109" s="378"/>
      <c r="AM109" s="272">
        <f>SUM(Y109:AL109)</f>
        <v>1</v>
      </c>
    </row>
    <row r="110" spans="1:39" ht="15" outlineLevel="1">
      <c r="B110" s="270" t="s">
        <v>454</v>
      </c>
      <c r="C110" s="267" t="s">
        <v>337</v>
      </c>
      <c r="D110" s="271">
        <v>8234</v>
      </c>
      <c r="E110" s="271">
        <v>8234</v>
      </c>
      <c r="F110" s="271">
        <v>8234</v>
      </c>
      <c r="G110" s="271">
        <v>8234</v>
      </c>
      <c r="H110" s="271">
        <v>8234</v>
      </c>
      <c r="I110" s="271">
        <v>8234</v>
      </c>
      <c r="J110" s="271">
        <v>8234</v>
      </c>
      <c r="K110" s="271">
        <v>8234</v>
      </c>
      <c r="L110" s="271">
        <v>8234</v>
      </c>
      <c r="M110" s="271">
        <v>8234</v>
      </c>
      <c r="N110" s="267"/>
      <c r="O110" s="271">
        <v>4</v>
      </c>
      <c r="P110" s="271">
        <v>4</v>
      </c>
      <c r="Q110" s="271">
        <v>4</v>
      </c>
      <c r="R110" s="271">
        <v>4</v>
      </c>
      <c r="S110" s="271">
        <v>4</v>
      </c>
      <c r="T110" s="271">
        <v>4</v>
      </c>
      <c r="U110" s="271">
        <v>4</v>
      </c>
      <c r="V110" s="271">
        <v>4</v>
      </c>
      <c r="W110" s="271">
        <v>4</v>
      </c>
      <c r="X110" s="271">
        <v>4</v>
      </c>
      <c r="Y110" s="379">
        <v>1</v>
      </c>
      <c r="Z110" s="379">
        <f t="shared" ref="Z110" si="181">Z109</f>
        <v>0</v>
      </c>
      <c r="AA110" s="379">
        <f t="shared" ref="AA110" si="182">AA109</f>
        <v>0</v>
      </c>
      <c r="AB110" s="379">
        <f t="shared" ref="AB110" si="183">AB109</f>
        <v>0</v>
      </c>
      <c r="AC110" s="379">
        <f t="shared" ref="AC110" si="184">AC109</f>
        <v>0</v>
      </c>
      <c r="AD110" s="379">
        <f t="shared" ref="AD110" si="185">AD109</f>
        <v>0</v>
      </c>
      <c r="AE110" s="379">
        <f t="shared" ref="AE110" si="186">AE109</f>
        <v>0</v>
      </c>
      <c r="AF110" s="379">
        <f t="shared" ref="AF110" si="187">AF109</f>
        <v>0</v>
      </c>
      <c r="AG110" s="379">
        <f t="shared" ref="AG110" si="188">AG109</f>
        <v>0</v>
      </c>
      <c r="AH110" s="379">
        <f t="shared" ref="AH110" si="189">AH109</f>
        <v>0</v>
      </c>
      <c r="AI110" s="379">
        <f t="shared" ref="AI110" si="190">AI109</f>
        <v>0</v>
      </c>
      <c r="AJ110" s="379">
        <f t="shared" ref="AJ110" si="191">AJ109</f>
        <v>0</v>
      </c>
      <c r="AK110" s="379">
        <f t="shared" ref="AK110" si="192">AK109</f>
        <v>0</v>
      </c>
      <c r="AL110" s="379">
        <f t="shared" ref="AL110" si="193">AL109</f>
        <v>0</v>
      </c>
      <c r="AM110" s="282"/>
    </row>
    <row r="111" spans="1:39" ht="15" outlineLevel="1">
      <c r="B111" s="270"/>
      <c r="C111" s="267"/>
      <c r="D111" s="267"/>
      <c r="E111" s="267"/>
      <c r="F111" s="267"/>
      <c r="G111" s="267"/>
      <c r="H111" s="267"/>
      <c r="I111" s="267"/>
      <c r="J111" s="267"/>
      <c r="K111" s="267"/>
      <c r="L111" s="267"/>
      <c r="M111" s="267"/>
      <c r="N111" s="267"/>
      <c r="O111" s="267"/>
      <c r="P111" s="267"/>
      <c r="Q111" s="267"/>
      <c r="R111" s="267"/>
      <c r="S111" s="267"/>
      <c r="T111" s="267"/>
      <c r="U111" s="267"/>
      <c r="V111" s="267"/>
      <c r="W111" s="267"/>
      <c r="X111" s="267"/>
      <c r="Y111" s="390"/>
      <c r="Z111" s="393"/>
      <c r="AA111" s="393"/>
      <c r="AB111" s="393"/>
      <c r="AC111" s="393"/>
      <c r="AD111" s="393"/>
      <c r="AE111" s="393"/>
      <c r="AF111" s="393"/>
      <c r="AG111" s="393"/>
      <c r="AH111" s="393"/>
      <c r="AI111" s="393"/>
      <c r="AJ111" s="393"/>
      <c r="AK111" s="393"/>
      <c r="AL111" s="393"/>
      <c r="AM111" s="282"/>
    </row>
    <row r="112" spans="1:39" ht="15" outlineLevel="1">
      <c r="A112" s="480">
        <v>23</v>
      </c>
      <c r="B112" s="478" t="s">
        <v>483</v>
      </c>
      <c r="C112" s="267" t="s">
        <v>335</v>
      </c>
      <c r="D112" s="271"/>
      <c r="E112" s="271"/>
      <c r="F112" s="271"/>
      <c r="G112" s="271"/>
      <c r="H112" s="271"/>
      <c r="I112" s="271"/>
      <c r="J112" s="271"/>
      <c r="K112" s="271"/>
      <c r="L112" s="271"/>
      <c r="M112" s="271"/>
      <c r="N112" s="267"/>
      <c r="O112" s="271"/>
      <c r="P112" s="271"/>
      <c r="Q112" s="271"/>
      <c r="R112" s="271"/>
      <c r="S112" s="271"/>
      <c r="T112" s="271"/>
      <c r="U112" s="271"/>
      <c r="V112" s="271"/>
      <c r="W112" s="271"/>
      <c r="X112" s="271"/>
      <c r="Y112" s="378"/>
      <c r="Z112" s="378"/>
      <c r="AA112" s="378"/>
      <c r="AB112" s="378"/>
      <c r="AC112" s="378"/>
      <c r="AD112" s="378"/>
      <c r="AE112" s="378"/>
      <c r="AF112" s="378"/>
      <c r="AG112" s="378"/>
      <c r="AH112" s="378"/>
      <c r="AI112" s="378"/>
      <c r="AJ112" s="378"/>
      <c r="AK112" s="378"/>
      <c r="AL112" s="378"/>
      <c r="AM112" s="272">
        <f>SUM(Y112:AL112)</f>
        <v>0</v>
      </c>
    </row>
    <row r="113" spans="1:39" ht="15" outlineLevel="1">
      <c r="B113" s="270" t="s">
        <v>454</v>
      </c>
      <c r="C113" s="267" t="s">
        <v>337</v>
      </c>
      <c r="D113" s="271"/>
      <c r="E113" s="271"/>
      <c r="F113" s="271"/>
      <c r="G113" s="271"/>
      <c r="H113" s="271"/>
      <c r="I113" s="271"/>
      <c r="J113" s="271"/>
      <c r="K113" s="271"/>
      <c r="L113" s="271"/>
      <c r="M113" s="271"/>
      <c r="N113" s="267"/>
      <c r="O113" s="271"/>
      <c r="P113" s="271"/>
      <c r="Q113" s="271"/>
      <c r="R113" s="271"/>
      <c r="S113" s="271"/>
      <c r="T113" s="271"/>
      <c r="U113" s="271"/>
      <c r="V113" s="271"/>
      <c r="W113" s="271"/>
      <c r="X113" s="271"/>
      <c r="Y113" s="379">
        <f>Y112</f>
        <v>0</v>
      </c>
      <c r="Z113" s="379">
        <f t="shared" ref="Z113" si="194">Z112</f>
        <v>0</v>
      </c>
      <c r="AA113" s="379">
        <f t="shared" ref="AA113" si="195">AA112</f>
        <v>0</v>
      </c>
      <c r="AB113" s="379">
        <f t="shared" ref="AB113" si="196">AB112</f>
        <v>0</v>
      </c>
      <c r="AC113" s="379">
        <f t="shared" ref="AC113" si="197">AC112</f>
        <v>0</v>
      </c>
      <c r="AD113" s="379">
        <f t="shared" ref="AD113" si="198">AD112</f>
        <v>0</v>
      </c>
      <c r="AE113" s="379">
        <f t="shared" ref="AE113" si="199">AE112</f>
        <v>0</v>
      </c>
      <c r="AF113" s="379">
        <f t="shared" ref="AF113" si="200">AF112</f>
        <v>0</v>
      </c>
      <c r="AG113" s="379">
        <f t="shared" ref="AG113" si="201">AG112</f>
        <v>0</v>
      </c>
      <c r="AH113" s="379">
        <f t="shared" ref="AH113" si="202">AH112</f>
        <v>0</v>
      </c>
      <c r="AI113" s="379">
        <f t="shared" ref="AI113" si="203">AI112</f>
        <v>0</v>
      </c>
      <c r="AJ113" s="379">
        <f t="shared" ref="AJ113" si="204">AJ112</f>
        <v>0</v>
      </c>
      <c r="AK113" s="379">
        <f t="shared" ref="AK113" si="205">AK112</f>
        <v>0</v>
      </c>
      <c r="AL113" s="379">
        <f t="shared" ref="AL113" si="206">AL112</f>
        <v>0</v>
      </c>
      <c r="AM113" s="282"/>
    </row>
    <row r="114" spans="1:39" ht="15" outlineLevel="1">
      <c r="B114" s="298"/>
      <c r="C114" s="267"/>
      <c r="D114" s="267"/>
      <c r="E114" s="267"/>
      <c r="F114" s="267"/>
      <c r="G114" s="267"/>
      <c r="H114" s="267"/>
      <c r="I114" s="267"/>
      <c r="J114" s="267"/>
      <c r="K114" s="267"/>
      <c r="L114" s="267"/>
      <c r="M114" s="267"/>
      <c r="N114" s="267"/>
      <c r="O114" s="267"/>
      <c r="P114" s="267"/>
      <c r="Q114" s="267"/>
      <c r="R114" s="267"/>
      <c r="S114" s="267"/>
      <c r="T114" s="267"/>
      <c r="U114" s="267"/>
      <c r="V114" s="267"/>
      <c r="W114" s="267"/>
      <c r="X114" s="267"/>
      <c r="Y114" s="390"/>
      <c r="Z114" s="393"/>
      <c r="AA114" s="393"/>
      <c r="AB114" s="393"/>
      <c r="AC114" s="393"/>
      <c r="AD114" s="393"/>
      <c r="AE114" s="393"/>
      <c r="AF114" s="393"/>
      <c r="AG114" s="393"/>
      <c r="AH114" s="393"/>
      <c r="AI114" s="393"/>
      <c r="AJ114" s="393"/>
      <c r="AK114" s="393"/>
      <c r="AL114" s="393"/>
      <c r="AM114" s="282"/>
    </row>
    <row r="115" spans="1:39" ht="15" outlineLevel="1">
      <c r="A115" s="480">
        <v>24</v>
      </c>
      <c r="B115" s="478" t="s">
        <v>484</v>
      </c>
      <c r="C115" s="267" t="s">
        <v>335</v>
      </c>
      <c r="D115" s="271"/>
      <c r="E115" s="271"/>
      <c r="F115" s="271"/>
      <c r="G115" s="271"/>
      <c r="H115" s="271"/>
      <c r="I115" s="271"/>
      <c r="J115" s="271"/>
      <c r="K115" s="271"/>
      <c r="L115" s="271"/>
      <c r="M115" s="271"/>
      <c r="N115" s="267"/>
      <c r="O115" s="271"/>
      <c r="P115" s="271"/>
      <c r="Q115" s="271"/>
      <c r="R115" s="271"/>
      <c r="S115" s="271"/>
      <c r="T115" s="271"/>
      <c r="U115" s="271"/>
      <c r="V115" s="271"/>
      <c r="W115" s="271"/>
      <c r="X115" s="271"/>
      <c r="Y115" s="378"/>
      <c r="Z115" s="378"/>
      <c r="AA115" s="378"/>
      <c r="AB115" s="378"/>
      <c r="AC115" s="378"/>
      <c r="AD115" s="378"/>
      <c r="AE115" s="378"/>
      <c r="AF115" s="378"/>
      <c r="AG115" s="378"/>
      <c r="AH115" s="378"/>
      <c r="AI115" s="378"/>
      <c r="AJ115" s="378"/>
      <c r="AK115" s="378"/>
      <c r="AL115" s="378"/>
      <c r="AM115" s="272">
        <f>SUM(Y115:AL115)</f>
        <v>0</v>
      </c>
    </row>
    <row r="116" spans="1:39" ht="15" outlineLevel="1">
      <c r="B116" s="270" t="s">
        <v>454</v>
      </c>
      <c r="C116" s="267" t="s">
        <v>337</v>
      </c>
      <c r="D116" s="271"/>
      <c r="E116" s="271"/>
      <c r="F116" s="271"/>
      <c r="G116" s="271"/>
      <c r="H116" s="271"/>
      <c r="I116" s="271"/>
      <c r="J116" s="271"/>
      <c r="K116" s="271"/>
      <c r="L116" s="271"/>
      <c r="M116" s="271"/>
      <c r="N116" s="267"/>
      <c r="O116" s="271"/>
      <c r="P116" s="271"/>
      <c r="Q116" s="271"/>
      <c r="R116" s="271"/>
      <c r="S116" s="271"/>
      <c r="T116" s="271"/>
      <c r="U116" s="271"/>
      <c r="V116" s="271"/>
      <c r="W116" s="271"/>
      <c r="X116" s="271"/>
      <c r="Y116" s="379">
        <f>Y115</f>
        <v>0</v>
      </c>
      <c r="Z116" s="379">
        <f t="shared" ref="Z116" si="207">Z115</f>
        <v>0</v>
      </c>
      <c r="AA116" s="379">
        <f t="shared" ref="AA116" si="208">AA115</f>
        <v>0</v>
      </c>
      <c r="AB116" s="379">
        <f t="shared" ref="AB116" si="209">AB115</f>
        <v>0</v>
      </c>
      <c r="AC116" s="379">
        <f t="shared" ref="AC116" si="210">AC115</f>
        <v>0</v>
      </c>
      <c r="AD116" s="379">
        <f t="shared" ref="AD116" si="211">AD115</f>
        <v>0</v>
      </c>
      <c r="AE116" s="379">
        <f t="shared" ref="AE116" si="212">AE115</f>
        <v>0</v>
      </c>
      <c r="AF116" s="379">
        <f t="shared" ref="AF116" si="213">AF115</f>
        <v>0</v>
      </c>
      <c r="AG116" s="379">
        <f t="shared" ref="AG116" si="214">AG115</f>
        <v>0</v>
      </c>
      <c r="AH116" s="379">
        <f t="shared" ref="AH116" si="215">AH115</f>
        <v>0</v>
      </c>
      <c r="AI116" s="379">
        <f t="shared" ref="AI116" si="216">AI115</f>
        <v>0</v>
      </c>
      <c r="AJ116" s="379">
        <f t="shared" ref="AJ116" si="217">AJ115</f>
        <v>0</v>
      </c>
      <c r="AK116" s="379">
        <f t="shared" ref="AK116" si="218">AK115</f>
        <v>0</v>
      </c>
      <c r="AL116" s="379">
        <f t="shared" ref="AL116" si="219">AL115</f>
        <v>0</v>
      </c>
      <c r="AM116" s="282"/>
    </row>
    <row r="117" spans="1:39" ht="15" outlineLevel="1">
      <c r="B117" s="270"/>
      <c r="C117" s="267"/>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380"/>
      <c r="Z117" s="393"/>
      <c r="AA117" s="393"/>
      <c r="AB117" s="393"/>
      <c r="AC117" s="393"/>
      <c r="AD117" s="393"/>
      <c r="AE117" s="393"/>
      <c r="AF117" s="393"/>
      <c r="AG117" s="393"/>
      <c r="AH117" s="393"/>
      <c r="AI117" s="393"/>
      <c r="AJ117" s="393"/>
      <c r="AK117" s="393"/>
      <c r="AL117" s="393"/>
      <c r="AM117" s="282"/>
    </row>
    <row r="118" spans="1:39" ht="15.45" outlineLevel="1">
      <c r="B118" s="264" t="s">
        <v>485</v>
      </c>
      <c r="C118" s="267"/>
      <c r="D118" s="267"/>
      <c r="E118" s="267"/>
      <c r="F118" s="267"/>
      <c r="G118" s="267"/>
      <c r="H118" s="267"/>
      <c r="I118" s="267"/>
      <c r="J118" s="267"/>
      <c r="K118" s="267"/>
      <c r="L118" s="267"/>
      <c r="M118" s="267"/>
      <c r="N118" s="267"/>
      <c r="O118" s="267"/>
      <c r="P118" s="267"/>
      <c r="Q118" s="267"/>
      <c r="R118" s="267"/>
      <c r="S118" s="267"/>
      <c r="T118" s="267"/>
      <c r="U118" s="267"/>
      <c r="V118" s="267"/>
      <c r="W118" s="267"/>
      <c r="X118" s="267"/>
      <c r="Y118" s="380"/>
      <c r="Z118" s="393"/>
      <c r="AA118" s="393"/>
      <c r="AB118" s="393"/>
      <c r="AC118" s="393"/>
      <c r="AD118" s="393"/>
      <c r="AE118" s="393"/>
      <c r="AF118" s="393"/>
      <c r="AG118" s="393"/>
      <c r="AH118" s="393"/>
      <c r="AI118" s="393"/>
      <c r="AJ118" s="393"/>
      <c r="AK118" s="393"/>
      <c r="AL118" s="393"/>
      <c r="AM118" s="282"/>
    </row>
    <row r="119" spans="1:39" ht="15" outlineLevel="1">
      <c r="A119" s="480">
        <v>25</v>
      </c>
      <c r="B119" s="478" t="s">
        <v>486</v>
      </c>
      <c r="C119" s="267" t="s">
        <v>335</v>
      </c>
      <c r="D119" s="271"/>
      <c r="E119" s="271"/>
      <c r="F119" s="271"/>
      <c r="G119" s="271"/>
      <c r="H119" s="271"/>
      <c r="I119" s="271"/>
      <c r="J119" s="271"/>
      <c r="K119" s="271"/>
      <c r="L119" s="271"/>
      <c r="M119" s="271"/>
      <c r="N119" s="271">
        <v>12</v>
      </c>
      <c r="O119" s="271"/>
      <c r="P119" s="271"/>
      <c r="Q119" s="271"/>
      <c r="R119" s="271"/>
      <c r="S119" s="271"/>
      <c r="T119" s="271"/>
      <c r="U119" s="271"/>
      <c r="V119" s="271"/>
      <c r="W119" s="271"/>
      <c r="X119" s="271"/>
      <c r="Y119" s="394"/>
      <c r="Z119" s="378"/>
      <c r="AA119" s="378"/>
      <c r="AB119" s="378"/>
      <c r="AC119" s="378"/>
      <c r="AD119" s="378"/>
      <c r="AE119" s="378"/>
      <c r="AF119" s="383"/>
      <c r="AG119" s="383"/>
      <c r="AH119" s="383"/>
      <c r="AI119" s="383"/>
      <c r="AJ119" s="383"/>
      <c r="AK119" s="383"/>
      <c r="AL119" s="383"/>
      <c r="AM119" s="272">
        <f>SUM(Y119:AL119)</f>
        <v>0</v>
      </c>
    </row>
    <row r="120" spans="1:39" ht="15" outlineLevel="1">
      <c r="B120" s="270" t="s">
        <v>454</v>
      </c>
      <c r="C120" s="267" t="s">
        <v>337</v>
      </c>
      <c r="D120" s="271"/>
      <c r="E120" s="271"/>
      <c r="F120" s="271"/>
      <c r="G120" s="271"/>
      <c r="H120" s="271"/>
      <c r="I120" s="271"/>
      <c r="J120" s="271"/>
      <c r="K120" s="271"/>
      <c r="L120" s="271"/>
      <c r="M120" s="271"/>
      <c r="N120" s="271">
        <f>N119</f>
        <v>12</v>
      </c>
      <c r="O120" s="271"/>
      <c r="P120" s="271"/>
      <c r="Q120" s="271"/>
      <c r="R120" s="271"/>
      <c r="S120" s="271"/>
      <c r="T120" s="271"/>
      <c r="U120" s="271"/>
      <c r="V120" s="271"/>
      <c r="W120" s="271"/>
      <c r="X120" s="271"/>
      <c r="Y120" s="379">
        <f>Y119</f>
        <v>0</v>
      </c>
      <c r="Z120" s="379">
        <f t="shared" ref="Z120" si="220">Z119</f>
        <v>0</v>
      </c>
      <c r="AA120" s="379">
        <f t="shared" ref="AA120" si="221">AA119</f>
        <v>0</v>
      </c>
      <c r="AB120" s="379">
        <f t="shared" ref="AB120" si="222">AB119</f>
        <v>0</v>
      </c>
      <c r="AC120" s="379">
        <f t="shared" ref="AC120" si="223">AC119</f>
        <v>0</v>
      </c>
      <c r="AD120" s="379">
        <f t="shared" ref="AD120" si="224">AD119</f>
        <v>0</v>
      </c>
      <c r="AE120" s="379">
        <f t="shared" ref="AE120" si="225">AE119</f>
        <v>0</v>
      </c>
      <c r="AF120" s="379">
        <f t="shared" ref="AF120" si="226">AF119</f>
        <v>0</v>
      </c>
      <c r="AG120" s="379">
        <f t="shared" ref="AG120" si="227">AG119</f>
        <v>0</v>
      </c>
      <c r="AH120" s="379">
        <f t="shared" ref="AH120" si="228">AH119</f>
        <v>0</v>
      </c>
      <c r="AI120" s="379">
        <f t="shared" ref="AI120" si="229">AI119</f>
        <v>0</v>
      </c>
      <c r="AJ120" s="379">
        <f t="shared" ref="AJ120" si="230">AJ119</f>
        <v>0</v>
      </c>
      <c r="AK120" s="379">
        <f t="shared" ref="AK120" si="231">AK119</f>
        <v>0</v>
      </c>
      <c r="AL120" s="379">
        <f t="shared" ref="AL120" si="232">AL119</f>
        <v>0</v>
      </c>
      <c r="AM120" s="282"/>
    </row>
    <row r="121" spans="1:39" ht="15" outlineLevel="1">
      <c r="B121" s="270"/>
      <c r="C121" s="267"/>
      <c r="D121" s="267"/>
      <c r="E121" s="267"/>
      <c r="F121" s="267"/>
      <c r="G121" s="267"/>
      <c r="H121" s="267"/>
      <c r="I121" s="267"/>
      <c r="J121" s="267"/>
      <c r="K121" s="267"/>
      <c r="L121" s="267"/>
      <c r="M121" s="267"/>
      <c r="N121" s="267"/>
      <c r="O121" s="267"/>
      <c r="P121" s="267"/>
      <c r="Q121" s="267"/>
      <c r="R121" s="267"/>
      <c r="S121" s="267"/>
      <c r="T121" s="267"/>
      <c r="U121" s="267"/>
      <c r="V121" s="267"/>
      <c r="W121" s="267"/>
      <c r="X121" s="267"/>
      <c r="Y121" s="380"/>
      <c r="Z121" s="393"/>
      <c r="AA121" s="393"/>
      <c r="AB121" s="393"/>
      <c r="AC121" s="393"/>
      <c r="AD121" s="393"/>
      <c r="AE121" s="393"/>
      <c r="AF121" s="393"/>
      <c r="AG121" s="393"/>
      <c r="AH121" s="393"/>
      <c r="AI121" s="393"/>
      <c r="AJ121" s="393"/>
      <c r="AK121" s="393"/>
      <c r="AL121" s="393"/>
      <c r="AM121" s="282"/>
    </row>
    <row r="122" spans="1:39" ht="15" outlineLevel="1">
      <c r="A122" s="480">
        <v>26</v>
      </c>
      <c r="B122" s="478" t="s">
        <v>487</v>
      </c>
      <c r="C122" s="316" t="s">
        <v>455</v>
      </c>
      <c r="D122" s="271">
        <v>150012</v>
      </c>
      <c r="E122" s="271">
        <v>150012</v>
      </c>
      <c r="F122" s="271">
        <v>150012</v>
      </c>
      <c r="G122" s="271">
        <v>150012</v>
      </c>
      <c r="H122" s="271">
        <v>150012</v>
      </c>
      <c r="I122" s="271">
        <v>150012</v>
      </c>
      <c r="J122" s="271">
        <v>150012</v>
      </c>
      <c r="K122" s="271">
        <v>150012</v>
      </c>
      <c r="L122" s="271">
        <v>150012</v>
      </c>
      <c r="M122" s="271">
        <v>150012</v>
      </c>
      <c r="N122" s="271">
        <v>12</v>
      </c>
      <c r="O122" s="271">
        <v>19</v>
      </c>
      <c r="P122" s="271">
        <v>19</v>
      </c>
      <c r="Q122" s="271">
        <v>19</v>
      </c>
      <c r="R122" s="271">
        <v>19</v>
      </c>
      <c r="S122" s="271">
        <v>19</v>
      </c>
      <c r="T122" s="271">
        <v>19</v>
      </c>
      <c r="U122" s="271">
        <v>19</v>
      </c>
      <c r="V122" s="271">
        <v>19</v>
      </c>
      <c r="W122" s="271">
        <v>19</v>
      </c>
      <c r="X122" s="709">
        <v>19</v>
      </c>
      <c r="Y122" s="720">
        <v>0</v>
      </c>
      <c r="Z122" s="705">
        <f>Z141</f>
        <v>0</v>
      </c>
      <c r="AA122" s="705">
        <f>AA141</f>
        <v>0</v>
      </c>
      <c r="AB122" s="705">
        <f>AB141</f>
        <v>0</v>
      </c>
      <c r="AC122" s="491"/>
      <c r="AD122" s="378"/>
      <c r="AE122" s="378"/>
      <c r="AF122" s="383"/>
      <c r="AG122" s="383"/>
      <c r="AH122" s="383"/>
      <c r="AI122" s="383"/>
      <c r="AJ122" s="383"/>
      <c r="AK122" s="383"/>
      <c r="AL122" s="383"/>
      <c r="AM122" s="272">
        <f>SUM(Y122:AL122)</f>
        <v>0</v>
      </c>
    </row>
    <row r="123" spans="1:39" ht="15" outlineLevel="1">
      <c r="B123" s="270" t="s">
        <v>454</v>
      </c>
      <c r="C123" s="316" t="s">
        <v>464</v>
      </c>
      <c r="D123" s="271">
        <v>-22764</v>
      </c>
      <c r="E123" s="271">
        <v>-22764</v>
      </c>
      <c r="F123" s="271">
        <v>-22764</v>
      </c>
      <c r="G123" s="271">
        <v>-22764</v>
      </c>
      <c r="H123" s="271">
        <v>-22764</v>
      </c>
      <c r="I123" s="271">
        <v>-22764</v>
      </c>
      <c r="J123" s="271">
        <v>-22764</v>
      </c>
      <c r="K123" s="271">
        <v>-22764</v>
      </c>
      <c r="L123" s="271">
        <v>-22764</v>
      </c>
      <c r="M123" s="271">
        <v>-22764</v>
      </c>
      <c r="N123" s="271">
        <f>N122</f>
        <v>12</v>
      </c>
      <c r="O123" s="271">
        <v>-4</v>
      </c>
      <c r="P123" s="271">
        <v>-4</v>
      </c>
      <c r="Q123" s="271">
        <v>-4</v>
      </c>
      <c r="R123" s="271">
        <v>-4</v>
      </c>
      <c r="S123" s="271">
        <v>-4</v>
      </c>
      <c r="T123" s="271">
        <v>-4</v>
      </c>
      <c r="U123" s="271">
        <v>-4</v>
      </c>
      <c r="V123" s="271">
        <v>-4</v>
      </c>
      <c r="W123" s="271">
        <v>-4</v>
      </c>
      <c r="X123" s="709">
        <v>-4</v>
      </c>
      <c r="Y123" s="701">
        <f>Y122</f>
        <v>0</v>
      </c>
      <c r="Z123" s="701">
        <f t="shared" ref="Z123:AB123" si="233">Z122</f>
        <v>0</v>
      </c>
      <c r="AA123" s="701">
        <f t="shared" si="233"/>
        <v>0</v>
      </c>
      <c r="AB123" s="701">
        <f t="shared" si="233"/>
        <v>0</v>
      </c>
      <c r="AC123" s="379">
        <f t="shared" ref="AC123" si="234">AC122</f>
        <v>0</v>
      </c>
      <c r="AD123" s="379">
        <f t="shared" ref="AD123" si="235">AD122</f>
        <v>0</v>
      </c>
      <c r="AE123" s="379">
        <f t="shared" ref="AE123" si="236">AE122</f>
        <v>0</v>
      </c>
      <c r="AF123" s="379">
        <f t="shared" ref="AF123" si="237">AF122</f>
        <v>0</v>
      </c>
      <c r="AG123" s="379">
        <f t="shared" ref="AG123" si="238">AG122</f>
        <v>0</v>
      </c>
      <c r="AH123" s="379">
        <f t="shared" ref="AH123" si="239">AH122</f>
        <v>0</v>
      </c>
      <c r="AI123" s="379">
        <f t="shared" ref="AI123" si="240">AI122</f>
        <v>0</v>
      </c>
      <c r="AJ123" s="379">
        <f t="shared" ref="AJ123" si="241">AJ122</f>
        <v>0</v>
      </c>
      <c r="AK123" s="379">
        <f t="shared" ref="AK123" si="242">AK122</f>
        <v>0</v>
      </c>
      <c r="AL123" s="379">
        <f t="shared" ref="AL123" si="243">AL122</f>
        <v>0</v>
      </c>
      <c r="AM123" s="282"/>
    </row>
    <row r="124" spans="1:39" ht="15" outlineLevel="1">
      <c r="B124" s="270"/>
      <c r="C124" s="267"/>
      <c r="D124" s="267"/>
      <c r="E124" s="267"/>
      <c r="F124" s="267"/>
      <c r="G124" s="267"/>
      <c r="H124" s="267"/>
      <c r="I124" s="267"/>
      <c r="J124" s="267"/>
      <c r="K124" s="267"/>
      <c r="L124" s="267"/>
      <c r="M124" s="267"/>
      <c r="N124" s="267"/>
      <c r="O124" s="267"/>
      <c r="P124" s="267"/>
      <c r="Q124" s="267"/>
      <c r="R124" s="267"/>
      <c r="S124" s="267"/>
      <c r="T124" s="267"/>
      <c r="U124" s="267"/>
      <c r="V124" s="267"/>
      <c r="W124" s="267"/>
      <c r="X124" s="267"/>
      <c r="Y124" s="380"/>
      <c r="Z124" s="393"/>
      <c r="AA124" s="393"/>
      <c r="AB124" s="393"/>
      <c r="AC124" s="393"/>
      <c r="AD124" s="393"/>
      <c r="AE124" s="393"/>
      <c r="AF124" s="393"/>
      <c r="AG124" s="393"/>
      <c r="AH124" s="393"/>
      <c r="AI124" s="393"/>
      <c r="AJ124" s="393"/>
      <c r="AK124" s="393"/>
      <c r="AL124" s="393"/>
      <c r="AM124" s="282"/>
    </row>
    <row r="125" spans="1:39" ht="30" outlineLevel="1">
      <c r="A125" s="480">
        <v>27</v>
      </c>
      <c r="B125" s="478" t="s">
        <v>488</v>
      </c>
      <c r="C125" s="267" t="s">
        <v>335</v>
      </c>
      <c r="D125" s="271"/>
      <c r="E125" s="271"/>
      <c r="F125" s="271"/>
      <c r="G125" s="271"/>
      <c r="H125" s="271"/>
      <c r="I125" s="271"/>
      <c r="J125" s="271"/>
      <c r="K125" s="271"/>
      <c r="L125" s="271"/>
      <c r="M125" s="271"/>
      <c r="N125" s="271">
        <v>12</v>
      </c>
      <c r="O125" s="271"/>
      <c r="P125" s="271"/>
      <c r="Q125" s="271"/>
      <c r="R125" s="271"/>
      <c r="S125" s="271"/>
      <c r="T125" s="271"/>
      <c r="U125" s="271"/>
      <c r="V125" s="271"/>
      <c r="W125" s="271"/>
      <c r="X125" s="271"/>
      <c r="Y125" s="394"/>
      <c r="Z125" s="378"/>
      <c r="AA125" s="378"/>
      <c r="AB125" s="378"/>
      <c r="AC125" s="378"/>
      <c r="AD125" s="378"/>
      <c r="AE125" s="378"/>
      <c r="AF125" s="383"/>
      <c r="AG125" s="383"/>
      <c r="AH125" s="383"/>
      <c r="AI125" s="383"/>
      <c r="AJ125" s="383"/>
      <c r="AK125" s="383"/>
      <c r="AL125" s="383"/>
      <c r="AM125" s="272">
        <f>SUM(Y125:AL125)</f>
        <v>0</v>
      </c>
    </row>
    <row r="126" spans="1:39" ht="15" outlineLevel="1">
      <c r="B126" s="270" t="s">
        <v>454</v>
      </c>
      <c r="C126" s="267" t="s">
        <v>337</v>
      </c>
      <c r="D126" s="271"/>
      <c r="E126" s="271"/>
      <c r="F126" s="271"/>
      <c r="G126" s="271"/>
      <c r="H126" s="271"/>
      <c r="I126" s="271"/>
      <c r="J126" s="271"/>
      <c r="K126" s="271"/>
      <c r="L126" s="271"/>
      <c r="M126" s="271"/>
      <c r="N126" s="271">
        <f>N125</f>
        <v>12</v>
      </c>
      <c r="O126" s="271"/>
      <c r="P126" s="271"/>
      <c r="Q126" s="271"/>
      <c r="R126" s="271"/>
      <c r="S126" s="271"/>
      <c r="T126" s="271"/>
      <c r="U126" s="271"/>
      <c r="V126" s="271"/>
      <c r="W126" s="271"/>
      <c r="X126" s="271"/>
      <c r="Y126" s="379">
        <f>Y125</f>
        <v>0</v>
      </c>
      <c r="Z126" s="379">
        <f t="shared" ref="Z126" si="244">Z125</f>
        <v>0</v>
      </c>
      <c r="AA126" s="379">
        <f t="shared" ref="AA126" si="245">AA125</f>
        <v>0</v>
      </c>
      <c r="AB126" s="379">
        <f t="shared" ref="AB126" si="246">AB125</f>
        <v>0</v>
      </c>
      <c r="AC126" s="379">
        <f t="shared" ref="AC126" si="247">AC125</f>
        <v>0</v>
      </c>
      <c r="AD126" s="379">
        <f t="shared" ref="AD126" si="248">AD125</f>
        <v>0</v>
      </c>
      <c r="AE126" s="379">
        <f t="shared" ref="AE126" si="249">AE125</f>
        <v>0</v>
      </c>
      <c r="AF126" s="379">
        <f t="shared" ref="AF126" si="250">AF125</f>
        <v>0</v>
      </c>
      <c r="AG126" s="379">
        <f t="shared" ref="AG126" si="251">AG125</f>
        <v>0</v>
      </c>
      <c r="AH126" s="379">
        <f t="shared" ref="AH126" si="252">AH125</f>
        <v>0</v>
      </c>
      <c r="AI126" s="379">
        <f t="shared" ref="AI126" si="253">AI125</f>
        <v>0</v>
      </c>
      <c r="AJ126" s="379">
        <f t="shared" ref="AJ126" si="254">AJ125</f>
        <v>0</v>
      </c>
      <c r="AK126" s="379">
        <f t="shared" ref="AK126" si="255">AK125</f>
        <v>0</v>
      </c>
      <c r="AL126" s="379">
        <f t="shared" ref="AL126" si="256">AL125</f>
        <v>0</v>
      </c>
      <c r="AM126" s="282"/>
    </row>
    <row r="127" spans="1:39" ht="15" outlineLevel="1">
      <c r="B127" s="270"/>
      <c r="C127" s="267"/>
      <c r="D127" s="267"/>
      <c r="E127" s="267"/>
      <c r="F127" s="267"/>
      <c r="G127" s="267"/>
      <c r="H127" s="267"/>
      <c r="I127" s="267"/>
      <c r="J127" s="267"/>
      <c r="K127" s="267"/>
      <c r="L127" s="267"/>
      <c r="M127" s="267"/>
      <c r="N127" s="267"/>
      <c r="O127" s="267"/>
      <c r="P127" s="267"/>
      <c r="Q127" s="267"/>
      <c r="R127" s="267"/>
      <c r="S127" s="267"/>
      <c r="T127" s="267"/>
      <c r="U127" s="267"/>
      <c r="V127" s="267"/>
      <c r="W127" s="267"/>
      <c r="X127" s="267"/>
      <c r="Y127" s="380"/>
      <c r="Z127" s="393"/>
      <c r="AA127" s="393"/>
      <c r="AB127" s="393"/>
      <c r="AC127" s="393"/>
      <c r="AD127" s="393"/>
      <c r="AE127" s="393"/>
      <c r="AF127" s="393"/>
      <c r="AG127" s="393"/>
      <c r="AH127" s="393"/>
      <c r="AI127" s="393"/>
      <c r="AJ127" s="393"/>
      <c r="AK127" s="393"/>
      <c r="AL127" s="393"/>
      <c r="AM127" s="282"/>
    </row>
    <row r="128" spans="1:39" ht="30" outlineLevel="1">
      <c r="A128" s="480">
        <v>28</v>
      </c>
      <c r="B128" s="478" t="s">
        <v>489</v>
      </c>
      <c r="C128" s="267" t="s">
        <v>335</v>
      </c>
      <c r="D128" s="271"/>
      <c r="E128" s="271"/>
      <c r="F128" s="271"/>
      <c r="G128" s="271"/>
      <c r="H128" s="271"/>
      <c r="I128" s="271"/>
      <c r="J128" s="271"/>
      <c r="K128" s="271"/>
      <c r="L128" s="271"/>
      <c r="M128" s="271"/>
      <c r="N128" s="271">
        <v>12</v>
      </c>
      <c r="O128" s="271"/>
      <c r="P128" s="271"/>
      <c r="Q128" s="271"/>
      <c r="R128" s="271"/>
      <c r="S128" s="271"/>
      <c r="T128" s="271"/>
      <c r="U128" s="271"/>
      <c r="V128" s="271"/>
      <c r="W128" s="271"/>
      <c r="X128" s="271"/>
      <c r="Y128" s="394"/>
      <c r="Z128" s="378"/>
      <c r="AA128" s="378"/>
      <c r="AB128" s="378"/>
      <c r="AC128" s="378"/>
      <c r="AD128" s="378"/>
      <c r="AE128" s="378"/>
      <c r="AF128" s="383"/>
      <c r="AG128" s="383"/>
      <c r="AH128" s="383"/>
      <c r="AI128" s="383"/>
      <c r="AJ128" s="383"/>
      <c r="AK128" s="383"/>
      <c r="AL128" s="383"/>
      <c r="AM128" s="272">
        <f>SUM(Y128:AL128)</f>
        <v>0</v>
      </c>
    </row>
    <row r="129" spans="1:39" ht="15" outlineLevel="1">
      <c r="B129" s="270" t="s">
        <v>454</v>
      </c>
      <c r="C129" s="267" t="s">
        <v>337</v>
      </c>
      <c r="D129" s="271"/>
      <c r="E129" s="271"/>
      <c r="F129" s="271"/>
      <c r="G129" s="271"/>
      <c r="H129" s="271"/>
      <c r="I129" s="271"/>
      <c r="J129" s="271"/>
      <c r="K129" s="271"/>
      <c r="L129" s="271"/>
      <c r="M129" s="271"/>
      <c r="N129" s="271">
        <f>N128</f>
        <v>12</v>
      </c>
      <c r="O129" s="271"/>
      <c r="P129" s="271"/>
      <c r="Q129" s="271"/>
      <c r="R129" s="271"/>
      <c r="S129" s="271"/>
      <c r="T129" s="271"/>
      <c r="U129" s="271"/>
      <c r="V129" s="271"/>
      <c r="W129" s="271"/>
      <c r="X129" s="271"/>
      <c r="Y129" s="379">
        <f>Y128</f>
        <v>0</v>
      </c>
      <c r="Z129" s="379">
        <f t="shared" ref="Z129" si="257">Z128</f>
        <v>0</v>
      </c>
      <c r="AA129" s="379">
        <f t="shared" ref="AA129" si="258">AA128</f>
        <v>0</v>
      </c>
      <c r="AB129" s="379">
        <f t="shared" ref="AB129" si="259">AB128</f>
        <v>0</v>
      </c>
      <c r="AC129" s="379">
        <f t="shared" ref="AC129" si="260">AC128</f>
        <v>0</v>
      </c>
      <c r="AD129" s="379">
        <f t="shared" ref="AD129" si="261">AD128</f>
        <v>0</v>
      </c>
      <c r="AE129" s="379">
        <f t="shared" ref="AE129" si="262">AE128</f>
        <v>0</v>
      </c>
      <c r="AF129" s="379">
        <f t="shared" ref="AF129" si="263">AF128</f>
        <v>0</v>
      </c>
      <c r="AG129" s="379">
        <f t="shared" ref="AG129" si="264">AG128</f>
        <v>0</v>
      </c>
      <c r="AH129" s="379">
        <f t="shared" ref="AH129" si="265">AH128</f>
        <v>0</v>
      </c>
      <c r="AI129" s="379">
        <f t="shared" ref="AI129" si="266">AI128</f>
        <v>0</v>
      </c>
      <c r="AJ129" s="379">
        <f t="shared" ref="AJ129" si="267">AJ128</f>
        <v>0</v>
      </c>
      <c r="AK129" s="379">
        <f t="shared" ref="AK129" si="268">AK128</f>
        <v>0</v>
      </c>
      <c r="AL129" s="379">
        <f t="shared" ref="AL129" si="269">AL128</f>
        <v>0</v>
      </c>
      <c r="AM129" s="282"/>
    </row>
    <row r="130" spans="1:39" ht="15" outlineLevel="1">
      <c r="B130" s="270"/>
      <c r="C130" s="267"/>
      <c r="D130" s="267"/>
      <c r="E130" s="267"/>
      <c r="F130" s="267"/>
      <c r="G130" s="267"/>
      <c r="H130" s="267"/>
      <c r="I130" s="267"/>
      <c r="J130" s="267"/>
      <c r="K130" s="267"/>
      <c r="L130" s="267"/>
      <c r="M130" s="267"/>
      <c r="N130" s="267"/>
      <c r="O130" s="267"/>
      <c r="P130" s="267"/>
      <c r="Q130" s="267"/>
      <c r="R130" s="267"/>
      <c r="S130" s="267"/>
      <c r="T130" s="267"/>
      <c r="U130" s="267"/>
      <c r="V130" s="267"/>
      <c r="W130" s="267"/>
      <c r="X130" s="267"/>
      <c r="Y130" s="380"/>
      <c r="Z130" s="393"/>
      <c r="AA130" s="393"/>
      <c r="AB130" s="393"/>
      <c r="AC130" s="393"/>
      <c r="AD130" s="393"/>
      <c r="AE130" s="393"/>
      <c r="AF130" s="393"/>
      <c r="AG130" s="393"/>
      <c r="AH130" s="393"/>
      <c r="AI130" s="393"/>
      <c r="AJ130" s="393"/>
      <c r="AK130" s="393"/>
      <c r="AL130" s="393"/>
      <c r="AM130" s="282"/>
    </row>
    <row r="131" spans="1:39" ht="30" outlineLevel="1">
      <c r="A131" s="480">
        <v>29</v>
      </c>
      <c r="B131" s="478" t="s">
        <v>490</v>
      </c>
      <c r="C131" s="267" t="s">
        <v>335</v>
      </c>
      <c r="D131" s="271"/>
      <c r="E131" s="271"/>
      <c r="F131" s="271"/>
      <c r="G131" s="271"/>
      <c r="H131" s="271"/>
      <c r="I131" s="271"/>
      <c r="J131" s="271"/>
      <c r="K131" s="271"/>
      <c r="L131" s="271"/>
      <c r="M131" s="271"/>
      <c r="N131" s="271">
        <v>3</v>
      </c>
      <c r="O131" s="271"/>
      <c r="P131" s="271"/>
      <c r="Q131" s="271"/>
      <c r="R131" s="271"/>
      <c r="S131" s="271"/>
      <c r="T131" s="271"/>
      <c r="U131" s="271"/>
      <c r="V131" s="271"/>
      <c r="W131" s="271"/>
      <c r="X131" s="271"/>
      <c r="Y131" s="394"/>
      <c r="Z131" s="378"/>
      <c r="AA131" s="378"/>
      <c r="AB131" s="378"/>
      <c r="AC131" s="378"/>
      <c r="AD131" s="378"/>
      <c r="AE131" s="378"/>
      <c r="AF131" s="383"/>
      <c r="AG131" s="383"/>
      <c r="AH131" s="383"/>
      <c r="AI131" s="383"/>
      <c r="AJ131" s="383"/>
      <c r="AK131" s="383"/>
      <c r="AL131" s="383"/>
      <c r="AM131" s="272">
        <f>SUM(Y131:AL131)</f>
        <v>0</v>
      </c>
    </row>
    <row r="132" spans="1:39" ht="15" outlineLevel="1">
      <c r="B132" s="270" t="s">
        <v>454</v>
      </c>
      <c r="C132" s="267" t="s">
        <v>337</v>
      </c>
      <c r="D132" s="271"/>
      <c r="E132" s="271"/>
      <c r="F132" s="271"/>
      <c r="G132" s="271"/>
      <c r="H132" s="271"/>
      <c r="I132" s="271"/>
      <c r="J132" s="271"/>
      <c r="K132" s="271"/>
      <c r="L132" s="271"/>
      <c r="M132" s="271"/>
      <c r="N132" s="271">
        <f>N131</f>
        <v>3</v>
      </c>
      <c r="O132" s="271"/>
      <c r="P132" s="271"/>
      <c r="Q132" s="271"/>
      <c r="R132" s="271"/>
      <c r="S132" s="271"/>
      <c r="T132" s="271"/>
      <c r="U132" s="271"/>
      <c r="V132" s="271"/>
      <c r="W132" s="271"/>
      <c r="X132" s="271"/>
      <c r="Y132" s="379">
        <f>Y131</f>
        <v>0</v>
      </c>
      <c r="Z132" s="379">
        <f t="shared" ref="Z132" si="270">Z131</f>
        <v>0</v>
      </c>
      <c r="AA132" s="379">
        <f t="shared" ref="AA132" si="271">AA131</f>
        <v>0</v>
      </c>
      <c r="AB132" s="379">
        <f t="shared" ref="AB132" si="272">AB131</f>
        <v>0</v>
      </c>
      <c r="AC132" s="379">
        <f t="shared" ref="AC132" si="273">AC131</f>
        <v>0</v>
      </c>
      <c r="AD132" s="379">
        <f t="shared" ref="AD132" si="274">AD131</f>
        <v>0</v>
      </c>
      <c r="AE132" s="379">
        <f t="shared" ref="AE132" si="275">AE131</f>
        <v>0</v>
      </c>
      <c r="AF132" s="379">
        <f t="shared" ref="AF132" si="276">AF131</f>
        <v>0</v>
      </c>
      <c r="AG132" s="379">
        <f t="shared" ref="AG132" si="277">AG131</f>
        <v>0</v>
      </c>
      <c r="AH132" s="379">
        <f t="shared" ref="AH132" si="278">AH131</f>
        <v>0</v>
      </c>
      <c r="AI132" s="379">
        <f t="shared" ref="AI132" si="279">AI131</f>
        <v>0</v>
      </c>
      <c r="AJ132" s="379">
        <f t="shared" ref="AJ132" si="280">AJ131</f>
        <v>0</v>
      </c>
      <c r="AK132" s="379">
        <f t="shared" ref="AK132" si="281">AK131</f>
        <v>0</v>
      </c>
      <c r="AL132" s="379">
        <f t="shared" ref="AL132" si="282">AL131</f>
        <v>0</v>
      </c>
      <c r="AM132" s="282"/>
    </row>
    <row r="133" spans="1:39" ht="15" outlineLevel="1">
      <c r="B133" s="270"/>
      <c r="C133" s="267"/>
      <c r="D133" s="267"/>
      <c r="E133" s="267"/>
      <c r="F133" s="267"/>
      <c r="G133" s="267"/>
      <c r="H133" s="267"/>
      <c r="I133" s="267"/>
      <c r="J133" s="267"/>
      <c r="K133" s="267"/>
      <c r="L133" s="267"/>
      <c r="M133" s="267"/>
      <c r="N133" s="267"/>
      <c r="O133" s="267"/>
      <c r="P133" s="267"/>
      <c r="Q133" s="267"/>
      <c r="R133" s="267"/>
      <c r="S133" s="267"/>
      <c r="T133" s="267"/>
      <c r="U133" s="267"/>
      <c r="V133" s="267"/>
      <c r="W133" s="267"/>
      <c r="X133" s="267"/>
      <c r="Y133" s="380"/>
      <c r="Z133" s="393"/>
      <c r="AA133" s="393"/>
      <c r="AB133" s="393"/>
      <c r="AC133" s="393"/>
      <c r="AD133" s="393"/>
      <c r="AE133" s="393"/>
      <c r="AF133" s="393"/>
      <c r="AG133" s="393"/>
      <c r="AH133" s="393"/>
      <c r="AI133" s="393"/>
      <c r="AJ133" s="393"/>
      <c r="AK133" s="393"/>
      <c r="AL133" s="393"/>
      <c r="AM133" s="282"/>
    </row>
    <row r="134" spans="1:39" ht="30" outlineLevel="1">
      <c r="A134" s="480">
        <v>30</v>
      </c>
      <c r="B134" s="478" t="s">
        <v>491</v>
      </c>
      <c r="C134" s="267" t="s">
        <v>335</v>
      </c>
      <c r="D134" s="271"/>
      <c r="E134" s="271"/>
      <c r="F134" s="271"/>
      <c r="G134" s="271"/>
      <c r="H134" s="271"/>
      <c r="I134" s="271"/>
      <c r="J134" s="271"/>
      <c r="K134" s="271"/>
      <c r="L134" s="271"/>
      <c r="M134" s="271"/>
      <c r="N134" s="271">
        <v>12</v>
      </c>
      <c r="O134" s="271"/>
      <c r="P134" s="271"/>
      <c r="Q134" s="271"/>
      <c r="R134" s="271"/>
      <c r="S134" s="271"/>
      <c r="T134" s="271"/>
      <c r="U134" s="271"/>
      <c r="V134" s="271"/>
      <c r="W134" s="271"/>
      <c r="X134" s="271"/>
      <c r="Y134" s="394"/>
      <c r="Z134" s="378"/>
      <c r="AA134" s="378"/>
      <c r="AB134" s="378"/>
      <c r="AC134" s="378"/>
      <c r="AD134" s="378"/>
      <c r="AE134" s="378"/>
      <c r="AF134" s="383"/>
      <c r="AG134" s="383"/>
      <c r="AH134" s="383"/>
      <c r="AI134" s="383"/>
      <c r="AJ134" s="383"/>
      <c r="AK134" s="383"/>
      <c r="AL134" s="383"/>
      <c r="AM134" s="272">
        <f>SUM(Y134:AL134)</f>
        <v>0</v>
      </c>
    </row>
    <row r="135" spans="1:39" ht="15" outlineLevel="1">
      <c r="B135" s="270" t="s">
        <v>454</v>
      </c>
      <c r="C135" s="267" t="s">
        <v>337</v>
      </c>
      <c r="D135" s="271"/>
      <c r="E135" s="271"/>
      <c r="F135" s="271"/>
      <c r="G135" s="271"/>
      <c r="H135" s="271"/>
      <c r="I135" s="271"/>
      <c r="J135" s="271"/>
      <c r="K135" s="271"/>
      <c r="L135" s="271"/>
      <c r="M135" s="271"/>
      <c r="N135" s="271">
        <f>N134</f>
        <v>12</v>
      </c>
      <c r="O135" s="271"/>
      <c r="P135" s="271"/>
      <c r="Q135" s="271"/>
      <c r="R135" s="271"/>
      <c r="S135" s="271"/>
      <c r="T135" s="271"/>
      <c r="U135" s="271"/>
      <c r="V135" s="271"/>
      <c r="W135" s="271"/>
      <c r="X135" s="271"/>
      <c r="Y135" s="379">
        <f>Y134</f>
        <v>0</v>
      </c>
      <c r="Z135" s="379">
        <f t="shared" ref="Z135" si="283">Z134</f>
        <v>0</v>
      </c>
      <c r="AA135" s="379">
        <f t="shared" ref="AA135" si="284">AA134</f>
        <v>0</v>
      </c>
      <c r="AB135" s="379">
        <f t="shared" ref="AB135" si="285">AB134</f>
        <v>0</v>
      </c>
      <c r="AC135" s="379">
        <f t="shared" ref="AC135" si="286">AC134</f>
        <v>0</v>
      </c>
      <c r="AD135" s="379">
        <f t="shared" ref="AD135" si="287">AD134</f>
        <v>0</v>
      </c>
      <c r="AE135" s="379">
        <f t="shared" ref="AE135" si="288">AE134</f>
        <v>0</v>
      </c>
      <c r="AF135" s="379">
        <f t="shared" ref="AF135" si="289">AF134</f>
        <v>0</v>
      </c>
      <c r="AG135" s="379">
        <f t="shared" ref="AG135" si="290">AG134</f>
        <v>0</v>
      </c>
      <c r="AH135" s="379">
        <f t="shared" ref="AH135" si="291">AH134</f>
        <v>0</v>
      </c>
      <c r="AI135" s="379">
        <f t="shared" ref="AI135" si="292">AI134</f>
        <v>0</v>
      </c>
      <c r="AJ135" s="379">
        <f t="shared" ref="AJ135" si="293">AJ134</f>
        <v>0</v>
      </c>
      <c r="AK135" s="379">
        <f t="shared" ref="AK135" si="294">AK134</f>
        <v>0</v>
      </c>
      <c r="AL135" s="379">
        <f t="shared" ref="AL135" si="295">AL134</f>
        <v>0</v>
      </c>
      <c r="AM135" s="282"/>
    </row>
    <row r="136" spans="1:39" ht="15" outlineLevel="1">
      <c r="B136" s="270"/>
      <c r="C136" s="267"/>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380"/>
      <c r="Z136" s="393"/>
      <c r="AA136" s="393"/>
      <c r="AB136" s="393"/>
      <c r="AC136" s="393"/>
      <c r="AD136" s="393"/>
      <c r="AE136" s="393"/>
      <c r="AF136" s="393"/>
      <c r="AG136" s="393"/>
      <c r="AH136" s="393"/>
      <c r="AI136" s="393"/>
      <c r="AJ136" s="393"/>
      <c r="AK136" s="393"/>
      <c r="AL136" s="393"/>
      <c r="AM136" s="282"/>
    </row>
    <row r="137" spans="1:39" ht="30" outlineLevel="1">
      <c r="A137" s="480">
        <v>31</v>
      </c>
      <c r="B137" s="478" t="s">
        <v>492</v>
      </c>
      <c r="C137" s="267" t="s">
        <v>335</v>
      </c>
      <c r="D137" s="271"/>
      <c r="E137" s="271"/>
      <c r="F137" s="271"/>
      <c r="G137" s="271"/>
      <c r="H137" s="271"/>
      <c r="I137" s="271"/>
      <c r="J137" s="271"/>
      <c r="K137" s="271"/>
      <c r="L137" s="271"/>
      <c r="M137" s="271"/>
      <c r="N137" s="271">
        <v>12</v>
      </c>
      <c r="O137" s="271"/>
      <c r="P137" s="271"/>
      <c r="Q137" s="271"/>
      <c r="R137" s="271"/>
      <c r="S137" s="271"/>
      <c r="T137" s="271"/>
      <c r="U137" s="271"/>
      <c r="V137" s="271"/>
      <c r="W137" s="271"/>
      <c r="X137" s="271"/>
      <c r="Y137" s="394"/>
      <c r="Z137" s="378"/>
      <c r="AA137" s="378"/>
      <c r="AB137" s="378"/>
      <c r="AC137" s="378"/>
      <c r="AD137" s="378"/>
      <c r="AE137" s="378"/>
      <c r="AF137" s="383"/>
      <c r="AG137" s="383"/>
      <c r="AH137" s="383"/>
      <c r="AI137" s="383"/>
      <c r="AJ137" s="383"/>
      <c r="AK137" s="383"/>
      <c r="AL137" s="383"/>
      <c r="AM137" s="272">
        <f>SUM(Y137:AL137)</f>
        <v>0</v>
      </c>
    </row>
    <row r="138" spans="1:39" ht="15" outlineLevel="1">
      <c r="B138" s="270" t="s">
        <v>454</v>
      </c>
      <c r="C138" s="267" t="s">
        <v>337</v>
      </c>
      <c r="D138" s="271"/>
      <c r="E138" s="271"/>
      <c r="F138" s="271"/>
      <c r="G138" s="271"/>
      <c r="H138" s="271"/>
      <c r="I138" s="271"/>
      <c r="J138" s="271"/>
      <c r="K138" s="271"/>
      <c r="L138" s="271"/>
      <c r="M138" s="271"/>
      <c r="N138" s="271">
        <f>N137</f>
        <v>12</v>
      </c>
      <c r="O138" s="271"/>
      <c r="P138" s="271"/>
      <c r="Q138" s="271"/>
      <c r="R138" s="271"/>
      <c r="S138" s="271"/>
      <c r="T138" s="271"/>
      <c r="U138" s="271"/>
      <c r="V138" s="271"/>
      <c r="W138" s="271"/>
      <c r="X138" s="271"/>
      <c r="Y138" s="379">
        <f>Y137</f>
        <v>0</v>
      </c>
      <c r="Z138" s="379">
        <f t="shared" ref="Z138" si="296">Z137</f>
        <v>0</v>
      </c>
      <c r="AA138" s="379">
        <f t="shared" ref="AA138" si="297">AA137</f>
        <v>0</v>
      </c>
      <c r="AB138" s="379">
        <f t="shared" ref="AB138" si="298">AB137</f>
        <v>0</v>
      </c>
      <c r="AC138" s="379">
        <f t="shared" ref="AC138" si="299">AC137</f>
        <v>0</v>
      </c>
      <c r="AD138" s="379">
        <f t="shared" ref="AD138" si="300">AD137</f>
        <v>0</v>
      </c>
      <c r="AE138" s="379">
        <f t="shared" ref="AE138" si="301">AE137</f>
        <v>0</v>
      </c>
      <c r="AF138" s="379">
        <f t="shared" ref="AF138" si="302">AF137</f>
        <v>0</v>
      </c>
      <c r="AG138" s="379">
        <f t="shared" ref="AG138" si="303">AG137</f>
        <v>0</v>
      </c>
      <c r="AH138" s="379">
        <f t="shared" ref="AH138" si="304">AH137</f>
        <v>0</v>
      </c>
      <c r="AI138" s="379">
        <f t="shared" ref="AI138" si="305">AI137</f>
        <v>0</v>
      </c>
      <c r="AJ138" s="379">
        <f t="shared" ref="AJ138" si="306">AJ137</f>
        <v>0</v>
      </c>
      <c r="AK138" s="379">
        <f t="shared" ref="AK138" si="307">AK137</f>
        <v>0</v>
      </c>
      <c r="AL138" s="379">
        <f t="shared" ref="AL138" si="308">AL137</f>
        <v>0</v>
      </c>
      <c r="AM138" s="282"/>
    </row>
    <row r="139" spans="1:39" ht="15" outlineLevel="1">
      <c r="B139" s="478"/>
      <c r="C139" s="267"/>
      <c r="D139" s="267"/>
      <c r="E139" s="267"/>
      <c r="F139" s="267"/>
      <c r="G139" s="267"/>
      <c r="H139" s="267"/>
      <c r="I139" s="267"/>
      <c r="J139" s="267"/>
      <c r="K139" s="267"/>
      <c r="L139" s="267"/>
      <c r="M139" s="267"/>
      <c r="N139" s="267"/>
      <c r="O139" s="267"/>
      <c r="P139" s="267"/>
      <c r="Q139" s="267"/>
      <c r="R139" s="267"/>
      <c r="S139" s="267"/>
      <c r="T139" s="267"/>
      <c r="U139" s="267"/>
      <c r="V139" s="267"/>
      <c r="W139" s="267"/>
      <c r="X139" s="267"/>
      <c r="Y139" s="380"/>
      <c r="Z139" s="393"/>
      <c r="AA139" s="393"/>
      <c r="AB139" s="393"/>
      <c r="AC139" s="393"/>
      <c r="AD139" s="393"/>
      <c r="AE139" s="393"/>
      <c r="AF139" s="393"/>
      <c r="AG139" s="393"/>
      <c r="AH139" s="393"/>
      <c r="AI139" s="393"/>
      <c r="AJ139" s="393"/>
      <c r="AK139" s="393"/>
      <c r="AL139" s="393"/>
      <c r="AM139" s="282"/>
    </row>
    <row r="140" spans="1:39" ht="15.75" customHeight="1" outlineLevel="1">
      <c r="A140" s="480">
        <v>32</v>
      </c>
      <c r="B140" s="478" t="s">
        <v>493</v>
      </c>
      <c r="C140" s="267" t="s">
        <v>335</v>
      </c>
      <c r="D140" s="271"/>
      <c r="E140" s="271"/>
      <c r="F140" s="271"/>
      <c r="G140" s="271"/>
      <c r="H140" s="271"/>
      <c r="I140" s="271"/>
      <c r="J140" s="271"/>
      <c r="K140" s="271"/>
      <c r="L140" s="271"/>
      <c r="M140" s="271"/>
      <c r="N140" s="271">
        <v>12</v>
      </c>
      <c r="O140" s="271"/>
      <c r="P140" s="271"/>
      <c r="Q140" s="271"/>
      <c r="R140" s="271"/>
      <c r="S140" s="271"/>
      <c r="T140" s="271"/>
      <c r="U140" s="271"/>
      <c r="V140" s="271"/>
      <c r="W140" s="271"/>
      <c r="X140" s="271"/>
      <c r="Y140" s="394"/>
      <c r="Z140" s="378"/>
      <c r="AA140" s="378"/>
      <c r="AB140" s="378"/>
      <c r="AC140" s="378"/>
      <c r="AD140" s="378"/>
      <c r="AE140" s="378"/>
      <c r="AF140" s="383"/>
      <c r="AG140" s="383"/>
      <c r="AH140" s="383"/>
      <c r="AI140" s="383"/>
      <c r="AJ140" s="383"/>
      <c r="AK140" s="383"/>
      <c r="AL140" s="383"/>
      <c r="AM140" s="272">
        <f>SUM(Y140:AL140)</f>
        <v>0</v>
      </c>
    </row>
    <row r="141" spans="1:39" ht="15" outlineLevel="1">
      <c r="B141" s="270" t="s">
        <v>454</v>
      </c>
      <c r="C141" s="267" t="s">
        <v>337</v>
      </c>
      <c r="D141" s="271"/>
      <c r="E141" s="271"/>
      <c r="F141" s="271"/>
      <c r="G141" s="271"/>
      <c r="H141" s="271"/>
      <c r="I141" s="271"/>
      <c r="J141" s="271"/>
      <c r="K141" s="271"/>
      <c r="L141" s="271"/>
      <c r="M141" s="271"/>
      <c r="N141" s="271">
        <f>N140</f>
        <v>12</v>
      </c>
      <c r="O141" s="271"/>
      <c r="P141" s="271"/>
      <c r="Q141" s="271"/>
      <c r="R141" s="271"/>
      <c r="S141" s="271"/>
      <c r="T141" s="271"/>
      <c r="U141" s="271"/>
      <c r="V141" s="271"/>
      <c r="W141" s="271"/>
      <c r="X141" s="271"/>
      <c r="Y141" s="379">
        <f>Y140</f>
        <v>0</v>
      </c>
      <c r="Z141" s="379">
        <f t="shared" ref="Z141" si="309">Z140</f>
        <v>0</v>
      </c>
      <c r="AA141" s="379">
        <f t="shared" ref="AA141" si="310">AA140</f>
        <v>0</v>
      </c>
      <c r="AB141" s="379">
        <f t="shared" ref="AB141" si="311">AB140</f>
        <v>0</v>
      </c>
      <c r="AC141" s="379">
        <f t="shared" ref="AC141" si="312">AC140</f>
        <v>0</v>
      </c>
      <c r="AD141" s="379">
        <f t="shared" ref="AD141" si="313">AD140</f>
        <v>0</v>
      </c>
      <c r="AE141" s="379">
        <f t="shared" ref="AE141" si="314">AE140</f>
        <v>0</v>
      </c>
      <c r="AF141" s="379">
        <f t="shared" ref="AF141" si="315">AF140</f>
        <v>0</v>
      </c>
      <c r="AG141" s="379">
        <f t="shared" ref="AG141" si="316">AG140</f>
        <v>0</v>
      </c>
      <c r="AH141" s="379">
        <f t="shared" ref="AH141" si="317">AH140</f>
        <v>0</v>
      </c>
      <c r="AI141" s="379">
        <f t="shared" ref="AI141" si="318">AI140</f>
        <v>0</v>
      </c>
      <c r="AJ141" s="379">
        <f t="shared" ref="AJ141" si="319">AJ140</f>
        <v>0</v>
      </c>
      <c r="AK141" s="379">
        <f t="shared" ref="AK141" si="320">AK140</f>
        <v>0</v>
      </c>
      <c r="AL141" s="379">
        <f t="shared" ref="AL141" si="321">AL140</f>
        <v>0</v>
      </c>
      <c r="AM141" s="282"/>
    </row>
    <row r="142" spans="1:39" ht="15" outlineLevel="1">
      <c r="B142" s="478"/>
      <c r="C142" s="267"/>
      <c r="D142" s="267"/>
      <c r="E142" s="267"/>
      <c r="F142" s="267"/>
      <c r="G142" s="267"/>
      <c r="H142" s="267"/>
      <c r="I142" s="267"/>
      <c r="J142" s="267"/>
      <c r="K142" s="267"/>
      <c r="L142" s="267"/>
      <c r="M142" s="267"/>
      <c r="N142" s="267"/>
      <c r="O142" s="267"/>
      <c r="P142" s="267"/>
      <c r="Q142" s="267"/>
      <c r="R142" s="267"/>
      <c r="S142" s="267"/>
      <c r="T142" s="267"/>
      <c r="U142" s="267"/>
      <c r="V142" s="267"/>
      <c r="W142" s="267"/>
      <c r="X142" s="267"/>
      <c r="Y142" s="380"/>
      <c r="Z142" s="393"/>
      <c r="AA142" s="393"/>
      <c r="AB142" s="393"/>
      <c r="AC142" s="393"/>
      <c r="AD142" s="393"/>
      <c r="AE142" s="393"/>
      <c r="AF142" s="393"/>
      <c r="AG142" s="393"/>
      <c r="AH142" s="393"/>
      <c r="AI142" s="393"/>
      <c r="AJ142" s="393"/>
      <c r="AK142" s="393"/>
      <c r="AL142" s="393"/>
      <c r="AM142" s="282"/>
    </row>
    <row r="143" spans="1:39" ht="15.45" outlineLevel="1">
      <c r="B143" s="264" t="s">
        <v>494</v>
      </c>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380"/>
      <c r="Z143" s="393"/>
      <c r="AA143" s="393"/>
      <c r="AB143" s="393"/>
      <c r="AC143" s="393"/>
      <c r="AD143" s="393"/>
      <c r="AE143" s="393"/>
      <c r="AF143" s="393"/>
      <c r="AG143" s="393"/>
      <c r="AH143" s="393"/>
      <c r="AI143" s="393"/>
      <c r="AJ143" s="393"/>
      <c r="AK143" s="393"/>
      <c r="AL143" s="393"/>
      <c r="AM143" s="282"/>
    </row>
    <row r="144" spans="1:39" ht="15" outlineLevel="1">
      <c r="A144" s="480">
        <v>33</v>
      </c>
      <c r="B144" s="478" t="s">
        <v>495</v>
      </c>
      <c r="C144" s="267" t="s">
        <v>335</v>
      </c>
      <c r="D144" s="271"/>
      <c r="E144" s="271"/>
      <c r="F144" s="271"/>
      <c r="G144" s="271"/>
      <c r="H144" s="271"/>
      <c r="I144" s="271"/>
      <c r="J144" s="271"/>
      <c r="K144" s="271"/>
      <c r="L144" s="271"/>
      <c r="M144" s="271"/>
      <c r="N144" s="271">
        <v>0</v>
      </c>
      <c r="O144" s="271"/>
      <c r="P144" s="271"/>
      <c r="Q144" s="271"/>
      <c r="R144" s="271"/>
      <c r="S144" s="271"/>
      <c r="T144" s="271"/>
      <c r="U144" s="271"/>
      <c r="V144" s="271"/>
      <c r="W144" s="271"/>
      <c r="X144" s="271"/>
      <c r="Y144" s="394"/>
      <c r="Z144" s="378"/>
      <c r="AA144" s="378"/>
      <c r="AB144" s="378"/>
      <c r="AC144" s="378"/>
      <c r="AD144" s="378"/>
      <c r="AE144" s="378"/>
      <c r="AF144" s="383"/>
      <c r="AG144" s="383"/>
      <c r="AH144" s="383"/>
      <c r="AI144" s="383"/>
      <c r="AJ144" s="383"/>
      <c r="AK144" s="383"/>
      <c r="AL144" s="383"/>
      <c r="AM144" s="272">
        <f>SUM(Y144:AL144)</f>
        <v>0</v>
      </c>
    </row>
    <row r="145" spans="1:39" ht="15" outlineLevel="1">
      <c r="B145" s="270" t="s">
        <v>454</v>
      </c>
      <c r="C145" s="267" t="s">
        <v>337</v>
      </c>
      <c r="D145" s="271"/>
      <c r="E145" s="271"/>
      <c r="F145" s="271"/>
      <c r="G145" s="271"/>
      <c r="H145" s="271"/>
      <c r="I145" s="271"/>
      <c r="J145" s="271"/>
      <c r="K145" s="271"/>
      <c r="L145" s="271"/>
      <c r="M145" s="271"/>
      <c r="N145" s="271">
        <f>N144</f>
        <v>0</v>
      </c>
      <c r="O145" s="271"/>
      <c r="P145" s="271"/>
      <c r="Q145" s="271"/>
      <c r="R145" s="271"/>
      <c r="S145" s="271"/>
      <c r="T145" s="271"/>
      <c r="U145" s="271"/>
      <c r="V145" s="271"/>
      <c r="W145" s="271"/>
      <c r="X145" s="271"/>
      <c r="Y145" s="379">
        <f>Y144</f>
        <v>0</v>
      </c>
      <c r="Z145" s="379">
        <f t="shared" ref="Z145" si="322">Z144</f>
        <v>0</v>
      </c>
      <c r="AA145" s="379">
        <f t="shared" ref="AA145" si="323">AA144</f>
        <v>0</v>
      </c>
      <c r="AB145" s="379">
        <f t="shared" ref="AB145" si="324">AB144</f>
        <v>0</v>
      </c>
      <c r="AC145" s="379">
        <f t="shared" ref="AC145" si="325">AC144</f>
        <v>0</v>
      </c>
      <c r="AD145" s="379">
        <f t="shared" ref="AD145" si="326">AD144</f>
        <v>0</v>
      </c>
      <c r="AE145" s="379">
        <f t="shared" ref="AE145" si="327">AE144</f>
        <v>0</v>
      </c>
      <c r="AF145" s="379">
        <f t="shared" ref="AF145" si="328">AF144</f>
        <v>0</v>
      </c>
      <c r="AG145" s="379">
        <f t="shared" ref="AG145" si="329">AG144</f>
        <v>0</v>
      </c>
      <c r="AH145" s="379">
        <f t="shared" ref="AH145" si="330">AH144</f>
        <v>0</v>
      </c>
      <c r="AI145" s="379">
        <f t="shared" ref="AI145" si="331">AI144</f>
        <v>0</v>
      </c>
      <c r="AJ145" s="379">
        <f t="shared" ref="AJ145" si="332">AJ144</f>
        <v>0</v>
      </c>
      <c r="AK145" s="379">
        <f t="shared" ref="AK145" si="333">AK144</f>
        <v>0</v>
      </c>
      <c r="AL145" s="379">
        <f t="shared" ref="AL145" si="334">AL144</f>
        <v>0</v>
      </c>
      <c r="AM145" s="282"/>
    </row>
    <row r="146" spans="1:39" ht="15" outlineLevel="1">
      <c r="B146" s="478"/>
      <c r="C146" s="267"/>
      <c r="D146" s="267"/>
      <c r="E146" s="267"/>
      <c r="F146" s="267"/>
      <c r="G146" s="267"/>
      <c r="H146" s="267"/>
      <c r="I146" s="267"/>
      <c r="J146" s="267"/>
      <c r="K146" s="267"/>
      <c r="L146" s="267"/>
      <c r="M146" s="267"/>
      <c r="N146" s="267"/>
      <c r="O146" s="267"/>
      <c r="P146" s="267"/>
      <c r="Q146" s="267"/>
      <c r="R146" s="267"/>
      <c r="S146" s="267"/>
      <c r="T146" s="267"/>
      <c r="U146" s="267"/>
      <c r="V146" s="267"/>
      <c r="W146" s="267"/>
      <c r="X146" s="267"/>
      <c r="Y146" s="380"/>
      <c r="Z146" s="393"/>
      <c r="AA146" s="393"/>
      <c r="AB146" s="393"/>
      <c r="AC146" s="393"/>
      <c r="AD146" s="393"/>
      <c r="AE146" s="393"/>
      <c r="AF146" s="393"/>
      <c r="AG146" s="393"/>
      <c r="AH146" s="393"/>
      <c r="AI146" s="393"/>
      <c r="AJ146" s="393"/>
      <c r="AK146" s="393"/>
      <c r="AL146" s="393"/>
      <c r="AM146" s="282"/>
    </row>
    <row r="147" spans="1:39" ht="15" outlineLevel="1">
      <c r="A147" s="480">
        <v>34</v>
      </c>
      <c r="B147" s="478" t="s">
        <v>496</v>
      </c>
      <c r="C147" s="267" t="s">
        <v>335</v>
      </c>
      <c r="D147" s="271"/>
      <c r="E147" s="271"/>
      <c r="F147" s="271"/>
      <c r="G147" s="271"/>
      <c r="H147" s="271"/>
      <c r="I147" s="271"/>
      <c r="J147" s="271"/>
      <c r="K147" s="271"/>
      <c r="L147" s="271"/>
      <c r="M147" s="271"/>
      <c r="N147" s="271">
        <v>0</v>
      </c>
      <c r="O147" s="271"/>
      <c r="P147" s="271"/>
      <c r="Q147" s="271"/>
      <c r="R147" s="271"/>
      <c r="S147" s="271"/>
      <c r="T147" s="271"/>
      <c r="U147" s="271"/>
      <c r="V147" s="271"/>
      <c r="W147" s="271"/>
      <c r="X147" s="271"/>
      <c r="Y147" s="394"/>
      <c r="Z147" s="378"/>
      <c r="AA147" s="378"/>
      <c r="AB147" s="378"/>
      <c r="AC147" s="378"/>
      <c r="AD147" s="378"/>
      <c r="AE147" s="378"/>
      <c r="AF147" s="383"/>
      <c r="AG147" s="383"/>
      <c r="AH147" s="383"/>
      <c r="AI147" s="383"/>
      <c r="AJ147" s="383"/>
      <c r="AK147" s="383"/>
      <c r="AL147" s="383"/>
      <c r="AM147" s="272">
        <f>SUM(Y147:AL147)</f>
        <v>0</v>
      </c>
    </row>
    <row r="148" spans="1:39" ht="15" outlineLevel="1">
      <c r="B148" s="270" t="s">
        <v>454</v>
      </c>
      <c r="C148" s="267" t="s">
        <v>337</v>
      </c>
      <c r="D148" s="271"/>
      <c r="E148" s="271"/>
      <c r="F148" s="271"/>
      <c r="G148" s="271"/>
      <c r="H148" s="271"/>
      <c r="I148" s="271"/>
      <c r="J148" s="271"/>
      <c r="K148" s="271"/>
      <c r="L148" s="271"/>
      <c r="M148" s="271"/>
      <c r="N148" s="271">
        <f>N147</f>
        <v>0</v>
      </c>
      <c r="O148" s="271"/>
      <c r="P148" s="271"/>
      <c r="Q148" s="271"/>
      <c r="R148" s="271"/>
      <c r="S148" s="271"/>
      <c r="T148" s="271"/>
      <c r="U148" s="271"/>
      <c r="V148" s="271"/>
      <c r="W148" s="271"/>
      <c r="X148" s="271"/>
      <c r="Y148" s="379">
        <f>Y147</f>
        <v>0</v>
      </c>
      <c r="Z148" s="379">
        <f t="shared" ref="Z148" si="335">Z147</f>
        <v>0</v>
      </c>
      <c r="AA148" s="379">
        <f t="shared" ref="AA148" si="336">AA147</f>
        <v>0</v>
      </c>
      <c r="AB148" s="379">
        <f t="shared" ref="AB148" si="337">AB147</f>
        <v>0</v>
      </c>
      <c r="AC148" s="379">
        <f t="shared" ref="AC148" si="338">AC147</f>
        <v>0</v>
      </c>
      <c r="AD148" s="379">
        <f t="shared" ref="AD148" si="339">AD147</f>
        <v>0</v>
      </c>
      <c r="AE148" s="379">
        <f t="shared" ref="AE148" si="340">AE147</f>
        <v>0</v>
      </c>
      <c r="AF148" s="379">
        <f t="shared" ref="AF148" si="341">AF147</f>
        <v>0</v>
      </c>
      <c r="AG148" s="379">
        <f t="shared" ref="AG148" si="342">AG147</f>
        <v>0</v>
      </c>
      <c r="AH148" s="379">
        <f t="shared" ref="AH148" si="343">AH147</f>
        <v>0</v>
      </c>
      <c r="AI148" s="379">
        <f t="shared" ref="AI148" si="344">AI147</f>
        <v>0</v>
      </c>
      <c r="AJ148" s="379">
        <f t="shared" ref="AJ148" si="345">AJ147</f>
        <v>0</v>
      </c>
      <c r="AK148" s="379">
        <f t="shared" ref="AK148" si="346">AK147</f>
        <v>0</v>
      </c>
      <c r="AL148" s="379">
        <f t="shared" ref="AL148" si="347">AL147</f>
        <v>0</v>
      </c>
      <c r="AM148" s="282"/>
    </row>
    <row r="149" spans="1:39" ht="15" outlineLevel="1">
      <c r="B149" s="478"/>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380"/>
      <c r="Z149" s="393"/>
      <c r="AA149" s="393"/>
      <c r="AB149" s="393"/>
      <c r="AC149" s="393"/>
      <c r="AD149" s="393"/>
      <c r="AE149" s="393"/>
      <c r="AF149" s="393"/>
      <c r="AG149" s="393"/>
      <c r="AH149" s="393"/>
      <c r="AI149" s="393"/>
      <c r="AJ149" s="393"/>
      <c r="AK149" s="393"/>
      <c r="AL149" s="393"/>
      <c r="AM149" s="282"/>
    </row>
    <row r="150" spans="1:39" ht="15" outlineLevel="1">
      <c r="A150" s="480">
        <v>35</v>
      </c>
      <c r="B150" s="478" t="s">
        <v>497</v>
      </c>
      <c r="C150" s="267" t="s">
        <v>335</v>
      </c>
      <c r="D150" s="271"/>
      <c r="E150" s="271"/>
      <c r="F150" s="271"/>
      <c r="G150" s="271"/>
      <c r="H150" s="271"/>
      <c r="I150" s="271"/>
      <c r="J150" s="271"/>
      <c r="K150" s="271"/>
      <c r="L150" s="271"/>
      <c r="M150" s="271"/>
      <c r="N150" s="271">
        <v>0</v>
      </c>
      <c r="O150" s="271"/>
      <c r="P150" s="271"/>
      <c r="Q150" s="271"/>
      <c r="R150" s="271"/>
      <c r="S150" s="271"/>
      <c r="T150" s="271"/>
      <c r="U150" s="271"/>
      <c r="V150" s="271"/>
      <c r="W150" s="271"/>
      <c r="X150" s="271"/>
      <c r="Y150" s="394"/>
      <c r="Z150" s="378"/>
      <c r="AA150" s="378"/>
      <c r="AB150" s="378"/>
      <c r="AC150" s="378"/>
      <c r="AD150" s="378"/>
      <c r="AE150" s="378"/>
      <c r="AF150" s="383"/>
      <c r="AG150" s="383"/>
      <c r="AH150" s="383"/>
      <c r="AI150" s="383"/>
      <c r="AJ150" s="383"/>
      <c r="AK150" s="383"/>
      <c r="AL150" s="383"/>
      <c r="AM150" s="272">
        <f>SUM(Y150:AL150)</f>
        <v>0</v>
      </c>
    </row>
    <row r="151" spans="1:39" ht="15" outlineLevel="1">
      <c r="B151" s="270" t="s">
        <v>454</v>
      </c>
      <c r="C151" s="267" t="s">
        <v>337</v>
      </c>
      <c r="D151" s="271"/>
      <c r="E151" s="271"/>
      <c r="F151" s="271"/>
      <c r="G151" s="271"/>
      <c r="H151" s="271"/>
      <c r="I151" s="271"/>
      <c r="J151" s="271"/>
      <c r="K151" s="271"/>
      <c r="L151" s="271"/>
      <c r="M151" s="271"/>
      <c r="N151" s="271">
        <f>N150</f>
        <v>0</v>
      </c>
      <c r="O151" s="271"/>
      <c r="P151" s="271"/>
      <c r="Q151" s="271"/>
      <c r="R151" s="271"/>
      <c r="S151" s="271"/>
      <c r="T151" s="271"/>
      <c r="U151" s="271"/>
      <c r="V151" s="271"/>
      <c r="W151" s="271"/>
      <c r="X151" s="271"/>
      <c r="Y151" s="379">
        <f>Y150</f>
        <v>0</v>
      </c>
      <c r="Z151" s="379">
        <f t="shared" ref="Z151" si="348">Z150</f>
        <v>0</v>
      </c>
      <c r="AA151" s="379">
        <f t="shared" ref="AA151" si="349">AA150</f>
        <v>0</v>
      </c>
      <c r="AB151" s="379">
        <f t="shared" ref="AB151" si="350">AB150</f>
        <v>0</v>
      </c>
      <c r="AC151" s="379">
        <f t="shared" ref="AC151" si="351">AC150</f>
        <v>0</v>
      </c>
      <c r="AD151" s="379">
        <f t="shared" ref="AD151" si="352">AD150</f>
        <v>0</v>
      </c>
      <c r="AE151" s="379">
        <f t="shared" ref="AE151" si="353">AE150</f>
        <v>0</v>
      </c>
      <c r="AF151" s="379">
        <f t="shared" ref="AF151" si="354">AF150</f>
        <v>0</v>
      </c>
      <c r="AG151" s="379">
        <f t="shared" ref="AG151" si="355">AG150</f>
        <v>0</v>
      </c>
      <c r="AH151" s="379">
        <f t="shared" ref="AH151" si="356">AH150</f>
        <v>0</v>
      </c>
      <c r="AI151" s="379">
        <f t="shared" ref="AI151" si="357">AI150</f>
        <v>0</v>
      </c>
      <c r="AJ151" s="379">
        <f t="shared" ref="AJ151" si="358">AJ150</f>
        <v>0</v>
      </c>
      <c r="AK151" s="379">
        <f t="shared" ref="AK151" si="359">AK150</f>
        <v>0</v>
      </c>
      <c r="AL151" s="379">
        <f t="shared" ref="AL151" si="360">AL150</f>
        <v>0</v>
      </c>
      <c r="AM151" s="282"/>
    </row>
    <row r="152" spans="1:39" ht="15" outlineLevel="1">
      <c r="B152" s="270"/>
      <c r="C152" s="267"/>
      <c r="D152" s="267"/>
      <c r="E152" s="267"/>
      <c r="F152" s="267"/>
      <c r="G152" s="267"/>
      <c r="H152" s="267"/>
      <c r="I152" s="267"/>
      <c r="J152" s="267"/>
      <c r="K152" s="267"/>
      <c r="L152" s="267"/>
      <c r="M152" s="267"/>
      <c r="N152" s="267"/>
      <c r="O152" s="267"/>
      <c r="P152" s="267"/>
      <c r="Q152" s="267"/>
      <c r="R152" s="267"/>
      <c r="S152" s="267"/>
      <c r="T152" s="267"/>
      <c r="U152" s="267"/>
      <c r="V152" s="267"/>
      <c r="W152" s="267"/>
      <c r="X152" s="267"/>
      <c r="Y152" s="380"/>
      <c r="Z152" s="393"/>
      <c r="AA152" s="393"/>
      <c r="AB152" s="393"/>
      <c r="AC152" s="393"/>
      <c r="AD152" s="393"/>
      <c r="AE152" s="393"/>
      <c r="AF152" s="393"/>
      <c r="AG152" s="393"/>
      <c r="AH152" s="393"/>
      <c r="AI152" s="393"/>
      <c r="AJ152" s="393"/>
      <c r="AK152" s="393"/>
      <c r="AL152" s="393"/>
      <c r="AM152" s="282"/>
    </row>
    <row r="153" spans="1:39" ht="15.45" outlineLevel="1">
      <c r="B153" s="264" t="s">
        <v>498</v>
      </c>
      <c r="C153" s="267"/>
      <c r="D153" s="267"/>
      <c r="E153" s="267"/>
      <c r="F153" s="267"/>
      <c r="G153" s="267"/>
      <c r="H153" s="267"/>
      <c r="I153" s="267"/>
      <c r="J153" s="267"/>
      <c r="K153" s="267"/>
      <c r="L153" s="267"/>
      <c r="M153" s="267"/>
      <c r="N153" s="267"/>
      <c r="O153" s="267"/>
      <c r="P153" s="267"/>
      <c r="Q153" s="267"/>
      <c r="R153" s="267"/>
      <c r="S153" s="267"/>
      <c r="T153" s="267"/>
      <c r="U153" s="267"/>
      <c r="V153" s="267"/>
      <c r="W153" s="267"/>
      <c r="X153" s="267"/>
      <c r="Y153" s="380"/>
      <c r="Z153" s="393"/>
      <c r="AA153" s="393"/>
      <c r="AB153" s="393"/>
      <c r="AC153" s="393"/>
      <c r="AD153" s="393"/>
      <c r="AE153" s="393"/>
      <c r="AF153" s="393"/>
      <c r="AG153" s="393"/>
      <c r="AH153" s="393"/>
      <c r="AI153" s="393"/>
      <c r="AJ153" s="393"/>
      <c r="AK153" s="393"/>
      <c r="AL153" s="393"/>
      <c r="AM153" s="282"/>
    </row>
    <row r="154" spans="1:39" ht="45" outlineLevel="1">
      <c r="A154" s="480">
        <v>36</v>
      </c>
      <c r="B154" s="478" t="s">
        <v>499</v>
      </c>
      <c r="C154" s="267" t="s">
        <v>335</v>
      </c>
      <c r="D154" s="271"/>
      <c r="E154" s="271"/>
      <c r="F154" s="271"/>
      <c r="G154" s="271"/>
      <c r="H154" s="271"/>
      <c r="I154" s="271"/>
      <c r="J154" s="271"/>
      <c r="K154" s="271"/>
      <c r="L154" s="271"/>
      <c r="M154" s="271"/>
      <c r="N154" s="271">
        <v>12</v>
      </c>
      <c r="O154" s="271"/>
      <c r="P154" s="271"/>
      <c r="Q154" s="271"/>
      <c r="R154" s="271"/>
      <c r="S154" s="271"/>
      <c r="T154" s="271"/>
      <c r="U154" s="271"/>
      <c r="V154" s="271"/>
      <c r="W154" s="271"/>
      <c r="X154" s="271"/>
      <c r="Y154" s="394"/>
      <c r="Z154" s="378"/>
      <c r="AA154" s="378"/>
      <c r="AB154" s="378"/>
      <c r="AC154" s="378"/>
      <c r="AD154" s="378"/>
      <c r="AE154" s="378"/>
      <c r="AF154" s="383"/>
      <c r="AG154" s="383"/>
      <c r="AH154" s="383"/>
      <c r="AI154" s="383"/>
      <c r="AJ154" s="383"/>
      <c r="AK154" s="383"/>
      <c r="AL154" s="383"/>
      <c r="AM154" s="272">
        <f>SUM(Y154:AL154)</f>
        <v>0</v>
      </c>
    </row>
    <row r="155" spans="1:39" ht="15" outlineLevel="1">
      <c r="B155" s="270" t="s">
        <v>454</v>
      </c>
      <c r="C155" s="267" t="s">
        <v>337</v>
      </c>
      <c r="D155" s="271"/>
      <c r="E155" s="271"/>
      <c r="F155" s="271"/>
      <c r="G155" s="271"/>
      <c r="H155" s="271"/>
      <c r="I155" s="271"/>
      <c r="J155" s="271"/>
      <c r="K155" s="271"/>
      <c r="L155" s="271"/>
      <c r="M155" s="271"/>
      <c r="N155" s="271">
        <f>N154</f>
        <v>12</v>
      </c>
      <c r="O155" s="271"/>
      <c r="P155" s="271"/>
      <c r="Q155" s="271"/>
      <c r="R155" s="271"/>
      <c r="S155" s="271"/>
      <c r="T155" s="271"/>
      <c r="U155" s="271"/>
      <c r="V155" s="271"/>
      <c r="W155" s="271"/>
      <c r="X155" s="271"/>
      <c r="Y155" s="379">
        <f>Y154</f>
        <v>0</v>
      </c>
      <c r="Z155" s="379">
        <f t="shared" ref="Z155" si="361">Z154</f>
        <v>0</v>
      </c>
      <c r="AA155" s="379">
        <f t="shared" ref="AA155" si="362">AA154</f>
        <v>0</v>
      </c>
      <c r="AB155" s="379">
        <f t="shared" ref="AB155" si="363">AB154</f>
        <v>0</v>
      </c>
      <c r="AC155" s="379">
        <f t="shared" ref="AC155" si="364">AC154</f>
        <v>0</v>
      </c>
      <c r="AD155" s="379">
        <f t="shared" ref="AD155" si="365">AD154</f>
        <v>0</v>
      </c>
      <c r="AE155" s="379">
        <f t="shared" ref="AE155" si="366">AE154</f>
        <v>0</v>
      </c>
      <c r="AF155" s="379">
        <f t="shared" ref="AF155" si="367">AF154</f>
        <v>0</v>
      </c>
      <c r="AG155" s="379">
        <f t="shared" ref="AG155" si="368">AG154</f>
        <v>0</v>
      </c>
      <c r="AH155" s="379">
        <f t="shared" ref="AH155" si="369">AH154</f>
        <v>0</v>
      </c>
      <c r="AI155" s="379">
        <f t="shared" ref="AI155" si="370">AI154</f>
        <v>0</v>
      </c>
      <c r="AJ155" s="379">
        <f t="shared" ref="AJ155" si="371">AJ154</f>
        <v>0</v>
      </c>
      <c r="AK155" s="379">
        <f t="shared" ref="AK155" si="372">AK154</f>
        <v>0</v>
      </c>
      <c r="AL155" s="379">
        <f t="shared" ref="AL155" si="373">AL154</f>
        <v>0</v>
      </c>
      <c r="AM155" s="282"/>
    </row>
    <row r="156" spans="1:39" ht="15" outlineLevel="1">
      <c r="B156" s="478"/>
      <c r="C156" s="267"/>
      <c r="D156" s="267"/>
      <c r="E156" s="267"/>
      <c r="F156" s="267"/>
      <c r="G156" s="267"/>
      <c r="H156" s="267"/>
      <c r="I156" s="267"/>
      <c r="J156" s="267"/>
      <c r="K156" s="267"/>
      <c r="L156" s="267"/>
      <c r="M156" s="267"/>
      <c r="N156" s="267"/>
      <c r="O156" s="267"/>
      <c r="P156" s="267"/>
      <c r="Q156" s="267"/>
      <c r="R156" s="267"/>
      <c r="S156" s="267"/>
      <c r="T156" s="267"/>
      <c r="U156" s="267"/>
      <c r="V156" s="267"/>
      <c r="W156" s="267"/>
      <c r="X156" s="267"/>
      <c r="Y156" s="380"/>
      <c r="Z156" s="393"/>
      <c r="AA156" s="393"/>
      <c r="AB156" s="393"/>
      <c r="AC156" s="393"/>
      <c r="AD156" s="393"/>
      <c r="AE156" s="393"/>
      <c r="AF156" s="393"/>
      <c r="AG156" s="393"/>
      <c r="AH156" s="393"/>
      <c r="AI156" s="393"/>
      <c r="AJ156" s="393"/>
      <c r="AK156" s="393"/>
      <c r="AL156" s="393"/>
      <c r="AM156" s="282"/>
    </row>
    <row r="157" spans="1:39" ht="30" outlineLevel="1">
      <c r="A157" s="480">
        <v>37</v>
      </c>
      <c r="B157" s="478" t="s">
        <v>500</v>
      </c>
      <c r="C157" s="267" t="s">
        <v>335</v>
      </c>
      <c r="D157" s="271"/>
      <c r="E157" s="271"/>
      <c r="F157" s="271"/>
      <c r="G157" s="271"/>
      <c r="H157" s="271"/>
      <c r="I157" s="271"/>
      <c r="J157" s="271"/>
      <c r="K157" s="271"/>
      <c r="L157" s="271"/>
      <c r="M157" s="271"/>
      <c r="N157" s="271">
        <v>12</v>
      </c>
      <c r="O157" s="271"/>
      <c r="P157" s="271"/>
      <c r="Q157" s="271"/>
      <c r="R157" s="271"/>
      <c r="S157" s="271"/>
      <c r="T157" s="271"/>
      <c r="U157" s="271"/>
      <c r="V157" s="271"/>
      <c r="W157" s="271"/>
      <c r="X157" s="271"/>
      <c r="Y157" s="394"/>
      <c r="Z157" s="378"/>
      <c r="AA157" s="378"/>
      <c r="AB157" s="378"/>
      <c r="AC157" s="378"/>
      <c r="AD157" s="378"/>
      <c r="AE157" s="378"/>
      <c r="AF157" s="383"/>
      <c r="AG157" s="383"/>
      <c r="AH157" s="383"/>
      <c r="AI157" s="383"/>
      <c r="AJ157" s="383"/>
      <c r="AK157" s="383"/>
      <c r="AL157" s="383"/>
      <c r="AM157" s="272">
        <f>SUM(Y157:AL157)</f>
        <v>0</v>
      </c>
    </row>
    <row r="158" spans="1:39" ht="15" outlineLevel="1">
      <c r="B158" s="270" t="s">
        <v>454</v>
      </c>
      <c r="C158" s="267" t="s">
        <v>337</v>
      </c>
      <c r="D158" s="271"/>
      <c r="E158" s="271"/>
      <c r="F158" s="271"/>
      <c r="G158" s="271"/>
      <c r="H158" s="271"/>
      <c r="I158" s="271"/>
      <c r="J158" s="271"/>
      <c r="K158" s="271"/>
      <c r="L158" s="271"/>
      <c r="M158" s="271"/>
      <c r="N158" s="271">
        <f>N157</f>
        <v>12</v>
      </c>
      <c r="O158" s="271"/>
      <c r="P158" s="271"/>
      <c r="Q158" s="271"/>
      <c r="R158" s="271"/>
      <c r="S158" s="271"/>
      <c r="T158" s="271"/>
      <c r="U158" s="271"/>
      <c r="V158" s="271"/>
      <c r="W158" s="271"/>
      <c r="X158" s="271"/>
      <c r="Y158" s="379">
        <f>Y157</f>
        <v>0</v>
      </c>
      <c r="Z158" s="379">
        <f t="shared" ref="Z158" si="374">Z157</f>
        <v>0</v>
      </c>
      <c r="AA158" s="379">
        <f t="shared" ref="AA158" si="375">AA157</f>
        <v>0</v>
      </c>
      <c r="AB158" s="379">
        <f t="shared" ref="AB158" si="376">AB157</f>
        <v>0</v>
      </c>
      <c r="AC158" s="379">
        <f t="shared" ref="AC158" si="377">AC157</f>
        <v>0</v>
      </c>
      <c r="AD158" s="379">
        <f t="shared" ref="AD158" si="378">AD157</f>
        <v>0</v>
      </c>
      <c r="AE158" s="379">
        <f t="shared" ref="AE158" si="379">AE157</f>
        <v>0</v>
      </c>
      <c r="AF158" s="379">
        <f t="shared" ref="AF158" si="380">AF157</f>
        <v>0</v>
      </c>
      <c r="AG158" s="379">
        <f t="shared" ref="AG158" si="381">AG157</f>
        <v>0</v>
      </c>
      <c r="AH158" s="379">
        <f t="shared" ref="AH158" si="382">AH157</f>
        <v>0</v>
      </c>
      <c r="AI158" s="379">
        <f t="shared" ref="AI158" si="383">AI157</f>
        <v>0</v>
      </c>
      <c r="AJ158" s="379">
        <f t="shared" ref="AJ158" si="384">AJ157</f>
        <v>0</v>
      </c>
      <c r="AK158" s="379">
        <f t="shared" ref="AK158" si="385">AK157</f>
        <v>0</v>
      </c>
      <c r="AL158" s="379">
        <f t="shared" ref="AL158" si="386">AL157</f>
        <v>0</v>
      </c>
      <c r="AM158" s="282"/>
    </row>
    <row r="159" spans="1:39" ht="15" outlineLevel="1">
      <c r="B159" s="478"/>
      <c r="C159" s="26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380"/>
      <c r="Z159" s="393"/>
      <c r="AA159" s="393"/>
      <c r="AB159" s="393"/>
      <c r="AC159" s="393"/>
      <c r="AD159" s="393"/>
      <c r="AE159" s="393"/>
      <c r="AF159" s="393"/>
      <c r="AG159" s="393"/>
      <c r="AH159" s="393"/>
      <c r="AI159" s="393"/>
      <c r="AJ159" s="393"/>
      <c r="AK159" s="393"/>
      <c r="AL159" s="393"/>
      <c r="AM159" s="282"/>
    </row>
    <row r="160" spans="1:39" ht="15" outlineLevel="1">
      <c r="A160" s="480">
        <v>38</v>
      </c>
      <c r="B160" s="478" t="s">
        <v>501</v>
      </c>
      <c r="C160" s="267" t="s">
        <v>335</v>
      </c>
      <c r="D160" s="271"/>
      <c r="E160" s="271"/>
      <c r="F160" s="271"/>
      <c r="G160" s="271"/>
      <c r="H160" s="271"/>
      <c r="I160" s="271"/>
      <c r="J160" s="271"/>
      <c r="K160" s="271"/>
      <c r="L160" s="271"/>
      <c r="M160" s="271"/>
      <c r="N160" s="271">
        <v>12</v>
      </c>
      <c r="O160" s="271"/>
      <c r="P160" s="271"/>
      <c r="Q160" s="271"/>
      <c r="R160" s="271"/>
      <c r="S160" s="271"/>
      <c r="T160" s="271"/>
      <c r="U160" s="271"/>
      <c r="V160" s="271"/>
      <c r="W160" s="271"/>
      <c r="X160" s="271"/>
      <c r="Y160" s="394"/>
      <c r="Z160" s="378"/>
      <c r="AA160" s="378"/>
      <c r="AB160" s="378"/>
      <c r="AC160" s="378"/>
      <c r="AD160" s="378"/>
      <c r="AE160" s="378"/>
      <c r="AF160" s="383"/>
      <c r="AG160" s="383"/>
      <c r="AH160" s="383"/>
      <c r="AI160" s="383"/>
      <c r="AJ160" s="383"/>
      <c r="AK160" s="383"/>
      <c r="AL160" s="383"/>
      <c r="AM160" s="272">
        <f>SUM(Y160:AL160)</f>
        <v>0</v>
      </c>
    </row>
    <row r="161" spans="1:39" ht="15" outlineLevel="1">
      <c r="B161" s="270" t="s">
        <v>454</v>
      </c>
      <c r="C161" s="267" t="s">
        <v>337</v>
      </c>
      <c r="D161" s="271"/>
      <c r="E161" s="271"/>
      <c r="F161" s="271"/>
      <c r="G161" s="271"/>
      <c r="H161" s="271"/>
      <c r="I161" s="271"/>
      <c r="J161" s="271"/>
      <c r="K161" s="271"/>
      <c r="L161" s="271"/>
      <c r="M161" s="271"/>
      <c r="N161" s="271">
        <f>N160</f>
        <v>12</v>
      </c>
      <c r="O161" s="271"/>
      <c r="P161" s="271"/>
      <c r="Q161" s="271"/>
      <c r="R161" s="271"/>
      <c r="S161" s="271"/>
      <c r="T161" s="271"/>
      <c r="U161" s="271"/>
      <c r="V161" s="271"/>
      <c r="W161" s="271"/>
      <c r="X161" s="271"/>
      <c r="Y161" s="379">
        <f>Y160</f>
        <v>0</v>
      </c>
      <c r="Z161" s="379">
        <f t="shared" ref="Z161" si="387">Z160</f>
        <v>0</v>
      </c>
      <c r="AA161" s="379">
        <f t="shared" ref="AA161" si="388">AA160</f>
        <v>0</v>
      </c>
      <c r="AB161" s="379">
        <f t="shared" ref="AB161" si="389">AB160</f>
        <v>0</v>
      </c>
      <c r="AC161" s="379">
        <f t="shared" ref="AC161" si="390">AC160</f>
        <v>0</v>
      </c>
      <c r="AD161" s="379">
        <f t="shared" ref="AD161" si="391">AD160</f>
        <v>0</v>
      </c>
      <c r="AE161" s="379">
        <f t="shared" ref="AE161" si="392">AE160</f>
        <v>0</v>
      </c>
      <c r="AF161" s="379">
        <f t="shared" ref="AF161" si="393">AF160</f>
        <v>0</v>
      </c>
      <c r="AG161" s="379">
        <f t="shared" ref="AG161" si="394">AG160</f>
        <v>0</v>
      </c>
      <c r="AH161" s="379">
        <f t="shared" ref="AH161" si="395">AH160</f>
        <v>0</v>
      </c>
      <c r="AI161" s="379">
        <f t="shared" ref="AI161" si="396">AI160</f>
        <v>0</v>
      </c>
      <c r="AJ161" s="379">
        <f t="shared" ref="AJ161" si="397">AJ160</f>
        <v>0</v>
      </c>
      <c r="AK161" s="379">
        <f t="shared" ref="AK161" si="398">AK160</f>
        <v>0</v>
      </c>
      <c r="AL161" s="379">
        <f t="shared" ref="AL161" si="399">AL160</f>
        <v>0</v>
      </c>
      <c r="AM161" s="282"/>
    </row>
    <row r="162" spans="1:39" ht="15" outlineLevel="1">
      <c r="B162" s="478"/>
      <c r="C162" s="267"/>
      <c r="D162" s="267"/>
      <c r="E162" s="267"/>
      <c r="F162" s="267"/>
      <c r="G162" s="267"/>
      <c r="H162" s="267"/>
      <c r="I162" s="267"/>
      <c r="J162" s="267"/>
      <c r="K162" s="267"/>
      <c r="L162" s="267"/>
      <c r="M162" s="267"/>
      <c r="N162" s="267"/>
      <c r="O162" s="267"/>
      <c r="P162" s="267"/>
      <c r="Q162" s="267"/>
      <c r="R162" s="267"/>
      <c r="S162" s="267"/>
      <c r="T162" s="267"/>
      <c r="U162" s="267"/>
      <c r="V162" s="267"/>
      <c r="W162" s="267"/>
      <c r="X162" s="267"/>
      <c r="Y162" s="380"/>
      <c r="Z162" s="393"/>
      <c r="AA162" s="393"/>
      <c r="AB162" s="393"/>
      <c r="AC162" s="393"/>
      <c r="AD162" s="393"/>
      <c r="AE162" s="393"/>
      <c r="AF162" s="393"/>
      <c r="AG162" s="393"/>
      <c r="AH162" s="393"/>
      <c r="AI162" s="393"/>
      <c r="AJ162" s="393"/>
      <c r="AK162" s="393"/>
      <c r="AL162" s="393"/>
      <c r="AM162" s="282"/>
    </row>
    <row r="163" spans="1:39" ht="30" outlineLevel="1">
      <c r="A163" s="480">
        <v>39</v>
      </c>
      <c r="B163" s="478" t="s">
        <v>502</v>
      </c>
      <c r="C163" s="267" t="s">
        <v>335</v>
      </c>
      <c r="D163" s="271"/>
      <c r="E163" s="271"/>
      <c r="F163" s="271"/>
      <c r="G163" s="271"/>
      <c r="H163" s="271"/>
      <c r="I163" s="271"/>
      <c r="J163" s="271"/>
      <c r="K163" s="271"/>
      <c r="L163" s="271"/>
      <c r="M163" s="271"/>
      <c r="N163" s="271">
        <v>12</v>
      </c>
      <c r="O163" s="271"/>
      <c r="P163" s="271"/>
      <c r="Q163" s="271"/>
      <c r="R163" s="271"/>
      <c r="S163" s="271"/>
      <c r="T163" s="271"/>
      <c r="U163" s="271"/>
      <c r="V163" s="271"/>
      <c r="W163" s="271"/>
      <c r="X163" s="271"/>
      <c r="Y163" s="394"/>
      <c r="Z163" s="378"/>
      <c r="AA163" s="378"/>
      <c r="AB163" s="378"/>
      <c r="AC163" s="378"/>
      <c r="AD163" s="378"/>
      <c r="AE163" s="378"/>
      <c r="AF163" s="383"/>
      <c r="AG163" s="383"/>
      <c r="AH163" s="383"/>
      <c r="AI163" s="383"/>
      <c r="AJ163" s="383"/>
      <c r="AK163" s="383"/>
      <c r="AL163" s="383"/>
      <c r="AM163" s="272">
        <f>SUM(Y163:AL163)</f>
        <v>0</v>
      </c>
    </row>
    <row r="164" spans="1:39" ht="15" outlineLevel="1">
      <c r="B164" s="270" t="s">
        <v>454</v>
      </c>
      <c r="C164" s="267" t="s">
        <v>337</v>
      </c>
      <c r="D164" s="271"/>
      <c r="E164" s="271"/>
      <c r="F164" s="271"/>
      <c r="G164" s="271"/>
      <c r="H164" s="271"/>
      <c r="I164" s="271"/>
      <c r="J164" s="271"/>
      <c r="K164" s="271"/>
      <c r="L164" s="271"/>
      <c r="M164" s="271"/>
      <c r="N164" s="271">
        <f>N163</f>
        <v>12</v>
      </c>
      <c r="O164" s="271"/>
      <c r="P164" s="271"/>
      <c r="Q164" s="271"/>
      <c r="R164" s="271"/>
      <c r="S164" s="271"/>
      <c r="T164" s="271"/>
      <c r="U164" s="271"/>
      <c r="V164" s="271"/>
      <c r="W164" s="271"/>
      <c r="X164" s="271"/>
      <c r="Y164" s="379">
        <f>Y163</f>
        <v>0</v>
      </c>
      <c r="Z164" s="379">
        <f t="shared" ref="Z164" si="400">Z163</f>
        <v>0</v>
      </c>
      <c r="AA164" s="379">
        <f t="shared" ref="AA164" si="401">AA163</f>
        <v>0</v>
      </c>
      <c r="AB164" s="379">
        <f t="shared" ref="AB164" si="402">AB163</f>
        <v>0</v>
      </c>
      <c r="AC164" s="379">
        <f t="shared" ref="AC164" si="403">AC163</f>
        <v>0</v>
      </c>
      <c r="AD164" s="379">
        <f t="shared" ref="AD164" si="404">AD163</f>
        <v>0</v>
      </c>
      <c r="AE164" s="379">
        <f t="shared" ref="AE164" si="405">AE163</f>
        <v>0</v>
      </c>
      <c r="AF164" s="379">
        <f t="shared" ref="AF164" si="406">AF163</f>
        <v>0</v>
      </c>
      <c r="AG164" s="379">
        <f t="shared" ref="AG164" si="407">AG163</f>
        <v>0</v>
      </c>
      <c r="AH164" s="379">
        <f t="shared" ref="AH164" si="408">AH163</f>
        <v>0</v>
      </c>
      <c r="AI164" s="379">
        <f t="shared" ref="AI164" si="409">AI163</f>
        <v>0</v>
      </c>
      <c r="AJ164" s="379">
        <f t="shared" ref="AJ164" si="410">AJ163</f>
        <v>0</v>
      </c>
      <c r="AK164" s="379">
        <f t="shared" ref="AK164" si="411">AK163</f>
        <v>0</v>
      </c>
      <c r="AL164" s="379">
        <f t="shared" ref="AL164" si="412">AL163</f>
        <v>0</v>
      </c>
      <c r="AM164" s="282"/>
    </row>
    <row r="165" spans="1:39" ht="15" outlineLevel="1">
      <c r="B165" s="478"/>
      <c r="C165" s="267"/>
      <c r="D165" s="267"/>
      <c r="E165" s="267"/>
      <c r="F165" s="267"/>
      <c r="G165" s="267"/>
      <c r="H165" s="267"/>
      <c r="I165" s="267"/>
      <c r="J165" s="267"/>
      <c r="K165" s="267"/>
      <c r="L165" s="267"/>
      <c r="M165" s="267"/>
      <c r="N165" s="267"/>
      <c r="O165" s="267"/>
      <c r="P165" s="267"/>
      <c r="Q165" s="267"/>
      <c r="R165" s="267"/>
      <c r="S165" s="267"/>
      <c r="T165" s="267"/>
      <c r="U165" s="267"/>
      <c r="V165" s="267"/>
      <c r="W165" s="267"/>
      <c r="X165" s="267"/>
      <c r="Y165" s="380"/>
      <c r="Z165" s="393"/>
      <c r="AA165" s="393"/>
      <c r="AB165" s="393"/>
      <c r="AC165" s="393"/>
      <c r="AD165" s="393"/>
      <c r="AE165" s="393"/>
      <c r="AF165" s="393"/>
      <c r="AG165" s="393"/>
      <c r="AH165" s="393"/>
      <c r="AI165" s="393"/>
      <c r="AJ165" s="393"/>
      <c r="AK165" s="393"/>
      <c r="AL165" s="393"/>
      <c r="AM165" s="282"/>
    </row>
    <row r="166" spans="1:39" ht="30" outlineLevel="1">
      <c r="A166" s="480">
        <v>40</v>
      </c>
      <c r="B166" s="478" t="s">
        <v>503</v>
      </c>
      <c r="C166" s="267" t="s">
        <v>335</v>
      </c>
      <c r="D166" s="271"/>
      <c r="E166" s="271"/>
      <c r="F166" s="271"/>
      <c r="G166" s="271"/>
      <c r="H166" s="271"/>
      <c r="I166" s="271"/>
      <c r="J166" s="271"/>
      <c r="K166" s="271"/>
      <c r="L166" s="271"/>
      <c r="M166" s="271"/>
      <c r="N166" s="271">
        <v>12</v>
      </c>
      <c r="O166" s="271"/>
      <c r="P166" s="271"/>
      <c r="Q166" s="271"/>
      <c r="R166" s="271"/>
      <c r="S166" s="271"/>
      <c r="T166" s="271"/>
      <c r="U166" s="271"/>
      <c r="V166" s="271"/>
      <c r="W166" s="271"/>
      <c r="X166" s="271"/>
      <c r="Y166" s="394"/>
      <c r="Z166" s="378"/>
      <c r="AA166" s="378"/>
      <c r="AB166" s="378"/>
      <c r="AC166" s="378"/>
      <c r="AD166" s="378"/>
      <c r="AE166" s="378"/>
      <c r="AF166" s="383"/>
      <c r="AG166" s="383"/>
      <c r="AH166" s="383"/>
      <c r="AI166" s="383"/>
      <c r="AJ166" s="383"/>
      <c r="AK166" s="383"/>
      <c r="AL166" s="383"/>
      <c r="AM166" s="272">
        <f>SUM(Y166:AL166)</f>
        <v>0</v>
      </c>
    </row>
    <row r="167" spans="1:39" ht="15" outlineLevel="1">
      <c r="B167" s="270" t="s">
        <v>454</v>
      </c>
      <c r="C167" s="267" t="s">
        <v>337</v>
      </c>
      <c r="D167" s="271"/>
      <c r="E167" s="271"/>
      <c r="F167" s="271"/>
      <c r="G167" s="271"/>
      <c r="H167" s="271"/>
      <c r="I167" s="271"/>
      <c r="J167" s="271"/>
      <c r="K167" s="271"/>
      <c r="L167" s="271"/>
      <c r="M167" s="271"/>
      <c r="N167" s="271">
        <f>N166</f>
        <v>12</v>
      </c>
      <c r="O167" s="271"/>
      <c r="P167" s="271"/>
      <c r="Q167" s="271"/>
      <c r="R167" s="271"/>
      <c r="S167" s="271"/>
      <c r="T167" s="271"/>
      <c r="U167" s="271"/>
      <c r="V167" s="271"/>
      <c r="W167" s="271"/>
      <c r="X167" s="271"/>
      <c r="Y167" s="379">
        <f>Y166</f>
        <v>0</v>
      </c>
      <c r="Z167" s="379">
        <f t="shared" ref="Z167" si="413">Z166</f>
        <v>0</v>
      </c>
      <c r="AA167" s="379">
        <f t="shared" ref="AA167" si="414">AA166</f>
        <v>0</v>
      </c>
      <c r="AB167" s="379">
        <f t="shared" ref="AB167" si="415">AB166</f>
        <v>0</v>
      </c>
      <c r="AC167" s="379">
        <f t="shared" ref="AC167" si="416">AC166</f>
        <v>0</v>
      </c>
      <c r="AD167" s="379">
        <f t="shared" ref="AD167" si="417">AD166</f>
        <v>0</v>
      </c>
      <c r="AE167" s="379">
        <f t="shared" ref="AE167" si="418">AE166</f>
        <v>0</v>
      </c>
      <c r="AF167" s="379">
        <f t="shared" ref="AF167" si="419">AF166</f>
        <v>0</v>
      </c>
      <c r="AG167" s="379">
        <f t="shared" ref="AG167" si="420">AG166</f>
        <v>0</v>
      </c>
      <c r="AH167" s="379">
        <f t="shared" ref="AH167" si="421">AH166</f>
        <v>0</v>
      </c>
      <c r="AI167" s="379">
        <f t="shared" ref="AI167" si="422">AI166</f>
        <v>0</v>
      </c>
      <c r="AJ167" s="379">
        <f t="shared" ref="AJ167" si="423">AJ166</f>
        <v>0</v>
      </c>
      <c r="AK167" s="379">
        <f t="shared" ref="AK167" si="424">AK166</f>
        <v>0</v>
      </c>
      <c r="AL167" s="379">
        <f t="shared" ref="AL167" si="425">AL166</f>
        <v>0</v>
      </c>
      <c r="AM167" s="282"/>
    </row>
    <row r="168" spans="1:39" ht="15" outlineLevel="1">
      <c r="B168" s="478"/>
      <c r="C168" s="267"/>
      <c r="D168" s="267"/>
      <c r="E168" s="267"/>
      <c r="F168" s="267"/>
      <c r="G168" s="267"/>
      <c r="H168" s="267"/>
      <c r="I168" s="267"/>
      <c r="J168" s="267"/>
      <c r="K168" s="267"/>
      <c r="L168" s="267"/>
      <c r="M168" s="267"/>
      <c r="N168" s="267"/>
      <c r="O168" s="267"/>
      <c r="P168" s="267"/>
      <c r="Q168" s="267"/>
      <c r="R168" s="267"/>
      <c r="S168" s="267"/>
      <c r="T168" s="267"/>
      <c r="U168" s="267"/>
      <c r="V168" s="267"/>
      <c r="W168" s="267"/>
      <c r="X168" s="267"/>
      <c r="Y168" s="380"/>
      <c r="Z168" s="393"/>
      <c r="AA168" s="393"/>
      <c r="AB168" s="393"/>
      <c r="AC168" s="393"/>
      <c r="AD168" s="393"/>
      <c r="AE168" s="393"/>
      <c r="AF168" s="393"/>
      <c r="AG168" s="393"/>
      <c r="AH168" s="393"/>
      <c r="AI168" s="393"/>
      <c r="AJ168" s="393"/>
      <c r="AK168" s="393"/>
      <c r="AL168" s="393"/>
      <c r="AM168" s="282"/>
    </row>
    <row r="169" spans="1:39" ht="45" outlineLevel="1">
      <c r="A169" s="480">
        <v>41</v>
      </c>
      <c r="B169" s="478" t="s">
        <v>504</v>
      </c>
      <c r="C169" s="267" t="s">
        <v>335</v>
      </c>
      <c r="D169" s="271"/>
      <c r="E169" s="271"/>
      <c r="F169" s="271"/>
      <c r="G169" s="271"/>
      <c r="H169" s="271"/>
      <c r="I169" s="271"/>
      <c r="J169" s="271"/>
      <c r="K169" s="271"/>
      <c r="L169" s="271"/>
      <c r="M169" s="271"/>
      <c r="N169" s="271">
        <v>12</v>
      </c>
      <c r="O169" s="271"/>
      <c r="P169" s="271"/>
      <c r="Q169" s="271"/>
      <c r="R169" s="271"/>
      <c r="S169" s="271"/>
      <c r="T169" s="271"/>
      <c r="U169" s="271"/>
      <c r="V169" s="271"/>
      <c r="W169" s="271"/>
      <c r="X169" s="271"/>
      <c r="Y169" s="394"/>
      <c r="Z169" s="378"/>
      <c r="AA169" s="378"/>
      <c r="AB169" s="378"/>
      <c r="AC169" s="378"/>
      <c r="AD169" s="378"/>
      <c r="AE169" s="378"/>
      <c r="AF169" s="383"/>
      <c r="AG169" s="383"/>
      <c r="AH169" s="383"/>
      <c r="AI169" s="383"/>
      <c r="AJ169" s="383"/>
      <c r="AK169" s="383"/>
      <c r="AL169" s="383"/>
      <c r="AM169" s="272">
        <f>SUM(Y169:AL169)</f>
        <v>0</v>
      </c>
    </row>
    <row r="170" spans="1:39" ht="15" outlineLevel="1">
      <c r="B170" s="270" t="s">
        <v>454</v>
      </c>
      <c r="C170" s="267" t="s">
        <v>337</v>
      </c>
      <c r="D170" s="271"/>
      <c r="E170" s="271"/>
      <c r="F170" s="271"/>
      <c r="G170" s="271"/>
      <c r="H170" s="271"/>
      <c r="I170" s="271"/>
      <c r="J170" s="271"/>
      <c r="K170" s="271"/>
      <c r="L170" s="271"/>
      <c r="M170" s="271"/>
      <c r="N170" s="271">
        <f>N169</f>
        <v>12</v>
      </c>
      <c r="O170" s="271"/>
      <c r="P170" s="271"/>
      <c r="Q170" s="271"/>
      <c r="R170" s="271"/>
      <c r="S170" s="271"/>
      <c r="T170" s="271"/>
      <c r="U170" s="271"/>
      <c r="V170" s="271"/>
      <c r="W170" s="271"/>
      <c r="X170" s="271"/>
      <c r="Y170" s="379">
        <f>Y169</f>
        <v>0</v>
      </c>
      <c r="Z170" s="379">
        <f t="shared" ref="Z170" si="426">Z169</f>
        <v>0</v>
      </c>
      <c r="AA170" s="379">
        <f t="shared" ref="AA170" si="427">AA169</f>
        <v>0</v>
      </c>
      <c r="AB170" s="379">
        <f t="shared" ref="AB170" si="428">AB169</f>
        <v>0</v>
      </c>
      <c r="AC170" s="379">
        <f t="shared" ref="AC170" si="429">AC169</f>
        <v>0</v>
      </c>
      <c r="AD170" s="379">
        <f t="shared" ref="AD170" si="430">AD169</f>
        <v>0</v>
      </c>
      <c r="AE170" s="379">
        <f t="shared" ref="AE170" si="431">AE169</f>
        <v>0</v>
      </c>
      <c r="AF170" s="379">
        <f t="shared" ref="AF170" si="432">AF169</f>
        <v>0</v>
      </c>
      <c r="AG170" s="379">
        <f t="shared" ref="AG170" si="433">AG169</f>
        <v>0</v>
      </c>
      <c r="AH170" s="379">
        <f t="shared" ref="AH170" si="434">AH169</f>
        <v>0</v>
      </c>
      <c r="AI170" s="379">
        <f t="shared" ref="AI170" si="435">AI169</f>
        <v>0</v>
      </c>
      <c r="AJ170" s="379">
        <f t="shared" ref="AJ170" si="436">AJ169</f>
        <v>0</v>
      </c>
      <c r="AK170" s="379">
        <f t="shared" ref="AK170" si="437">AK169</f>
        <v>0</v>
      </c>
      <c r="AL170" s="379">
        <f t="shared" ref="AL170" si="438">AL169</f>
        <v>0</v>
      </c>
      <c r="AM170" s="282"/>
    </row>
    <row r="171" spans="1:39" ht="15" outlineLevel="1">
      <c r="B171" s="478"/>
      <c r="C171" s="267"/>
      <c r="D171" s="267"/>
      <c r="E171" s="267"/>
      <c r="F171" s="267"/>
      <c r="G171" s="267"/>
      <c r="H171" s="267"/>
      <c r="I171" s="267"/>
      <c r="J171" s="267"/>
      <c r="K171" s="267"/>
      <c r="L171" s="267"/>
      <c r="M171" s="267"/>
      <c r="N171" s="267"/>
      <c r="O171" s="267"/>
      <c r="P171" s="267"/>
      <c r="Q171" s="267"/>
      <c r="R171" s="267"/>
      <c r="S171" s="267"/>
      <c r="T171" s="267"/>
      <c r="U171" s="267"/>
      <c r="V171" s="267"/>
      <c r="W171" s="267"/>
      <c r="X171" s="267"/>
      <c r="Y171" s="380"/>
      <c r="Z171" s="393"/>
      <c r="AA171" s="393"/>
      <c r="AB171" s="393"/>
      <c r="AC171" s="393"/>
      <c r="AD171" s="393"/>
      <c r="AE171" s="393"/>
      <c r="AF171" s="393"/>
      <c r="AG171" s="393"/>
      <c r="AH171" s="393"/>
      <c r="AI171" s="393"/>
      <c r="AJ171" s="393"/>
      <c r="AK171" s="393"/>
      <c r="AL171" s="393"/>
      <c r="AM171" s="282"/>
    </row>
    <row r="172" spans="1:39" ht="30" outlineLevel="1">
      <c r="A172" s="480">
        <v>42</v>
      </c>
      <c r="B172" s="478" t="s">
        <v>505</v>
      </c>
      <c r="C172" s="267" t="s">
        <v>335</v>
      </c>
      <c r="D172" s="271"/>
      <c r="E172" s="271"/>
      <c r="F172" s="271"/>
      <c r="G172" s="271"/>
      <c r="H172" s="271"/>
      <c r="I172" s="271"/>
      <c r="J172" s="271"/>
      <c r="K172" s="271"/>
      <c r="L172" s="271"/>
      <c r="M172" s="271"/>
      <c r="N172" s="267"/>
      <c r="O172" s="271"/>
      <c r="P172" s="271"/>
      <c r="Q172" s="271"/>
      <c r="R172" s="271"/>
      <c r="S172" s="271"/>
      <c r="T172" s="271"/>
      <c r="U172" s="271"/>
      <c r="V172" s="271"/>
      <c r="W172" s="271"/>
      <c r="X172" s="271"/>
      <c r="Y172" s="394"/>
      <c r="Z172" s="378"/>
      <c r="AA172" s="378"/>
      <c r="AB172" s="378"/>
      <c r="AC172" s="378"/>
      <c r="AD172" s="378"/>
      <c r="AE172" s="378"/>
      <c r="AF172" s="383"/>
      <c r="AG172" s="383"/>
      <c r="AH172" s="383"/>
      <c r="AI172" s="383"/>
      <c r="AJ172" s="383"/>
      <c r="AK172" s="383"/>
      <c r="AL172" s="383"/>
      <c r="AM172" s="272">
        <f>SUM(Y172:AL172)</f>
        <v>0</v>
      </c>
    </row>
    <row r="173" spans="1:39" ht="15" outlineLevel="1">
      <c r="B173" s="270" t="s">
        <v>454</v>
      </c>
      <c r="C173" s="267" t="s">
        <v>337</v>
      </c>
      <c r="D173" s="271"/>
      <c r="E173" s="271"/>
      <c r="F173" s="271"/>
      <c r="G173" s="271"/>
      <c r="H173" s="271"/>
      <c r="I173" s="271"/>
      <c r="J173" s="271"/>
      <c r="K173" s="271"/>
      <c r="L173" s="271"/>
      <c r="M173" s="271"/>
      <c r="N173" s="427"/>
      <c r="O173" s="271"/>
      <c r="P173" s="271"/>
      <c r="Q173" s="271"/>
      <c r="R173" s="271"/>
      <c r="S173" s="271"/>
      <c r="T173" s="271"/>
      <c r="U173" s="271"/>
      <c r="V173" s="271"/>
      <c r="W173" s="271"/>
      <c r="X173" s="271"/>
      <c r="Y173" s="379">
        <f>Y172</f>
        <v>0</v>
      </c>
      <c r="Z173" s="379">
        <f t="shared" ref="Z173" si="439">Z172</f>
        <v>0</v>
      </c>
      <c r="AA173" s="379">
        <f t="shared" ref="AA173" si="440">AA172</f>
        <v>0</v>
      </c>
      <c r="AB173" s="379">
        <f t="shared" ref="AB173" si="441">AB172</f>
        <v>0</v>
      </c>
      <c r="AC173" s="379">
        <f t="shared" ref="AC173" si="442">AC172</f>
        <v>0</v>
      </c>
      <c r="AD173" s="379">
        <f t="shared" ref="AD173" si="443">AD172</f>
        <v>0</v>
      </c>
      <c r="AE173" s="379">
        <f t="shared" ref="AE173" si="444">AE172</f>
        <v>0</v>
      </c>
      <c r="AF173" s="379">
        <f t="shared" ref="AF173" si="445">AF172</f>
        <v>0</v>
      </c>
      <c r="AG173" s="379">
        <f t="shared" ref="AG173" si="446">AG172</f>
        <v>0</v>
      </c>
      <c r="AH173" s="379">
        <f t="shared" ref="AH173" si="447">AH172</f>
        <v>0</v>
      </c>
      <c r="AI173" s="379">
        <f t="shared" ref="AI173" si="448">AI172</f>
        <v>0</v>
      </c>
      <c r="AJ173" s="379">
        <f t="shared" ref="AJ173" si="449">AJ172</f>
        <v>0</v>
      </c>
      <c r="AK173" s="379">
        <f t="shared" ref="AK173" si="450">AK172</f>
        <v>0</v>
      </c>
      <c r="AL173" s="379">
        <f t="shared" ref="AL173" si="451">AL172</f>
        <v>0</v>
      </c>
      <c r="AM173" s="282"/>
    </row>
    <row r="174" spans="1:39" ht="15" outlineLevel="1">
      <c r="B174" s="478"/>
      <c r="C174" s="267"/>
      <c r="D174" s="267"/>
      <c r="E174" s="267"/>
      <c r="F174" s="267"/>
      <c r="G174" s="267"/>
      <c r="H174" s="267"/>
      <c r="I174" s="267"/>
      <c r="J174" s="267"/>
      <c r="K174" s="267"/>
      <c r="L174" s="267"/>
      <c r="M174" s="267"/>
      <c r="N174" s="267"/>
      <c r="O174" s="267"/>
      <c r="P174" s="267"/>
      <c r="Q174" s="267"/>
      <c r="R174" s="267"/>
      <c r="S174" s="267"/>
      <c r="T174" s="267"/>
      <c r="U174" s="267"/>
      <c r="V174" s="267"/>
      <c r="W174" s="267"/>
      <c r="X174" s="267"/>
      <c r="Y174" s="380"/>
      <c r="Z174" s="393"/>
      <c r="AA174" s="393"/>
      <c r="AB174" s="393"/>
      <c r="AC174" s="393"/>
      <c r="AD174" s="393"/>
      <c r="AE174" s="393"/>
      <c r="AF174" s="393"/>
      <c r="AG174" s="393"/>
      <c r="AH174" s="393"/>
      <c r="AI174" s="393"/>
      <c r="AJ174" s="393"/>
      <c r="AK174" s="393"/>
      <c r="AL174" s="393"/>
      <c r="AM174" s="282"/>
    </row>
    <row r="175" spans="1:39" ht="15" outlineLevel="1">
      <c r="A175" s="480">
        <v>43</v>
      </c>
      <c r="B175" s="478" t="s">
        <v>506</v>
      </c>
      <c r="C175" s="267" t="s">
        <v>335</v>
      </c>
      <c r="D175" s="271"/>
      <c r="E175" s="271"/>
      <c r="F175" s="271"/>
      <c r="G175" s="271"/>
      <c r="H175" s="271"/>
      <c r="I175" s="271"/>
      <c r="J175" s="271"/>
      <c r="K175" s="271"/>
      <c r="L175" s="271"/>
      <c r="M175" s="271"/>
      <c r="N175" s="271">
        <v>12</v>
      </c>
      <c r="O175" s="271"/>
      <c r="P175" s="271"/>
      <c r="Q175" s="271"/>
      <c r="R175" s="271"/>
      <c r="S175" s="271"/>
      <c r="T175" s="271"/>
      <c r="U175" s="271"/>
      <c r="V175" s="271"/>
      <c r="W175" s="271"/>
      <c r="X175" s="271"/>
      <c r="Y175" s="394"/>
      <c r="Z175" s="378"/>
      <c r="AA175" s="378"/>
      <c r="AB175" s="378"/>
      <c r="AC175" s="378"/>
      <c r="AD175" s="378"/>
      <c r="AE175" s="378"/>
      <c r="AF175" s="383"/>
      <c r="AG175" s="383"/>
      <c r="AH175" s="383"/>
      <c r="AI175" s="383"/>
      <c r="AJ175" s="383"/>
      <c r="AK175" s="383"/>
      <c r="AL175" s="383"/>
      <c r="AM175" s="272">
        <f>SUM(Y175:AL175)</f>
        <v>0</v>
      </c>
    </row>
    <row r="176" spans="1:39" ht="15" outlineLevel="1">
      <c r="B176" s="270" t="s">
        <v>454</v>
      </c>
      <c r="C176" s="267" t="s">
        <v>337</v>
      </c>
      <c r="D176" s="271"/>
      <c r="E176" s="271"/>
      <c r="F176" s="271"/>
      <c r="G176" s="271"/>
      <c r="H176" s="271"/>
      <c r="I176" s="271"/>
      <c r="J176" s="271"/>
      <c r="K176" s="271"/>
      <c r="L176" s="271"/>
      <c r="M176" s="271"/>
      <c r="N176" s="271">
        <f>N175</f>
        <v>12</v>
      </c>
      <c r="O176" s="271"/>
      <c r="P176" s="271"/>
      <c r="Q176" s="271"/>
      <c r="R176" s="271"/>
      <c r="S176" s="271"/>
      <c r="T176" s="271"/>
      <c r="U176" s="271"/>
      <c r="V176" s="271"/>
      <c r="W176" s="271"/>
      <c r="X176" s="271"/>
      <c r="Y176" s="379">
        <f>Y175</f>
        <v>0</v>
      </c>
      <c r="Z176" s="379">
        <f t="shared" ref="Z176" si="452">Z175</f>
        <v>0</v>
      </c>
      <c r="AA176" s="379">
        <f t="shared" ref="AA176" si="453">AA175</f>
        <v>0</v>
      </c>
      <c r="AB176" s="379">
        <f t="shared" ref="AB176" si="454">AB175</f>
        <v>0</v>
      </c>
      <c r="AC176" s="379">
        <f t="shared" ref="AC176" si="455">AC175</f>
        <v>0</v>
      </c>
      <c r="AD176" s="379">
        <f t="shared" ref="AD176" si="456">AD175</f>
        <v>0</v>
      </c>
      <c r="AE176" s="379">
        <f t="shared" ref="AE176" si="457">AE175</f>
        <v>0</v>
      </c>
      <c r="AF176" s="379">
        <f t="shared" ref="AF176" si="458">AF175</f>
        <v>0</v>
      </c>
      <c r="AG176" s="379">
        <f t="shared" ref="AG176" si="459">AG175</f>
        <v>0</v>
      </c>
      <c r="AH176" s="379">
        <f t="shared" ref="AH176" si="460">AH175</f>
        <v>0</v>
      </c>
      <c r="AI176" s="379">
        <f t="shared" ref="AI176" si="461">AI175</f>
        <v>0</v>
      </c>
      <c r="AJ176" s="379">
        <f t="shared" ref="AJ176" si="462">AJ175</f>
        <v>0</v>
      </c>
      <c r="AK176" s="379">
        <f t="shared" ref="AK176" si="463">AK175</f>
        <v>0</v>
      </c>
      <c r="AL176" s="379">
        <f t="shared" ref="AL176" si="464">AL175</f>
        <v>0</v>
      </c>
      <c r="AM176" s="282"/>
    </row>
    <row r="177" spans="1:39" ht="15" outlineLevel="1">
      <c r="B177" s="478"/>
      <c r="C177" s="267"/>
      <c r="D177" s="267"/>
      <c r="E177" s="267"/>
      <c r="F177" s="267"/>
      <c r="G177" s="267"/>
      <c r="H177" s="267"/>
      <c r="I177" s="267"/>
      <c r="J177" s="267"/>
      <c r="K177" s="267"/>
      <c r="L177" s="267"/>
      <c r="M177" s="267"/>
      <c r="N177" s="267"/>
      <c r="O177" s="267"/>
      <c r="P177" s="267"/>
      <c r="Q177" s="267"/>
      <c r="R177" s="267"/>
      <c r="S177" s="267"/>
      <c r="T177" s="267"/>
      <c r="U177" s="267"/>
      <c r="V177" s="267"/>
      <c r="W177" s="267"/>
      <c r="X177" s="267"/>
      <c r="Y177" s="380"/>
      <c r="Z177" s="393"/>
      <c r="AA177" s="393"/>
      <c r="AB177" s="393"/>
      <c r="AC177" s="393"/>
      <c r="AD177" s="393"/>
      <c r="AE177" s="393"/>
      <c r="AF177" s="393"/>
      <c r="AG177" s="393"/>
      <c r="AH177" s="393"/>
      <c r="AI177" s="393"/>
      <c r="AJ177" s="393"/>
      <c r="AK177" s="393"/>
      <c r="AL177" s="393"/>
      <c r="AM177" s="282"/>
    </row>
    <row r="178" spans="1:39" ht="45" outlineLevel="1">
      <c r="A178" s="480">
        <v>44</v>
      </c>
      <c r="B178" s="478" t="s">
        <v>507</v>
      </c>
      <c r="C178" s="267" t="s">
        <v>335</v>
      </c>
      <c r="D178" s="271"/>
      <c r="E178" s="271"/>
      <c r="F178" s="271"/>
      <c r="G178" s="271"/>
      <c r="H178" s="271"/>
      <c r="I178" s="271"/>
      <c r="J178" s="271"/>
      <c r="K178" s="271"/>
      <c r="L178" s="271"/>
      <c r="M178" s="271"/>
      <c r="N178" s="271">
        <v>12</v>
      </c>
      <c r="O178" s="271"/>
      <c r="P178" s="271"/>
      <c r="Q178" s="271"/>
      <c r="R178" s="271"/>
      <c r="S178" s="271"/>
      <c r="T178" s="271"/>
      <c r="U178" s="271"/>
      <c r="V178" s="271"/>
      <c r="W178" s="271"/>
      <c r="X178" s="271"/>
      <c r="Y178" s="394"/>
      <c r="Z178" s="378"/>
      <c r="AA178" s="378"/>
      <c r="AB178" s="378"/>
      <c r="AC178" s="378"/>
      <c r="AD178" s="378"/>
      <c r="AE178" s="378"/>
      <c r="AF178" s="383"/>
      <c r="AG178" s="383"/>
      <c r="AH178" s="383"/>
      <c r="AI178" s="383"/>
      <c r="AJ178" s="383"/>
      <c r="AK178" s="383"/>
      <c r="AL178" s="383"/>
      <c r="AM178" s="272">
        <f>SUM(Y178:AL178)</f>
        <v>0</v>
      </c>
    </row>
    <row r="179" spans="1:39" ht="15" outlineLevel="1">
      <c r="B179" s="270" t="s">
        <v>454</v>
      </c>
      <c r="C179" s="267" t="s">
        <v>337</v>
      </c>
      <c r="D179" s="271"/>
      <c r="E179" s="271"/>
      <c r="F179" s="271"/>
      <c r="G179" s="271"/>
      <c r="H179" s="271"/>
      <c r="I179" s="271"/>
      <c r="J179" s="271"/>
      <c r="K179" s="271"/>
      <c r="L179" s="271"/>
      <c r="M179" s="271"/>
      <c r="N179" s="271">
        <f>N178</f>
        <v>12</v>
      </c>
      <c r="O179" s="271"/>
      <c r="P179" s="271"/>
      <c r="Q179" s="271"/>
      <c r="R179" s="271"/>
      <c r="S179" s="271"/>
      <c r="T179" s="271"/>
      <c r="U179" s="271"/>
      <c r="V179" s="271"/>
      <c r="W179" s="271"/>
      <c r="X179" s="271"/>
      <c r="Y179" s="379">
        <f>Y178</f>
        <v>0</v>
      </c>
      <c r="Z179" s="379">
        <f t="shared" ref="Z179" si="465">Z178</f>
        <v>0</v>
      </c>
      <c r="AA179" s="379">
        <f t="shared" ref="AA179" si="466">AA178</f>
        <v>0</v>
      </c>
      <c r="AB179" s="379">
        <f t="shared" ref="AB179" si="467">AB178</f>
        <v>0</v>
      </c>
      <c r="AC179" s="379">
        <f t="shared" ref="AC179" si="468">AC178</f>
        <v>0</v>
      </c>
      <c r="AD179" s="379">
        <f t="shared" ref="AD179" si="469">AD178</f>
        <v>0</v>
      </c>
      <c r="AE179" s="379">
        <f t="shared" ref="AE179" si="470">AE178</f>
        <v>0</v>
      </c>
      <c r="AF179" s="379">
        <f t="shared" ref="AF179" si="471">AF178</f>
        <v>0</v>
      </c>
      <c r="AG179" s="379">
        <f t="shared" ref="AG179" si="472">AG178</f>
        <v>0</v>
      </c>
      <c r="AH179" s="379">
        <f t="shared" ref="AH179" si="473">AH178</f>
        <v>0</v>
      </c>
      <c r="AI179" s="379">
        <f t="shared" ref="AI179" si="474">AI178</f>
        <v>0</v>
      </c>
      <c r="AJ179" s="379">
        <f t="shared" ref="AJ179" si="475">AJ178</f>
        <v>0</v>
      </c>
      <c r="AK179" s="379">
        <f t="shared" ref="AK179" si="476">AK178</f>
        <v>0</v>
      </c>
      <c r="AL179" s="379">
        <f t="shared" ref="AL179" si="477">AL178</f>
        <v>0</v>
      </c>
      <c r="AM179" s="282"/>
    </row>
    <row r="180" spans="1:39" ht="15" outlineLevel="1">
      <c r="B180" s="478"/>
      <c r="C180" s="267"/>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380"/>
      <c r="Z180" s="393"/>
      <c r="AA180" s="393"/>
      <c r="AB180" s="393"/>
      <c r="AC180" s="393"/>
      <c r="AD180" s="393"/>
      <c r="AE180" s="393"/>
      <c r="AF180" s="393"/>
      <c r="AG180" s="393"/>
      <c r="AH180" s="393"/>
      <c r="AI180" s="393"/>
      <c r="AJ180" s="393"/>
      <c r="AK180" s="393"/>
      <c r="AL180" s="393"/>
      <c r="AM180" s="282"/>
    </row>
    <row r="181" spans="1:39" ht="30" outlineLevel="1">
      <c r="A181" s="480">
        <v>45</v>
      </c>
      <c r="B181" s="478" t="s">
        <v>508</v>
      </c>
      <c r="C181" s="267" t="s">
        <v>335</v>
      </c>
      <c r="D181" s="271"/>
      <c r="E181" s="271"/>
      <c r="F181" s="271"/>
      <c r="G181" s="271"/>
      <c r="H181" s="271"/>
      <c r="I181" s="271"/>
      <c r="J181" s="271"/>
      <c r="K181" s="271"/>
      <c r="L181" s="271"/>
      <c r="M181" s="271"/>
      <c r="N181" s="271">
        <v>12</v>
      </c>
      <c r="O181" s="271"/>
      <c r="P181" s="271"/>
      <c r="Q181" s="271"/>
      <c r="R181" s="271"/>
      <c r="S181" s="271"/>
      <c r="T181" s="271"/>
      <c r="U181" s="271"/>
      <c r="V181" s="271"/>
      <c r="W181" s="271"/>
      <c r="X181" s="271"/>
      <c r="Y181" s="394"/>
      <c r="Z181" s="378"/>
      <c r="AA181" s="378"/>
      <c r="AB181" s="378"/>
      <c r="AC181" s="378"/>
      <c r="AD181" s="378"/>
      <c r="AE181" s="378"/>
      <c r="AF181" s="383"/>
      <c r="AG181" s="383"/>
      <c r="AH181" s="383"/>
      <c r="AI181" s="383"/>
      <c r="AJ181" s="383"/>
      <c r="AK181" s="383"/>
      <c r="AL181" s="383"/>
      <c r="AM181" s="272">
        <f>SUM(Y181:AL181)</f>
        <v>0</v>
      </c>
    </row>
    <row r="182" spans="1:39" ht="15" outlineLevel="1">
      <c r="B182" s="270" t="s">
        <v>454</v>
      </c>
      <c r="C182" s="267" t="s">
        <v>337</v>
      </c>
      <c r="D182" s="271"/>
      <c r="E182" s="271"/>
      <c r="F182" s="271"/>
      <c r="G182" s="271"/>
      <c r="H182" s="271"/>
      <c r="I182" s="271"/>
      <c r="J182" s="271"/>
      <c r="K182" s="271"/>
      <c r="L182" s="271"/>
      <c r="M182" s="271"/>
      <c r="N182" s="271">
        <f>N181</f>
        <v>12</v>
      </c>
      <c r="O182" s="271"/>
      <c r="P182" s="271"/>
      <c r="Q182" s="271"/>
      <c r="R182" s="271"/>
      <c r="S182" s="271"/>
      <c r="T182" s="271"/>
      <c r="U182" s="271"/>
      <c r="V182" s="271"/>
      <c r="W182" s="271"/>
      <c r="X182" s="271"/>
      <c r="Y182" s="379">
        <f>Y181</f>
        <v>0</v>
      </c>
      <c r="Z182" s="379">
        <f t="shared" ref="Z182" si="478">Z181</f>
        <v>0</v>
      </c>
      <c r="AA182" s="379">
        <f t="shared" ref="AA182" si="479">AA181</f>
        <v>0</v>
      </c>
      <c r="AB182" s="379">
        <f t="shared" ref="AB182" si="480">AB181</f>
        <v>0</v>
      </c>
      <c r="AC182" s="379">
        <f t="shared" ref="AC182" si="481">AC181</f>
        <v>0</v>
      </c>
      <c r="AD182" s="379">
        <f t="shared" ref="AD182" si="482">AD181</f>
        <v>0</v>
      </c>
      <c r="AE182" s="379">
        <f t="shared" ref="AE182" si="483">AE181</f>
        <v>0</v>
      </c>
      <c r="AF182" s="379">
        <f t="shared" ref="AF182" si="484">AF181</f>
        <v>0</v>
      </c>
      <c r="AG182" s="379">
        <f t="shared" ref="AG182" si="485">AG181</f>
        <v>0</v>
      </c>
      <c r="AH182" s="379">
        <f t="shared" ref="AH182" si="486">AH181</f>
        <v>0</v>
      </c>
      <c r="AI182" s="379">
        <f t="shared" ref="AI182" si="487">AI181</f>
        <v>0</v>
      </c>
      <c r="AJ182" s="379">
        <f t="shared" ref="AJ182" si="488">AJ181</f>
        <v>0</v>
      </c>
      <c r="AK182" s="379">
        <f t="shared" ref="AK182" si="489">AK181</f>
        <v>0</v>
      </c>
      <c r="AL182" s="379">
        <f t="shared" ref="AL182" si="490">AL181</f>
        <v>0</v>
      </c>
      <c r="AM182" s="282"/>
    </row>
    <row r="183" spans="1:39" ht="15" outlineLevel="1">
      <c r="B183" s="478"/>
      <c r="C183" s="267"/>
      <c r="D183" s="267"/>
      <c r="E183" s="267"/>
      <c r="F183" s="267"/>
      <c r="G183" s="267"/>
      <c r="H183" s="267"/>
      <c r="I183" s="267"/>
      <c r="J183" s="267"/>
      <c r="K183" s="267"/>
      <c r="L183" s="267"/>
      <c r="M183" s="267"/>
      <c r="N183" s="267"/>
      <c r="O183" s="267"/>
      <c r="P183" s="267"/>
      <c r="Q183" s="267"/>
      <c r="R183" s="267"/>
      <c r="S183" s="267"/>
      <c r="T183" s="267"/>
      <c r="U183" s="267"/>
      <c r="V183" s="267"/>
      <c r="W183" s="267"/>
      <c r="X183" s="267"/>
      <c r="Y183" s="380"/>
      <c r="Z183" s="393"/>
      <c r="AA183" s="393"/>
      <c r="AB183" s="393"/>
      <c r="AC183" s="393"/>
      <c r="AD183" s="393"/>
      <c r="AE183" s="393"/>
      <c r="AF183" s="393"/>
      <c r="AG183" s="393"/>
      <c r="AH183" s="393"/>
      <c r="AI183" s="393"/>
      <c r="AJ183" s="393"/>
      <c r="AK183" s="393"/>
      <c r="AL183" s="393"/>
      <c r="AM183" s="282"/>
    </row>
    <row r="184" spans="1:39" ht="30" outlineLevel="1">
      <c r="A184" s="480">
        <v>46</v>
      </c>
      <c r="B184" s="478" t="s">
        <v>509</v>
      </c>
      <c r="C184" s="267" t="s">
        <v>335</v>
      </c>
      <c r="D184" s="271"/>
      <c r="E184" s="271"/>
      <c r="F184" s="271"/>
      <c r="G184" s="271"/>
      <c r="H184" s="271"/>
      <c r="I184" s="271"/>
      <c r="J184" s="271"/>
      <c r="K184" s="271"/>
      <c r="L184" s="271"/>
      <c r="M184" s="271"/>
      <c r="N184" s="271">
        <v>12</v>
      </c>
      <c r="O184" s="271"/>
      <c r="P184" s="271"/>
      <c r="Q184" s="271"/>
      <c r="R184" s="271"/>
      <c r="S184" s="271"/>
      <c r="T184" s="271"/>
      <c r="U184" s="271"/>
      <c r="V184" s="271"/>
      <c r="W184" s="271"/>
      <c r="X184" s="271"/>
      <c r="Y184" s="394"/>
      <c r="Z184" s="378"/>
      <c r="AA184" s="378"/>
      <c r="AB184" s="378"/>
      <c r="AC184" s="378"/>
      <c r="AD184" s="378"/>
      <c r="AE184" s="378"/>
      <c r="AF184" s="383"/>
      <c r="AG184" s="383"/>
      <c r="AH184" s="383"/>
      <c r="AI184" s="383"/>
      <c r="AJ184" s="383"/>
      <c r="AK184" s="383"/>
      <c r="AL184" s="383"/>
      <c r="AM184" s="272">
        <f>SUM(Y184:AL184)</f>
        <v>0</v>
      </c>
    </row>
    <row r="185" spans="1:39" ht="15" outlineLevel="1">
      <c r="B185" s="270" t="s">
        <v>454</v>
      </c>
      <c r="C185" s="267" t="s">
        <v>337</v>
      </c>
      <c r="D185" s="271"/>
      <c r="E185" s="271"/>
      <c r="F185" s="271"/>
      <c r="G185" s="271"/>
      <c r="H185" s="271"/>
      <c r="I185" s="271"/>
      <c r="J185" s="271"/>
      <c r="K185" s="271"/>
      <c r="L185" s="271"/>
      <c r="M185" s="271"/>
      <c r="N185" s="271">
        <f>N184</f>
        <v>12</v>
      </c>
      <c r="O185" s="271"/>
      <c r="P185" s="271"/>
      <c r="Q185" s="271"/>
      <c r="R185" s="271"/>
      <c r="S185" s="271"/>
      <c r="T185" s="271"/>
      <c r="U185" s="271"/>
      <c r="V185" s="271"/>
      <c r="W185" s="271"/>
      <c r="X185" s="271"/>
      <c r="Y185" s="379">
        <f>Y184</f>
        <v>0</v>
      </c>
      <c r="Z185" s="379">
        <f t="shared" ref="Z185" si="491">Z184</f>
        <v>0</v>
      </c>
      <c r="AA185" s="379">
        <f t="shared" ref="AA185" si="492">AA184</f>
        <v>0</v>
      </c>
      <c r="AB185" s="379">
        <f t="shared" ref="AB185" si="493">AB184</f>
        <v>0</v>
      </c>
      <c r="AC185" s="379">
        <f t="shared" ref="AC185" si="494">AC184</f>
        <v>0</v>
      </c>
      <c r="AD185" s="379">
        <f t="shared" ref="AD185" si="495">AD184</f>
        <v>0</v>
      </c>
      <c r="AE185" s="379">
        <f t="shared" ref="AE185" si="496">AE184</f>
        <v>0</v>
      </c>
      <c r="AF185" s="379">
        <f t="shared" ref="AF185" si="497">AF184</f>
        <v>0</v>
      </c>
      <c r="AG185" s="379">
        <f t="shared" ref="AG185" si="498">AG184</f>
        <v>0</v>
      </c>
      <c r="AH185" s="379">
        <f t="shared" ref="AH185" si="499">AH184</f>
        <v>0</v>
      </c>
      <c r="AI185" s="379">
        <f t="shared" ref="AI185" si="500">AI184</f>
        <v>0</v>
      </c>
      <c r="AJ185" s="379">
        <f t="shared" ref="AJ185" si="501">AJ184</f>
        <v>0</v>
      </c>
      <c r="AK185" s="379">
        <f t="shared" ref="AK185" si="502">AK184</f>
        <v>0</v>
      </c>
      <c r="AL185" s="379">
        <f t="shared" ref="AL185" si="503">AL184</f>
        <v>0</v>
      </c>
      <c r="AM185" s="282"/>
    </row>
    <row r="186" spans="1:39" ht="15" outlineLevel="1">
      <c r="B186" s="478"/>
      <c r="C186" s="267"/>
      <c r="D186" s="267"/>
      <c r="E186" s="267"/>
      <c r="F186" s="267"/>
      <c r="G186" s="267"/>
      <c r="H186" s="267"/>
      <c r="I186" s="267"/>
      <c r="J186" s="267"/>
      <c r="K186" s="267"/>
      <c r="L186" s="267"/>
      <c r="M186" s="267"/>
      <c r="N186" s="267"/>
      <c r="O186" s="267"/>
      <c r="P186" s="267"/>
      <c r="Q186" s="267"/>
      <c r="R186" s="267"/>
      <c r="S186" s="267"/>
      <c r="T186" s="267"/>
      <c r="U186" s="267"/>
      <c r="V186" s="267"/>
      <c r="W186" s="267"/>
      <c r="X186" s="267"/>
      <c r="Y186" s="380"/>
      <c r="Z186" s="393"/>
      <c r="AA186" s="393"/>
      <c r="AB186" s="393"/>
      <c r="AC186" s="393"/>
      <c r="AD186" s="393"/>
      <c r="AE186" s="393"/>
      <c r="AF186" s="393"/>
      <c r="AG186" s="393"/>
      <c r="AH186" s="393"/>
      <c r="AI186" s="393"/>
      <c r="AJ186" s="393"/>
      <c r="AK186" s="393"/>
      <c r="AL186" s="393"/>
      <c r="AM186" s="282"/>
    </row>
    <row r="187" spans="1:39" ht="30" outlineLevel="1">
      <c r="A187" s="480">
        <v>47</v>
      </c>
      <c r="B187" s="478" t="s">
        <v>510</v>
      </c>
      <c r="C187" s="267" t="s">
        <v>335</v>
      </c>
      <c r="D187" s="271"/>
      <c r="E187" s="271"/>
      <c r="F187" s="271"/>
      <c r="G187" s="271"/>
      <c r="H187" s="271"/>
      <c r="I187" s="271"/>
      <c r="J187" s="271"/>
      <c r="K187" s="271"/>
      <c r="L187" s="271"/>
      <c r="M187" s="271"/>
      <c r="N187" s="271">
        <v>12</v>
      </c>
      <c r="O187" s="271"/>
      <c r="P187" s="271"/>
      <c r="Q187" s="271"/>
      <c r="R187" s="271"/>
      <c r="S187" s="271"/>
      <c r="T187" s="271"/>
      <c r="U187" s="271"/>
      <c r="V187" s="271"/>
      <c r="W187" s="271"/>
      <c r="X187" s="271"/>
      <c r="Y187" s="394"/>
      <c r="Z187" s="378"/>
      <c r="AA187" s="378"/>
      <c r="AB187" s="378"/>
      <c r="AC187" s="378"/>
      <c r="AD187" s="378"/>
      <c r="AE187" s="378"/>
      <c r="AF187" s="383"/>
      <c r="AG187" s="383"/>
      <c r="AH187" s="383"/>
      <c r="AI187" s="383"/>
      <c r="AJ187" s="383"/>
      <c r="AK187" s="383"/>
      <c r="AL187" s="383"/>
      <c r="AM187" s="272">
        <f>SUM(Y187:AL187)</f>
        <v>0</v>
      </c>
    </row>
    <row r="188" spans="1:39" ht="15" outlineLevel="1">
      <c r="B188" s="270" t="s">
        <v>454</v>
      </c>
      <c r="C188" s="267" t="s">
        <v>337</v>
      </c>
      <c r="D188" s="271"/>
      <c r="E188" s="271"/>
      <c r="F188" s="271"/>
      <c r="G188" s="271"/>
      <c r="H188" s="271"/>
      <c r="I188" s="271"/>
      <c r="J188" s="271"/>
      <c r="K188" s="271"/>
      <c r="L188" s="271"/>
      <c r="M188" s="271"/>
      <c r="N188" s="271">
        <f>N187</f>
        <v>12</v>
      </c>
      <c r="O188" s="271"/>
      <c r="P188" s="271"/>
      <c r="Q188" s="271"/>
      <c r="R188" s="271"/>
      <c r="S188" s="271"/>
      <c r="T188" s="271"/>
      <c r="U188" s="271"/>
      <c r="V188" s="271"/>
      <c r="W188" s="271"/>
      <c r="X188" s="271"/>
      <c r="Y188" s="379">
        <f>Y187</f>
        <v>0</v>
      </c>
      <c r="Z188" s="379">
        <f t="shared" ref="Z188" si="504">Z187</f>
        <v>0</v>
      </c>
      <c r="AA188" s="379">
        <f t="shared" ref="AA188" si="505">AA187</f>
        <v>0</v>
      </c>
      <c r="AB188" s="379">
        <f t="shared" ref="AB188" si="506">AB187</f>
        <v>0</v>
      </c>
      <c r="AC188" s="379">
        <f t="shared" ref="AC188" si="507">AC187</f>
        <v>0</v>
      </c>
      <c r="AD188" s="379">
        <f t="shared" ref="AD188" si="508">AD187</f>
        <v>0</v>
      </c>
      <c r="AE188" s="379">
        <f t="shared" ref="AE188" si="509">AE187</f>
        <v>0</v>
      </c>
      <c r="AF188" s="379">
        <f t="shared" ref="AF188" si="510">AF187</f>
        <v>0</v>
      </c>
      <c r="AG188" s="379">
        <f t="shared" ref="AG188" si="511">AG187</f>
        <v>0</v>
      </c>
      <c r="AH188" s="379">
        <f t="shared" ref="AH188" si="512">AH187</f>
        <v>0</v>
      </c>
      <c r="AI188" s="379">
        <f t="shared" ref="AI188" si="513">AI187</f>
        <v>0</v>
      </c>
      <c r="AJ188" s="379">
        <f t="shared" ref="AJ188" si="514">AJ187</f>
        <v>0</v>
      </c>
      <c r="AK188" s="379">
        <f t="shared" ref="AK188" si="515">AK187</f>
        <v>0</v>
      </c>
      <c r="AL188" s="379">
        <f t="shared" ref="AL188" si="516">AL187</f>
        <v>0</v>
      </c>
      <c r="AM188" s="282"/>
    </row>
    <row r="189" spans="1:39" ht="15" outlineLevel="1">
      <c r="B189" s="478"/>
      <c r="C189" s="267"/>
      <c r="D189" s="267"/>
      <c r="E189" s="267"/>
      <c r="F189" s="267"/>
      <c r="G189" s="267"/>
      <c r="H189" s="267"/>
      <c r="I189" s="267"/>
      <c r="J189" s="267"/>
      <c r="K189" s="267"/>
      <c r="L189" s="267"/>
      <c r="M189" s="267"/>
      <c r="N189" s="267"/>
      <c r="O189" s="267"/>
      <c r="P189" s="267"/>
      <c r="Q189" s="267"/>
      <c r="R189" s="267"/>
      <c r="S189" s="267"/>
      <c r="T189" s="267"/>
      <c r="U189" s="267"/>
      <c r="V189" s="267"/>
      <c r="W189" s="267"/>
      <c r="X189" s="267"/>
      <c r="Y189" s="380"/>
      <c r="Z189" s="393"/>
      <c r="AA189" s="393"/>
      <c r="AB189" s="393"/>
      <c r="AC189" s="393"/>
      <c r="AD189" s="393"/>
      <c r="AE189" s="393"/>
      <c r="AF189" s="393"/>
      <c r="AG189" s="393"/>
      <c r="AH189" s="393"/>
      <c r="AI189" s="393"/>
      <c r="AJ189" s="393"/>
      <c r="AK189" s="393"/>
      <c r="AL189" s="393"/>
      <c r="AM189" s="282"/>
    </row>
    <row r="190" spans="1:39" ht="30" outlineLevel="1">
      <c r="A190" s="480">
        <v>48</v>
      </c>
      <c r="B190" s="478" t="s">
        <v>511</v>
      </c>
      <c r="C190" s="267" t="s">
        <v>335</v>
      </c>
      <c r="D190" s="271"/>
      <c r="E190" s="271"/>
      <c r="F190" s="271"/>
      <c r="G190" s="271"/>
      <c r="H190" s="271"/>
      <c r="I190" s="271"/>
      <c r="J190" s="271"/>
      <c r="K190" s="271"/>
      <c r="L190" s="271"/>
      <c r="M190" s="271"/>
      <c r="N190" s="271">
        <v>12</v>
      </c>
      <c r="O190" s="271"/>
      <c r="P190" s="271"/>
      <c r="Q190" s="271"/>
      <c r="R190" s="271"/>
      <c r="S190" s="271"/>
      <c r="T190" s="271"/>
      <c r="U190" s="271"/>
      <c r="V190" s="271"/>
      <c r="W190" s="271"/>
      <c r="X190" s="271"/>
      <c r="Y190" s="394"/>
      <c r="Z190" s="378"/>
      <c r="AA190" s="378"/>
      <c r="AB190" s="378"/>
      <c r="AC190" s="378"/>
      <c r="AD190" s="378"/>
      <c r="AE190" s="378"/>
      <c r="AF190" s="383"/>
      <c r="AG190" s="383"/>
      <c r="AH190" s="383"/>
      <c r="AI190" s="383"/>
      <c r="AJ190" s="383"/>
      <c r="AK190" s="383"/>
      <c r="AL190" s="383"/>
      <c r="AM190" s="272">
        <f>SUM(Y190:AL190)</f>
        <v>0</v>
      </c>
    </row>
    <row r="191" spans="1:39" ht="15" outlineLevel="1">
      <c r="B191" s="270" t="s">
        <v>454</v>
      </c>
      <c r="C191" s="267" t="s">
        <v>337</v>
      </c>
      <c r="D191" s="271"/>
      <c r="E191" s="271"/>
      <c r="F191" s="271"/>
      <c r="G191" s="271"/>
      <c r="H191" s="271"/>
      <c r="I191" s="271"/>
      <c r="J191" s="271"/>
      <c r="K191" s="271"/>
      <c r="L191" s="271"/>
      <c r="M191" s="271"/>
      <c r="N191" s="271">
        <f>N190</f>
        <v>12</v>
      </c>
      <c r="O191" s="271"/>
      <c r="P191" s="271"/>
      <c r="Q191" s="271"/>
      <c r="R191" s="271"/>
      <c r="S191" s="271"/>
      <c r="T191" s="271"/>
      <c r="U191" s="271"/>
      <c r="V191" s="271"/>
      <c r="W191" s="271"/>
      <c r="X191" s="271"/>
      <c r="Y191" s="379">
        <f>Y190</f>
        <v>0</v>
      </c>
      <c r="Z191" s="379">
        <f t="shared" ref="Z191" si="517">Z190</f>
        <v>0</v>
      </c>
      <c r="AA191" s="379">
        <f t="shared" ref="AA191" si="518">AA190</f>
        <v>0</v>
      </c>
      <c r="AB191" s="379">
        <f t="shared" ref="AB191" si="519">AB190</f>
        <v>0</v>
      </c>
      <c r="AC191" s="379">
        <f t="shared" ref="AC191" si="520">AC190</f>
        <v>0</v>
      </c>
      <c r="AD191" s="379">
        <f t="shared" ref="AD191" si="521">AD190</f>
        <v>0</v>
      </c>
      <c r="AE191" s="379">
        <f t="shared" ref="AE191" si="522">AE190</f>
        <v>0</v>
      </c>
      <c r="AF191" s="379">
        <f t="shared" ref="AF191" si="523">AF190</f>
        <v>0</v>
      </c>
      <c r="AG191" s="379">
        <f t="shared" ref="AG191" si="524">AG190</f>
        <v>0</v>
      </c>
      <c r="AH191" s="379">
        <f t="shared" ref="AH191" si="525">AH190</f>
        <v>0</v>
      </c>
      <c r="AI191" s="379">
        <f t="shared" ref="AI191" si="526">AI190</f>
        <v>0</v>
      </c>
      <c r="AJ191" s="379">
        <f t="shared" ref="AJ191" si="527">AJ190</f>
        <v>0</v>
      </c>
      <c r="AK191" s="379">
        <f t="shared" ref="AK191" si="528">AK190</f>
        <v>0</v>
      </c>
      <c r="AL191" s="379">
        <f t="shared" ref="AL191" si="529">AL190</f>
        <v>0</v>
      </c>
      <c r="AM191" s="282"/>
    </row>
    <row r="192" spans="1:39" ht="15" outlineLevel="1">
      <c r="B192" s="478"/>
      <c r="C192" s="267"/>
      <c r="D192" s="267"/>
      <c r="E192" s="267"/>
      <c r="F192" s="267"/>
      <c r="G192" s="267"/>
      <c r="H192" s="267"/>
      <c r="I192" s="267"/>
      <c r="J192" s="267"/>
      <c r="K192" s="267"/>
      <c r="L192" s="267"/>
      <c r="M192" s="267"/>
      <c r="N192" s="267"/>
      <c r="O192" s="267"/>
      <c r="P192" s="267"/>
      <c r="Q192" s="267"/>
      <c r="R192" s="267"/>
      <c r="S192" s="267"/>
      <c r="T192" s="267"/>
      <c r="U192" s="267"/>
      <c r="V192" s="267"/>
      <c r="W192" s="267"/>
      <c r="X192" s="267"/>
      <c r="Y192" s="380"/>
      <c r="Z192" s="393"/>
      <c r="AA192" s="393"/>
      <c r="AB192" s="393"/>
      <c r="AC192" s="393"/>
      <c r="AD192" s="393"/>
      <c r="AE192" s="393"/>
      <c r="AF192" s="393"/>
      <c r="AG192" s="393"/>
      <c r="AH192" s="393"/>
      <c r="AI192" s="393"/>
      <c r="AJ192" s="393"/>
      <c r="AK192" s="393"/>
      <c r="AL192" s="393"/>
      <c r="AM192" s="282"/>
    </row>
    <row r="193" spans="1:39" ht="30" outlineLevel="1">
      <c r="A193" s="480">
        <v>49</v>
      </c>
      <c r="B193" s="478" t="s">
        <v>512</v>
      </c>
      <c r="C193" s="267" t="s">
        <v>335</v>
      </c>
      <c r="D193" s="271"/>
      <c r="E193" s="271"/>
      <c r="F193" s="271"/>
      <c r="G193" s="271"/>
      <c r="H193" s="271"/>
      <c r="I193" s="271"/>
      <c r="J193" s="271"/>
      <c r="K193" s="271"/>
      <c r="L193" s="271"/>
      <c r="M193" s="271"/>
      <c r="N193" s="271">
        <v>12</v>
      </c>
      <c r="O193" s="271"/>
      <c r="P193" s="271"/>
      <c r="Q193" s="271"/>
      <c r="R193" s="271"/>
      <c r="S193" s="271"/>
      <c r="T193" s="271"/>
      <c r="U193" s="271"/>
      <c r="V193" s="271"/>
      <c r="W193" s="271"/>
      <c r="X193" s="271"/>
      <c r="Y193" s="394"/>
      <c r="Z193" s="378"/>
      <c r="AA193" s="378"/>
      <c r="AB193" s="378"/>
      <c r="AC193" s="378"/>
      <c r="AD193" s="378"/>
      <c r="AE193" s="378"/>
      <c r="AF193" s="383"/>
      <c r="AG193" s="383"/>
      <c r="AH193" s="383"/>
      <c r="AI193" s="383"/>
      <c r="AJ193" s="383"/>
      <c r="AK193" s="383"/>
      <c r="AL193" s="383"/>
      <c r="AM193" s="272">
        <f>SUM(Y193:AL193)</f>
        <v>0</v>
      </c>
    </row>
    <row r="194" spans="1:39" ht="15" outlineLevel="1">
      <c r="B194" s="270" t="s">
        <v>454</v>
      </c>
      <c r="C194" s="267" t="s">
        <v>337</v>
      </c>
      <c r="D194" s="271"/>
      <c r="E194" s="271"/>
      <c r="F194" s="271"/>
      <c r="G194" s="271"/>
      <c r="H194" s="271"/>
      <c r="I194" s="271"/>
      <c r="J194" s="271"/>
      <c r="K194" s="271"/>
      <c r="L194" s="271"/>
      <c r="M194" s="271"/>
      <c r="N194" s="271">
        <f>N193</f>
        <v>12</v>
      </c>
      <c r="O194" s="271"/>
      <c r="P194" s="271"/>
      <c r="Q194" s="271"/>
      <c r="R194" s="271"/>
      <c r="S194" s="271"/>
      <c r="T194" s="271"/>
      <c r="U194" s="271"/>
      <c r="V194" s="271"/>
      <c r="W194" s="271"/>
      <c r="X194" s="271"/>
      <c r="Y194" s="379">
        <f>Y193</f>
        <v>0</v>
      </c>
      <c r="Z194" s="379">
        <f t="shared" ref="Z194" si="530">Z193</f>
        <v>0</v>
      </c>
      <c r="AA194" s="379">
        <f t="shared" ref="AA194" si="531">AA193</f>
        <v>0</v>
      </c>
      <c r="AB194" s="379">
        <f t="shared" ref="AB194" si="532">AB193</f>
        <v>0</v>
      </c>
      <c r="AC194" s="379">
        <f t="shared" ref="AC194" si="533">AC193</f>
        <v>0</v>
      </c>
      <c r="AD194" s="379">
        <f t="shared" ref="AD194" si="534">AD193</f>
        <v>0</v>
      </c>
      <c r="AE194" s="379">
        <f t="shared" ref="AE194" si="535">AE193</f>
        <v>0</v>
      </c>
      <c r="AF194" s="379">
        <f t="shared" ref="AF194" si="536">AF193</f>
        <v>0</v>
      </c>
      <c r="AG194" s="379">
        <f t="shared" ref="AG194" si="537">AG193</f>
        <v>0</v>
      </c>
      <c r="AH194" s="379">
        <f t="shared" ref="AH194" si="538">AH193</f>
        <v>0</v>
      </c>
      <c r="AI194" s="379">
        <f t="shared" ref="AI194" si="539">AI193</f>
        <v>0</v>
      </c>
      <c r="AJ194" s="379">
        <f t="shared" ref="AJ194" si="540">AJ193</f>
        <v>0</v>
      </c>
      <c r="AK194" s="379">
        <f t="shared" ref="AK194" si="541">AK193</f>
        <v>0</v>
      </c>
      <c r="AL194" s="379">
        <f t="shared" ref="AL194" si="542">AL193</f>
        <v>0</v>
      </c>
      <c r="AM194" s="282"/>
    </row>
    <row r="195" spans="1:39" ht="15" outlineLevel="1">
      <c r="B195" s="270"/>
      <c r="C195" s="281"/>
      <c r="D195" s="267"/>
      <c r="E195" s="267"/>
      <c r="F195" s="267"/>
      <c r="G195" s="267"/>
      <c r="H195" s="267"/>
      <c r="I195" s="267"/>
      <c r="J195" s="267"/>
      <c r="K195" s="267"/>
      <c r="L195" s="267"/>
      <c r="M195" s="267"/>
      <c r="N195" s="267"/>
      <c r="O195" s="267"/>
      <c r="P195" s="267"/>
      <c r="Q195" s="267"/>
      <c r="R195" s="267"/>
      <c r="S195" s="267"/>
      <c r="T195" s="267"/>
      <c r="U195" s="267"/>
      <c r="V195" s="267"/>
      <c r="W195" s="267"/>
      <c r="X195" s="267"/>
      <c r="Y195" s="277"/>
      <c r="Z195" s="277"/>
      <c r="AA195" s="277"/>
      <c r="AB195" s="277"/>
      <c r="AC195" s="277"/>
      <c r="AD195" s="277"/>
      <c r="AE195" s="277"/>
      <c r="AF195" s="277"/>
      <c r="AG195" s="277"/>
      <c r="AH195" s="277"/>
      <c r="AI195" s="277"/>
      <c r="AJ195" s="277"/>
      <c r="AK195" s="277"/>
      <c r="AL195" s="277"/>
      <c r="AM195" s="282"/>
    </row>
    <row r="196" spans="1:39" ht="15.45">
      <c r="B196" s="303" t="s">
        <v>513</v>
      </c>
      <c r="C196" s="305"/>
      <c r="D196" s="305">
        <f>SUM(D38:D194)</f>
        <v>16748850</v>
      </c>
      <c r="E196" s="305"/>
      <c r="F196" s="305"/>
      <c r="G196" s="305"/>
      <c r="H196" s="305"/>
      <c r="I196" s="305"/>
      <c r="J196" s="305"/>
      <c r="K196" s="305"/>
      <c r="L196" s="305"/>
      <c r="M196" s="305"/>
      <c r="N196" s="305"/>
      <c r="O196" s="305">
        <f>SUM(O38:O194)</f>
        <v>836</v>
      </c>
      <c r="P196" s="305"/>
      <c r="Q196" s="305"/>
      <c r="R196" s="305"/>
      <c r="S196" s="305"/>
      <c r="T196" s="305"/>
      <c r="U196" s="305"/>
      <c r="V196" s="305"/>
      <c r="W196" s="305"/>
      <c r="X196" s="305"/>
      <c r="Y196" s="305">
        <f>IF(Y36="kWh",SUMPRODUCT(D38:D194,Y38:Y194))</f>
        <v>1633031</v>
      </c>
      <c r="Z196" s="305">
        <f>IF(Z36="kWh",SUMPRODUCT(D38:D194,Z38:Z194))</f>
        <v>411360.95079999999</v>
      </c>
      <c r="AA196" s="305">
        <f>IF(AA36="kw",SUMPRODUCT(N38:N194,O38:O194,AA38:AA194),SUMPRODUCT(D38:D194,AA38:AA194))</f>
        <v>4613.3721599999999</v>
      </c>
      <c r="AB196" s="305">
        <f>IF(AB36="kw",SUMPRODUCT(N38:N194,O38:O194,AB38:AB194),SUMPRODUCT(D38:D194,AB38:AB194))</f>
        <v>1594.5600000000002</v>
      </c>
      <c r="AC196" s="305">
        <f>IF(AC36="kw",SUMPRODUCT(N38:N194,O38:O194,AC38:AC194),SUMPRODUCT(D38:D194,AC38:AC194))</f>
        <v>0</v>
      </c>
      <c r="AD196" s="305">
        <f>IF(AD36="kw",SUMPRODUCT(N38:N194,O38:O194,AD38:AD194),SUMPRODUCT(D38:D194,AD38:AD194))</f>
        <v>0</v>
      </c>
      <c r="AE196" s="305">
        <f>IF(AE36="kw",SUMPRODUCT(N38:N194,O38:O194,AE38:AE194),SUMPRODUCT(D38:D194,AE38:AE194))</f>
        <v>0</v>
      </c>
      <c r="AF196" s="305">
        <f>IF(AF36="kw",SUMPRODUCT(N38:N194,O38:O194,AF38:AF194),SUMPRODUCT(D38:D194,AF38:AF194))</f>
        <v>0</v>
      </c>
      <c r="AG196" s="305">
        <f>IF(AG36="kw",SUMPRODUCT(N38:N194,O38:O194,AG38:AG194),SUMPRODUCT(D38:D194,AG38:AG194))</f>
        <v>0</v>
      </c>
      <c r="AH196" s="305">
        <f>IF(AH36="kw",SUMPRODUCT(N38:N194,O38:O194,AH38:AH194),SUMPRODUCT(D38:D194,AH38:AH194))</f>
        <v>0</v>
      </c>
      <c r="AI196" s="305">
        <f>IF(AI36="kw",SUMPRODUCT(N38:N194,O38:O194,AI38:AI194),SUMPRODUCT(D38:D194,AI38:AI194))</f>
        <v>0</v>
      </c>
      <c r="AJ196" s="305">
        <f>IF(AJ36="kw",SUMPRODUCT(N38:N194,O38:O194,AJ38:AJ194),SUMPRODUCT(D38:D194,AJ38:AJ194))</f>
        <v>0</v>
      </c>
      <c r="AK196" s="305">
        <f>IF(AK36="kw",SUMPRODUCT(N38:N194,O38:O194,AK38:AK194),SUMPRODUCT(D38:D194,AK38:AK194))</f>
        <v>0</v>
      </c>
      <c r="AL196" s="305">
        <f>IF(AL36="kw",SUMPRODUCT(N38:N194,O38:O194,AL38:AL194),SUMPRODUCT(D38:D194,AL38:AL194))</f>
        <v>0</v>
      </c>
      <c r="AM196" s="306"/>
    </row>
    <row r="197" spans="1:39" ht="15.45">
      <c r="B197" s="365" t="s">
        <v>514</v>
      </c>
      <c r="C197" s="366"/>
      <c r="D197" s="366"/>
      <c r="E197" s="366"/>
      <c r="F197" s="366"/>
      <c r="G197" s="366"/>
      <c r="H197" s="366"/>
      <c r="I197" s="366"/>
      <c r="J197" s="366"/>
      <c r="K197" s="366"/>
      <c r="L197" s="366"/>
      <c r="M197" s="366"/>
      <c r="N197" s="366"/>
      <c r="O197" s="366"/>
      <c r="P197" s="366"/>
      <c r="Q197" s="366"/>
      <c r="R197" s="366"/>
      <c r="S197" s="366"/>
      <c r="T197" s="366"/>
      <c r="U197" s="366"/>
      <c r="V197" s="366"/>
      <c r="W197" s="366"/>
      <c r="X197" s="366"/>
      <c r="Y197" s="366">
        <f>HLOOKUP(Y35,'2. LRAMVA Threshold'!$B$42:$Q$53,7,FALSE)</f>
        <v>1769697.9881690899</v>
      </c>
      <c r="Z197" s="366">
        <f>HLOOKUP(Z35,'2. LRAMVA Threshold'!$B$42:$Q$53,7,FALSE)</f>
        <v>967904.63317232695</v>
      </c>
      <c r="AA197" s="366">
        <f>HLOOKUP(AA35,'2. LRAMVA Threshold'!$B$42:$Q$53,7,FALSE)</f>
        <v>8959</v>
      </c>
      <c r="AB197" s="366">
        <f>HLOOKUP(AB35,'2. LRAMVA Threshold'!$B$42:$Q$53,7,FALSE)</f>
        <v>0</v>
      </c>
      <c r="AC197" s="366">
        <f>HLOOKUP(AC35,'2. LRAMVA Threshold'!$B$42:$Q$53,7,FALSE)</f>
        <v>0</v>
      </c>
      <c r="AD197" s="366">
        <f>HLOOKUP(AD35,'2. LRAMVA Threshold'!$B$42:$Q$53,7,FALSE)</f>
        <v>0</v>
      </c>
      <c r="AE197" s="366">
        <f>HLOOKUP(AE35,'2. LRAMVA Threshold'!$B$42:$Q$53,7,FALSE)</f>
        <v>0</v>
      </c>
      <c r="AF197" s="366">
        <f>HLOOKUP(AF35,'2. LRAMVA Threshold'!$B$42:$Q$53,7,FALSE)</f>
        <v>0</v>
      </c>
      <c r="AG197" s="366">
        <f>HLOOKUP(AG35,'2. LRAMVA Threshold'!$B$42:$Q$53,7,FALSE)</f>
        <v>0</v>
      </c>
      <c r="AH197" s="366">
        <f>HLOOKUP(AH35,'2. LRAMVA Threshold'!$B$42:$Q$53,7,FALSE)</f>
        <v>0</v>
      </c>
      <c r="AI197" s="366">
        <f>HLOOKUP(AI35,'2. LRAMVA Threshold'!$B$42:$Q$53,7,FALSE)</f>
        <v>0</v>
      </c>
      <c r="AJ197" s="366">
        <f>HLOOKUP(AJ35,'2. LRAMVA Threshold'!$B$42:$Q$53,7,FALSE)</f>
        <v>0</v>
      </c>
      <c r="AK197" s="366">
        <f>HLOOKUP(AK35,'2. LRAMVA Threshold'!$B$42:$Q$53,7,FALSE)</f>
        <v>0</v>
      </c>
      <c r="AL197" s="366">
        <f>HLOOKUP(AL35,'2. LRAMVA Threshold'!$B$42:$Q$53,7,FALSE)</f>
        <v>0</v>
      </c>
      <c r="AM197" s="367"/>
    </row>
    <row r="198" spans="1:39" ht="15">
      <c r="B198" s="479"/>
      <c r="C198" s="368"/>
      <c r="D198" s="369"/>
      <c r="E198" s="369"/>
      <c r="F198" s="369"/>
      <c r="G198" s="369"/>
      <c r="H198" s="369"/>
      <c r="I198" s="369"/>
      <c r="J198" s="369"/>
      <c r="K198" s="369"/>
      <c r="L198" s="369"/>
      <c r="M198" s="369"/>
      <c r="N198" s="369"/>
      <c r="O198" s="370"/>
      <c r="P198" s="369"/>
      <c r="Q198" s="369"/>
      <c r="R198" s="369"/>
      <c r="S198" s="371"/>
      <c r="T198" s="371"/>
      <c r="U198" s="371"/>
      <c r="V198" s="371"/>
      <c r="W198" s="369"/>
      <c r="X198" s="369"/>
      <c r="Y198" s="372"/>
      <c r="Z198" s="372"/>
      <c r="AA198" s="372"/>
      <c r="AB198" s="372"/>
      <c r="AC198" s="372"/>
      <c r="AD198" s="372"/>
      <c r="AE198" s="372"/>
      <c r="AF198" s="372"/>
      <c r="AG198" s="372"/>
      <c r="AH198" s="372"/>
      <c r="AI198" s="372"/>
      <c r="AJ198" s="372"/>
      <c r="AK198" s="372"/>
      <c r="AL198" s="372"/>
      <c r="AM198" s="373"/>
    </row>
    <row r="199" spans="1:39" ht="15">
      <c r="B199" s="300" t="s">
        <v>515</v>
      </c>
      <c r="C199" s="314"/>
      <c r="D199" s="314"/>
      <c r="E199" s="350"/>
      <c r="F199" s="350"/>
      <c r="G199" s="350"/>
      <c r="H199" s="350"/>
      <c r="I199" s="350"/>
      <c r="J199" s="350"/>
      <c r="K199" s="350"/>
      <c r="L199" s="350"/>
      <c r="M199" s="350"/>
      <c r="N199" s="350"/>
      <c r="O199" s="267"/>
      <c r="P199" s="316"/>
      <c r="Q199" s="316"/>
      <c r="R199" s="316"/>
      <c r="S199" s="315"/>
      <c r="T199" s="315"/>
      <c r="U199" s="315"/>
      <c r="V199" s="315"/>
      <c r="W199" s="316"/>
      <c r="X199" s="316"/>
      <c r="Y199" s="317">
        <f>HLOOKUP(Y$35,'3.  Distribution Rates'!$C$122:$P$133,7,FALSE)</f>
        <v>1.37E-2</v>
      </c>
      <c r="Z199" s="317">
        <f>HLOOKUP(Z$35,'3.  Distribution Rates'!$C$122:$P$133,7,FALSE)</f>
        <v>1.7399999999999999E-2</v>
      </c>
      <c r="AA199" s="317">
        <f>HLOOKUP(AA$35,'3.  Distribution Rates'!$C$122:$P$133,7,FALSE)</f>
        <v>2.3269000000000002</v>
      </c>
      <c r="AB199" s="317">
        <f>HLOOKUP(AB$35,'3.  Distribution Rates'!$C$122:$P$133,7,FALSE)</f>
        <v>1.1337999999999999</v>
      </c>
      <c r="AC199" s="317">
        <f>HLOOKUP(AC$35,'3.  Distribution Rates'!$C$122:$P$133,7,FALSE)</f>
        <v>1.3299999999999999E-2</v>
      </c>
      <c r="AD199" s="317">
        <f>HLOOKUP(AD$35,'3.  Distribution Rates'!$C$122:$P$133,7,FALSE)</f>
        <v>16.11</v>
      </c>
      <c r="AE199" s="317">
        <f>HLOOKUP(AE$35,'3.  Distribution Rates'!$C$122:$P$133,7,FALSE)</f>
        <v>25.410799999999998</v>
      </c>
      <c r="AF199" s="317">
        <f>HLOOKUP(AF$35,'3.  Distribution Rates'!$C$122:$P$133,7,FALSE)</f>
        <v>0</v>
      </c>
      <c r="AG199" s="317">
        <f>HLOOKUP(AG$35,'3.  Distribution Rates'!$C$122:$P$133,7,FALSE)</f>
        <v>0</v>
      </c>
      <c r="AH199" s="317">
        <f>HLOOKUP(AH$35,'3.  Distribution Rates'!$C$122:$P$133,7,FALSE)</f>
        <v>0</v>
      </c>
      <c r="AI199" s="317">
        <f>HLOOKUP(AI$35,'3.  Distribution Rates'!$C$122:$P$133,7,FALSE)</f>
        <v>0</v>
      </c>
      <c r="AJ199" s="317">
        <f>HLOOKUP(AJ$35,'3.  Distribution Rates'!$C$122:$P$133,7,FALSE)</f>
        <v>0</v>
      </c>
      <c r="AK199" s="317">
        <f>HLOOKUP(AK$35,'3.  Distribution Rates'!$C$122:$P$133,7,FALSE)</f>
        <v>0</v>
      </c>
      <c r="AL199" s="317">
        <f>HLOOKUP(AL$35,'3.  Distribution Rates'!$C$122:$P$133,7,FALSE)</f>
        <v>0</v>
      </c>
      <c r="AM199" s="324"/>
    </row>
    <row r="200" spans="1:39" ht="15">
      <c r="B200" s="300" t="s">
        <v>516</v>
      </c>
      <c r="C200" s="321"/>
      <c r="D200" s="285"/>
      <c r="E200" s="255"/>
      <c r="F200" s="255"/>
      <c r="G200" s="255"/>
      <c r="H200" s="255"/>
      <c r="I200" s="255"/>
      <c r="J200" s="255"/>
      <c r="K200" s="255"/>
      <c r="L200" s="255"/>
      <c r="M200" s="255"/>
      <c r="N200" s="255"/>
      <c r="O200" s="267"/>
      <c r="P200" s="255"/>
      <c r="Q200" s="255"/>
      <c r="R200" s="255"/>
      <c r="S200" s="285"/>
      <c r="T200" s="285"/>
      <c r="U200" s="285"/>
      <c r="V200" s="285"/>
      <c r="W200" s="255"/>
      <c r="X200" s="255"/>
      <c r="Y200" s="352">
        <f>'4.  2011-2014 LRAM'!Y138*Y199</f>
        <v>0</v>
      </c>
      <c r="Z200" s="352">
        <f>'4.  2011-2014 LRAM'!Z138*Z199</f>
        <v>0</v>
      </c>
      <c r="AA200" s="352">
        <f>'4.  2011-2014 LRAM'!AA138*AA199</f>
        <v>0</v>
      </c>
      <c r="AB200" s="352">
        <f>'4.  2011-2014 LRAM'!AB138*AB199</f>
        <v>0</v>
      </c>
      <c r="AC200" s="352">
        <f>'4.  2011-2014 LRAM'!AC138*AC199</f>
        <v>0</v>
      </c>
      <c r="AD200" s="352">
        <f>'4.  2011-2014 LRAM'!AD138*AD199</f>
        <v>0</v>
      </c>
      <c r="AE200" s="352">
        <f>'4.  2011-2014 LRAM'!AE138*AE199</f>
        <v>0</v>
      </c>
      <c r="AF200" s="352">
        <f>'4.  2011-2014 LRAM'!AF138*AF199</f>
        <v>0</v>
      </c>
      <c r="AG200" s="352">
        <f>'4.  2011-2014 LRAM'!AG138*AG199</f>
        <v>0</v>
      </c>
      <c r="AH200" s="352">
        <f>'4.  2011-2014 LRAM'!AH138*AH199</f>
        <v>0</v>
      </c>
      <c r="AI200" s="352">
        <f>'4.  2011-2014 LRAM'!AI138*AI199</f>
        <v>0</v>
      </c>
      <c r="AJ200" s="352">
        <f>'4.  2011-2014 LRAM'!AJ138*AJ199</f>
        <v>0</v>
      </c>
      <c r="AK200" s="352">
        <f>'4.  2011-2014 LRAM'!AK138*AK199</f>
        <v>0</v>
      </c>
      <c r="AL200" s="352">
        <f>'4.  2011-2014 LRAM'!AL138*AL199</f>
        <v>0</v>
      </c>
      <c r="AM200" s="578">
        <f>SUM(Y200:AL200)</f>
        <v>0</v>
      </c>
    </row>
    <row r="201" spans="1:39" ht="15">
      <c r="B201" s="300" t="s">
        <v>517</v>
      </c>
      <c r="C201" s="321"/>
      <c r="D201" s="285"/>
      <c r="E201" s="255"/>
      <c r="F201" s="255"/>
      <c r="G201" s="255"/>
      <c r="H201" s="255"/>
      <c r="I201" s="255"/>
      <c r="J201" s="255"/>
      <c r="K201" s="255"/>
      <c r="L201" s="255"/>
      <c r="M201" s="255"/>
      <c r="N201" s="255"/>
      <c r="O201" s="267"/>
      <c r="P201" s="255"/>
      <c r="Q201" s="255"/>
      <c r="R201" s="255"/>
      <c r="S201" s="285"/>
      <c r="T201" s="285"/>
      <c r="U201" s="285"/>
      <c r="V201" s="285"/>
      <c r="W201" s="255"/>
      <c r="X201" s="255"/>
      <c r="Y201" s="352">
        <f>'4.  2011-2014 LRAM'!Y267*Y199</f>
        <v>0</v>
      </c>
      <c r="Z201" s="352">
        <f>'4.  2011-2014 LRAM'!Z267*Z199</f>
        <v>0</v>
      </c>
      <c r="AA201" s="352">
        <f>'4.  2011-2014 LRAM'!AA267*AA199</f>
        <v>0</v>
      </c>
      <c r="AB201" s="352">
        <f>'4.  2011-2014 LRAM'!AB267*AB199</f>
        <v>0</v>
      </c>
      <c r="AC201" s="352">
        <f>'4.  2011-2014 LRAM'!AC267*AC199</f>
        <v>0</v>
      </c>
      <c r="AD201" s="352">
        <f>'4.  2011-2014 LRAM'!AD267*AD199</f>
        <v>0</v>
      </c>
      <c r="AE201" s="352">
        <f>'4.  2011-2014 LRAM'!AE267*AE199</f>
        <v>0</v>
      </c>
      <c r="AF201" s="352">
        <f>'4.  2011-2014 LRAM'!AF267*AF199</f>
        <v>0</v>
      </c>
      <c r="AG201" s="352">
        <f>'4.  2011-2014 LRAM'!AG267*AG199</f>
        <v>0</v>
      </c>
      <c r="AH201" s="352">
        <f>'4.  2011-2014 LRAM'!AH267*AH199</f>
        <v>0</v>
      </c>
      <c r="AI201" s="352">
        <f>'4.  2011-2014 LRAM'!AI267*AI199</f>
        <v>0</v>
      </c>
      <c r="AJ201" s="352">
        <f>'4.  2011-2014 LRAM'!AJ267*AJ199</f>
        <v>0</v>
      </c>
      <c r="AK201" s="352">
        <f>'4.  2011-2014 LRAM'!AK267*AK199</f>
        <v>0</v>
      </c>
      <c r="AL201" s="352">
        <f>'4.  2011-2014 LRAM'!AL267*AL199</f>
        <v>0</v>
      </c>
      <c r="AM201" s="578">
        <f>SUM(Y201:AL201)</f>
        <v>0</v>
      </c>
    </row>
    <row r="202" spans="1:39" ht="15">
      <c r="B202" s="300" t="s">
        <v>518</v>
      </c>
      <c r="C202" s="321"/>
      <c r="D202" s="285"/>
      <c r="E202" s="255"/>
      <c r="F202" s="255"/>
      <c r="G202" s="255"/>
      <c r="H202" s="255"/>
      <c r="I202" s="255"/>
      <c r="J202" s="255"/>
      <c r="K202" s="255"/>
      <c r="L202" s="255"/>
      <c r="M202" s="255"/>
      <c r="N202" s="255"/>
      <c r="O202" s="267"/>
      <c r="P202" s="255"/>
      <c r="Q202" s="255"/>
      <c r="R202" s="255"/>
      <c r="S202" s="285"/>
      <c r="T202" s="285"/>
      <c r="U202" s="285"/>
      <c r="V202" s="285"/>
      <c r="W202" s="255"/>
      <c r="X202" s="255"/>
      <c r="Y202" s="352">
        <f>'4.  2011-2014 LRAM'!Y396*Y199</f>
        <v>0</v>
      </c>
      <c r="Z202" s="352">
        <f>'4.  2011-2014 LRAM'!Z396*Z199</f>
        <v>0</v>
      </c>
      <c r="AA202" s="352">
        <f>'4.  2011-2014 LRAM'!AA396*AA199</f>
        <v>0</v>
      </c>
      <c r="AB202" s="352">
        <f>'4.  2011-2014 LRAM'!AB396*AB199</f>
        <v>0</v>
      </c>
      <c r="AC202" s="352">
        <f>'4.  2011-2014 LRAM'!AC396*AC199</f>
        <v>0</v>
      </c>
      <c r="AD202" s="352">
        <f>'4.  2011-2014 LRAM'!AD396*AD199</f>
        <v>0</v>
      </c>
      <c r="AE202" s="352">
        <f>'4.  2011-2014 LRAM'!AE396*AE199</f>
        <v>0</v>
      </c>
      <c r="AF202" s="352">
        <f>'4.  2011-2014 LRAM'!AF396*AF199</f>
        <v>0</v>
      </c>
      <c r="AG202" s="352">
        <f>'4.  2011-2014 LRAM'!AG396*AG199</f>
        <v>0</v>
      </c>
      <c r="AH202" s="352">
        <f>'4.  2011-2014 LRAM'!AH396*AH199</f>
        <v>0</v>
      </c>
      <c r="AI202" s="352">
        <f>'4.  2011-2014 LRAM'!AI396*AI199</f>
        <v>0</v>
      </c>
      <c r="AJ202" s="352">
        <f>'4.  2011-2014 LRAM'!AJ396*AJ199</f>
        <v>0</v>
      </c>
      <c r="AK202" s="352">
        <f>'4.  2011-2014 LRAM'!AK396*AK199</f>
        <v>0</v>
      </c>
      <c r="AL202" s="352">
        <f>'4.  2011-2014 LRAM'!AL396*AL199</f>
        <v>0</v>
      </c>
      <c r="AM202" s="578">
        <f>SUM(Y202:AL202)</f>
        <v>0</v>
      </c>
    </row>
    <row r="203" spans="1:39" ht="15">
      <c r="B203" s="300" t="s">
        <v>519</v>
      </c>
      <c r="C203" s="321"/>
      <c r="D203" s="285"/>
      <c r="E203" s="255"/>
      <c r="F203" s="255"/>
      <c r="G203" s="255"/>
      <c r="H203" s="255"/>
      <c r="I203" s="255"/>
      <c r="J203" s="255"/>
      <c r="K203" s="255"/>
      <c r="L203" s="255"/>
      <c r="M203" s="255"/>
      <c r="N203" s="255"/>
      <c r="O203" s="267"/>
      <c r="P203" s="255"/>
      <c r="Q203" s="255"/>
      <c r="R203" s="255"/>
      <c r="S203" s="285"/>
      <c r="T203" s="285"/>
      <c r="U203" s="285"/>
      <c r="V203" s="285"/>
      <c r="W203" s="255"/>
      <c r="X203" s="255"/>
      <c r="Y203" s="352">
        <f>'4.  2011-2014 LRAM'!Y526*Y199</f>
        <v>15260.144582325533</v>
      </c>
      <c r="Z203" s="352">
        <f>'4.  2011-2014 LRAM'!Z526*Z199</f>
        <v>10984.8152014476</v>
      </c>
      <c r="AA203" s="352">
        <f>'4.  2011-2014 LRAM'!AA526*AA199</f>
        <v>7762.507609751824</v>
      </c>
      <c r="AB203" s="352">
        <f>'4.  2011-2014 LRAM'!AB526*AB199</f>
        <v>647.8794936006625</v>
      </c>
      <c r="AC203" s="352">
        <f>'4.  2011-2014 LRAM'!AC526*AC199</f>
        <v>0</v>
      </c>
      <c r="AD203" s="352">
        <f>'4.  2011-2014 LRAM'!AD526*AD199</f>
        <v>0</v>
      </c>
      <c r="AE203" s="352">
        <f>'4.  2011-2014 LRAM'!AE526*AE199</f>
        <v>0</v>
      </c>
      <c r="AF203" s="352">
        <f>'4.  2011-2014 LRAM'!AF526*AF199</f>
        <v>0</v>
      </c>
      <c r="AG203" s="352">
        <f>'4.  2011-2014 LRAM'!AG526*AG199</f>
        <v>0</v>
      </c>
      <c r="AH203" s="352">
        <f>'4.  2011-2014 LRAM'!AH526*AH199</f>
        <v>0</v>
      </c>
      <c r="AI203" s="352">
        <f>'4.  2011-2014 LRAM'!AI526*AI199</f>
        <v>0</v>
      </c>
      <c r="AJ203" s="352">
        <f>'4.  2011-2014 LRAM'!AJ526*AJ199</f>
        <v>0</v>
      </c>
      <c r="AK203" s="352">
        <f>'4.  2011-2014 LRAM'!AK526*AK199</f>
        <v>0</v>
      </c>
      <c r="AL203" s="352">
        <f>'4.  2011-2014 LRAM'!AL526*AL199</f>
        <v>0</v>
      </c>
      <c r="AM203" s="578">
        <f>SUM(Y203:AL203)</f>
        <v>34655.346887125619</v>
      </c>
    </row>
    <row r="204" spans="1:39" ht="15">
      <c r="B204" s="300" t="s">
        <v>520</v>
      </c>
      <c r="C204" s="321"/>
      <c r="D204" s="285"/>
      <c r="E204" s="255"/>
      <c r="F204" s="255"/>
      <c r="G204" s="255"/>
      <c r="H204" s="255"/>
      <c r="I204" s="255"/>
      <c r="J204" s="255"/>
      <c r="K204" s="255"/>
      <c r="L204" s="255"/>
      <c r="M204" s="255"/>
      <c r="N204" s="255"/>
      <c r="O204" s="267"/>
      <c r="P204" s="255"/>
      <c r="Q204" s="255"/>
      <c r="R204" s="255"/>
      <c r="S204" s="285"/>
      <c r="T204" s="285"/>
      <c r="U204" s="285"/>
      <c r="V204" s="285"/>
      <c r="W204" s="255"/>
      <c r="X204" s="255"/>
      <c r="Y204" s="352">
        <f>Y196*Y199</f>
        <v>22372.524700000002</v>
      </c>
      <c r="Z204" s="352">
        <f>Z196*Z199</f>
        <v>7157.6805439199998</v>
      </c>
      <c r="AA204" s="352">
        <f>AA196*AA199</f>
        <v>10734.855679104001</v>
      </c>
      <c r="AB204" s="352">
        <f t="shared" ref="AB204:AL204" si="543">AB196*AB199</f>
        <v>1807.9121280000002</v>
      </c>
      <c r="AC204" s="352">
        <f t="shared" si="543"/>
        <v>0</v>
      </c>
      <c r="AD204" s="352">
        <f t="shared" si="543"/>
        <v>0</v>
      </c>
      <c r="AE204" s="352">
        <f t="shared" si="543"/>
        <v>0</v>
      </c>
      <c r="AF204" s="352">
        <f t="shared" si="543"/>
        <v>0</v>
      </c>
      <c r="AG204" s="352">
        <f t="shared" si="543"/>
        <v>0</v>
      </c>
      <c r="AH204" s="352">
        <f t="shared" si="543"/>
        <v>0</v>
      </c>
      <c r="AI204" s="352">
        <f t="shared" si="543"/>
        <v>0</v>
      </c>
      <c r="AJ204" s="352">
        <f t="shared" si="543"/>
        <v>0</v>
      </c>
      <c r="AK204" s="352">
        <f t="shared" si="543"/>
        <v>0</v>
      </c>
      <c r="AL204" s="352">
        <f t="shared" si="543"/>
        <v>0</v>
      </c>
      <c r="AM204" s="578">
        <f>SUM(Y204:AL204)</f>
        <v>42072.973051024004</v>
      </c>
    </row>
    <row r="205" spans="1:39" ht="15.45">
      <c r="B205" s="325" t="s">
        <v>521</v>
      </c>
      <c r="C205" s="321"/>
      <c r="D205" s="312"/>
      <c r="E205" s="310"/>
      <c r="F205" s="310"/>
      <c r="G205" s="310"/>
      <c r="H205" s="310"/>
      <c r="I205" s="310"/>
      <c r="J205" s="310"/>
      <c r="K205" s="310"/>
      <c r="L205" s="310"/>
      <c r="M205" s="310"/>
      <c r="N205" s="310"/>
      <c r="O205" s="276"/>
      <c r="P205" s="310"/>
      <c r="Q205" s="310"/>
      <c r="R205" s="310"/>
      <c r="S205" s="312"/>
      <c r="T205" s="312"/>
      <c r="U205" s="312"/>
      <c r="V205" s="312"/>
      <c r="W205" s="310"/>
      <c r="X205" s="310"/>
      <c r="Y205" s="322">
        <f>SUM(Y200:Y204)</f>
        <v>37632.669282325536</v>
      </c>
      <c r="Z205" s="322">
        <f>SUM(Z200:Z204)</f>
        <v>18142.4957453676</v>
      </c>
      <c r="AA205" s="322">
        <f t="shared" ref="AA205:AE205" si="544">SUM(AA200:AA204)</f>
        <v>18497.363288855824</v>
      </c>
      <c r="AB205" s="322">
        <f t="shared" si="544"/>
        <v>2455.7916216006624</v>
      </c>
      <c r="AC205" s="322">
        <f t="shared" si="544"/>
        <v>0</v>
      </c>
      <c r="AD205" s="322">
        <f t="shared" si="544"/>
        <v>0</v>
      </c>
      <c r="AE205" s="322">
        <f t="shared" si="544"/>
        <v>0</v>
      </c>
      <c r="AF205" s="322">
        <f>SUM(AF200:AF204)</f>
        <v>0</v>
      </c>
      <c r="AG205" s="322">
        <f>SUM(AG200:AG204)</f>
        <v>0</v>
      </c>
      <c r="AH205" s="322">
        <f t="shared" ref="AH205:AL205" si="545">SUM(AH200:AH204)</f>
        <v>0</v>
      </c>
      <c r="AI205" s="322">
        <f t="shared" si="545"/>
        <v>0</v>
      </c>
      <c r="AJ205" s="322">
        <f t="shared" si="545"/>
        <v>0</v>
      </c>
      <c r="AK205" s="322">
        <f t="shared" si="545"/>
        <v>0</v>
      </c>
      <c r="AL205" s="322">
        <f t="shared" si="545"/>
        <v>0</v>
      </c>
      <c r="AM205" s="375">
        <f>SUM(AM200:AM204)</f>
        <v>76728.319938149623</v>
      </c>
    </row>
    <row r="206" spans="1:39" ht="15.45">
      <c r="B206" s="325" t="s">
        <v>522</v>
      </c>
      <c r="C206" s="321"/>
      <c r="D206" s="326"/>
      <c r="E206" s="310"/>
      <c r="F206" s="310"/>
      <c r="G206" s="310"/>
      <c r="H206" s="310"/>
      <c r="I206" s="310"/>
      <c r="J206" s="310"/>
      <c r="K206" s="310"/>
      <c r="L206" s="310"/>
      <c r="M206" s="310"/>
      <c r="N206" s="310"/>
      <c r="O206" s="276"/>
      <c r="P206" s="310"/>
      <c r="Q206" s="310"/>
      <c r="R206" s="310"/>
      <c r="S206" s="312"/>
      <c r="T206" s="312"/>
      <c r="U206" s="312"/>
      <c r="V206" s="312"/>
      <c r="W206" s="310"/>
      <c r="X206" s="310"/>
      <c r="Y206" s="323">
        <f>Y197*Y199</f>
        <v>24244.862437916534</v>
      </c>
      <c r="Z206" s="323">
        <f t="shared" ref="Z206:AE206" si="546">Z197*Z199</f>
        <v>16841.540617198487</v>
      </c>
      <c r="AA206" s="323">
        <f t="shared" si="546"/>
        <v>20846.697100000001</v>
      </c>
      <c r="AB206" s="323">
        <f t="shared" si="546"/>
        <v>0</v>
      </c>
      <c r="AC206" s="323">
        <f t="shared" si="546"/>
        <v>0</v>
      </c>
      <c r="AD206" s="323">
        <f t="shared" si="546"/>
        <v>0</v>
      </c>
      <c r="AE206" s="323">
        <f t="shared" si="546"/>
        <v>0</v>
      </c>
      <c r="AF206" s="323">
        <f>AF197*AF199</f>
        <v>0</v>
      </c>
      <c r="AG206" s="323">
        <f t="shared" ref="AG206:AL206" si="547">AG197*AG199</f>
        <v>0</v>
      </c>
      <c r="AH206" s="323">
        <f t="shared" si="547"/>
        <v>0</v>
      </c>
      <c r="AI206" s="323">
        <f t="shared" si="547"/>
        <v>0</v>
      </c>
      <c r="AJ206" s="323">
        <f t="shared" si="547"/>
        <v>0</v>
      </c>
      <c r="AK206" s="323">
        <f t="shared" si="547"/>
        <v>0</v>
      </c>
      <c r="AL206" s="323">
        <f t="shared" si="547"/>
        <v>0</v>
      </c>
      <c r="AM206" s="375">
        <f>SUM(Y206:AL206)</f>
        <v>61933.100155115026</v>
      </c>
    </row>
    <row r="207" spans="1:39" ht="15.45">
      <c r="B207" s="325" t="s">
        <v>523</v>
      </c>
      <c r="C207" s="321"/>
      <c r="D207" s="326"/>
      <c r="E207" s="310"/>
      <c r="F207" s="310"/>
      <c r="G207" s="310"/>
      <c r="H207" s="310"/>
      <c r="I207" s="310"/>
      <c r="J207" s="310"/>
      <c r="K207" s="310"/>
      <c r="L207" s="310"/>
      <c r="M207" s="310"/>
      <c r="N207" s="310"/>
      <c r="O207" s="276"/>
      <c r="P207" s="310"/>
      <c r="Q207" s="310"/>
      <c r="R207" s="310"/>
      <c r="S207" s="326"/>
      <c r="T207" s="326"/>
      <c r="U207" s="326"/>
      <c r="V207" s="326"/>
      <c r="W207" s="310"/>
      <c r="X207" s="310"/>
      <c r="Y207" s="327"/>
      <c r="Z207" s="327"/>
      <c r="AA207" s="327"/>
      <c r="AB207" s="327"/>
      <c r="AC207" s="327"/>
      <c r="AD207" s="327"/>
      <c r="AE207" s="327"/>
      <c r="AF207" s="327"/>
      <c r="AG207" s="327"/>
      <c r="AH207" s="327"/>
      <c r="AI207" s="327"/>
      <c r="AJ207" s="327"/>
      <c r="AK207" s="327"/>
      <c r="AL207" s="327"/>
      <c r="AM207" s="375">
        <f>AM205-AM206</f>
        <v>14795.219783034598</v>
      </c>
    </row>
    <row r="208" spans="1:39" ht="15">
      <c r="B208" s="300"/>
      <c r="C208" s="326"/>
      <c r="D208" s="326"/>
      <c r="E208" s="310"/>
      <c r="F208" s="310"/>
      <c r="G208" s="310"/>
      <c r="H208" s="310"/>
      <c r="I208" s="310"/>
      <c r="J208" s="310"/>
      <c r="K208" s="310"/>
      <c r="L208" s="310"/>
      <c r="M208" s="310"/>
      <c r="N208" s="310"/>
      <c r="O208" s="276"/>
      <c r="P208" s="310"/>
      <c r="Q208" s="310"/>
      <c r="R208" s="310"/>
      <c r="S208" s="326"/>
      <c r="T208" s="321"/>
      <c r="U208" s="326"/>
      <c r="V208" s="326"/>
      <c r="W208" s="310"/>
      <c r="X208" s="310"/>
      <c r="Y208" s="328"/>
      <c r="Z208" s="328"/>
      <c r="AA208" s="328"/>
      <c r="AB208" s="328"/>
      <c r="AC208" s="328"/>
      <c r="AD208" s="328"/>
      <c r="AE208" s="328"/>
      <c r="AF208" s="328"/>
      <c r="AG208" s="328"/>
      <c r="AH208" s="328"/>
      <c r="AI208" s="328"/>
      <c r="AJ208" s="328"/>
      <c r="AK208" s="328"/>
      <c r="AL208" s="328"/>
      <c r="AM208" s="324"/>
    </row>
    <row r="209" spans="1:39" ht="15">
      <c r="B209" s="270" t="s">
        <v>524</v>
      </c>
      <c r="C209" s="280"/>
      <c r="D209" s="255"/>
      <c r="E209" s="255"/>
      <c r="F209" s="255"/>
      <c r="G209" s="255"/>
      <c r="H209" s="255"/>
      <c r="I209" s="255"/>
      <c r="J209" s="255"/>
      <c r="K209" s="255"/>
      <c r="L209" s="255"/>
      <c r="M209" s="255"/>
      <c r="N209" s="255"/>
      <c r="O209" s="333"/>
      <c r="P209" s="255"/>
      <c r="Q209" s="255"/>
      <c r="R209" s="255"/>
      <c r="S209" s="280"/>
      <c r="T209" s="285"/>
      <c r="U209" s="285"/>
      <c r="V209" s="255"/>
      <c r="W209" s="255"/>
      <c r="X209" s="285"/>
      <c r="Y209" s="267">
        <f>SUMPRODUCT(E38:E194,Y38:Y194)</f>
        <v>1568879</v>
      </c>
      <c r="Z209" s="267">
        <f>SUMPRODUCT(E38:E194,Z38:Z194)</f>
        <v>411361.95079999999</v>
      </c>
      <c r="AA209" s="267">
        <f>IF(AA36="kw",SUMPRODUCT(N38:N194,P38:P194,AA38:AA194),SUMPRODUCT(E38:E194,AA38:AA194))</f>
        <v>9997.3983844270988</v>
      </c>
      <c r="AB209" s="267">
        <f>IF(AB36="kw",SUMPRODUCT(N38:N194,P38:P194,AB38:AB194),SUMPRODUCT(E38:E194,AB38:AB194))</f>
        <v>1534.5600000000002</v>
      </c>
      <c r="AC209" s="267">
        <f>IF(AC36="kw",SUMPRODUCT(N38:N194,P38:P194,AC38:AC194),SUMPRODUCT(E38:E194,AC38:AC194))</f>
        <v>0</v>
      </c>
      <c r="AD209" s="267">
        <f>IF(AD36="kw",SUMPRODUCT(N38:N194,P38:P194,AD38:AD194),SUMPRODUCT(E38:E194,AD38:AD194))</f>
        <v>0</v>
      </c>
      <c r="AE209" s="267">
        <f>IF(AE36="kw",SUMPRODUCT(N38:N194,P38:P194,AE38:AE194),SUMPRODUCT(E38:E194,AE38:AE194))</f>
        <v>0</v>
      </c>
      <c r="AF209" s="267">
        <f>IF(AF36="kw",SUMPRODUCT(N38:N194,P38:P194,AF38:AF194),SUMPRODUCT(E38:E194,AF38:AF194))</f>
        <v>0</v>
      </c>
      <c r="AG209" s="267">
        <f>IF(AG36="kw",SUMPRODUCT(N38:N194,P38:P194,AG38:AG194),SUMPRODUCT(E38:E194,AG38:AG194))</f>
        <v>0</v>
      </c>
      <c r="AH209" s="267">
        <f>IF(AH36="kw",SUMPRODUCT(N38:N194,P38:P194,AH38:AH194),SUMPRODUCT(E38:E194,AH38:AH194))</f>
        <v>0</v>
      </c>
      <c r="AI209" s="267">
        <f>IF(AI36="kw",SUMPRODUCT(N38:N194,P38:P194,AI38:AI194),SUMPRODUCT(E38:E194,AI38:AI194))</f>
        <v>0</v>
      </c>
      <c r="AJ209" s="267">
        <f>IF(AJ36="kw",SUMPRODUCT(N38:N194,P38:P194,AJ38:AJ194),SUMPRODUCT(E38:E194,AJ38:AJ194))</f>
        <v>0</v>
      </c>
      <c r="AK209" s="267">
        <f>IF(AK36="kw",SUMPRODUCT(N38:N194,P38:P194,AK38:AK194),SUMPRODUCT(E38:E194,AK38:AK194))</f>
        <v>0</v>
      </c>
      <c r="AL209" s="267">
        <f>IF(AL36="kw",SUMPRODUCT(N38:N194,P38:P194,AL38:AL194),SUMPRODUCT(E38:E194,AL38:AL194))</f>
        <v>0</v>
      </c>
      <c r="AM209" s="324"/>
    </row>
    <row r="210" spans="1:39" ht="15">
      <c r="B210" s="270" t="s">
        <v>525</v>
      </c>
      <c r="C210" s="280"/>
      <c r="D210" s="255"/>
      <c r="E210" s="255"/>
      <c r="F210" s="255"/>
      <c r="G210" s="255"/>
      <c r="H210" s="255"/>
      <c r="I210" s="255"/>
      <c r="J210" s="255"/>
      <c r="K210" s="255"/>
      <c r="L210" s="255"/>
      <c r="M210" s="255"/>
      <c r="N210" s="255"/>
      <c r="O210" s="333"/>
      <c r="P210" s="255"/>
      <c r="Q210" s="255"/>
      <c r="R210" s="255"/>
      <c r="S210" s="280"/>
      <c r="T210" s="285"/>
      <c r="U210" s="285"/>
      <c r="V210" s="255"/>
      <c r="W210" s="255"/>
      <c r="X210" s="285"/>
      <c r="Y210" s="267">
        <f>SUMPRODUCT(F38:F194,Y38:Y194)</f>
        <v>1560184</v>
      </c>
      <c r="Z210" s="267">
        <f>SUMPRODUCT(F38:F194,Z38:Z194)</f>
        <v>411360.95079999999</v>
      </c>
      <c r="AA210" s="267">
        <f>IF(AA36="kw",SUMPRODUCT(N38:N194,Q38:Q194,AA38:AA194),SUMPRODUCT(F38:F194,AA38:AA194))</f>
        <v>12670.696509990445</v>
      </c>
      <c r="AB210" s="267">
        <f>IF(AB36="kw",SUMPRODUCT(N38:N194,Q38:Q194,AB38:AB194),SUMPRODUCT(F38:F194,AB38:AB194))</f>
        <v>1534.56</v>
      </c>
      <c r="AC210" s="267">
        <f>IF(AC36="kw",SUMPRODUCT(N38:N194,Q38:Q194,AC38:AC194),SUMPRODUCT(F38:F194,AC38:AC194))</f>
        <v>0</v>
      </c>
      <c r="AD210" s="267">
        <f>IF(AD36="kw",SUMPRODUCT(N38:N194,Q38:Q194,AD38:AD194),SUMPRODUCT(F38:F194,AD38:AD194))</f>
        <v>0</v>
      </c>
      <c r="AE210" s="267">
        <f>IF(AE36="kw",SUMPRODUCT(N38:N194,Q38:Q194,AE38:AE194),SUMPRODUCT(F38:F194,AE38:AE194))</f>
        <v>0</v>
      </c>
      <c r="AF210" s="267">
        <f>IF(AF36="kw",SUMPRODUCT(N38:N194,Q38:Q194,AF38:AF194),SUMPRODUCT(F38:F194,AF38:AF194))</f>
        <v>0</v>
      </c>
      <c r="AG210" s="267">
        <f>IF(AG36="kw",SUMPRODUCT(N38:N194,Q38:Q194,AG38:AG194),SUMPRODUCT(F38:F194,AG38:AG194))</f>
        <v>0</v>
      </c>
      <c r="AH210" s="267">
        <f>IF(AH36="kw",SUMPRODUCT(N38:N194,Q38:Q194,AH38:AH194),SUMPRODUCT(F38:F194,AH38:AH194))</f>
        <v>0</v>
      </c>
      <c r="AI210" s="267">
        <f>IF(AI36="kw",SUMPRODUCT(N38:N194,Q38:Q194,AI38:AI194),SUMPRODUCT(F38:F194,AI38:AI194))</f>
        <v>0</v>
      </c>
      <c r="AJ210" s="267">
        <f>IF(AJ36="kw",SUMPRODUCT(N38:N194,Q38:Q194,AJ38:AJ194),SUMPRODUCT(F38:F194,AJ38:AJ194))</f>
        <v>0</v>
      </c>
      <c r="AK210" s="267">
        <f>IF(AK36="kw",SUMPRODUCT(N38:N194,Q38:Q194,AK38:AK194),SUMPRODUCT(F38:F194,AK38:AK194))</f>
        <v>0</v>
      </c>
      <c r="AL210" s="267">
        <f>IF(AL36="kw",SUMPRODUCT(N38:N194,Q38:Q194,AL38:AL194),SUMPRODUCT(F38:F194,AL38:AL194))</f>
        <v>0</v>
      </c>
      <c r="AM210" s="313"/>
    </row>
    <row r="211" spans="1:39" ht="15">
      <c r="B211" s="270" t="s">
        <v>526</v>
      </c>
      <c r="C211" s="280"/>
      <c r="D211" s="255"/>
      <c r="E211" s="255"/>
      <c r="F211" s="255"/>
      <c r="G211" s="255"/>
      <c r="H211" s="255"/>
      <c r="I211" s="255"/>
      <c r="J211" s="255"/>
      <c r="K211" s="255"/>
      <c r="L211" s="255"/>
      <c r="M211" s="255"/>
      <c r="N211" s="255"/>
      <c r="O211" s="333"/>
      <c r="P211" s="255"/>
      <c r="Q211" s="255"/>
      <c r="R211" s="255"/>
      <c r="S211" s="280"/>
      <c r="T211" s="285"/>
      <c r="U211" s="285"/>
      <c r="V211" s="255"/>
      <c r="W211" s="255"/>
      <c r="X211" s="285"/>
      <c r="Y211" s="267">
        <f>SUMPRODUCT(G38:G194,Y38:Y194)</f>
        <v>1551488</v>
      </c>
      <c r="Z211" s="267">
        <f>SUMPRODUCT(G38:G194,Z38:Z194)</f>
        <v>415657.23460000003</v>
      </c>
      <c r="AA211" s="267">
        <f>IF(AA36="kw",SUMPRODUCT(N38:N194,R38:R194,AA38:AA194),SUMPRODUCT(G38:G194,AA38:AA194))</f>
        <v>21178.09575647967</v>
      </c>
      <c r="AB211" s="267">
        <f>IF(AB36="kw",SUMPRODUCT(N38:N194,R38:R194,AB38:AB194),SUMPRODUCT(G38:G194,AB38:AB194))</f>
        <v>1534.56</v>
      </c>
      <c r="AC211" s="267">
        <f>IF(AC36="kw",SUMPRODUCT(N38:N194,R38:R194,AC38:AC194),SUMPRODUCT(G38:G194,AC38:AC194))</f>
        <v>0</v>
      </c>
      <c r="AD211" s="267">
        <f>IF(AD36="kw",SUMPRODUCT(N38:N194,R38:R194,AD38:AD194),SUMPRODUCT(G38:G194,AD38:AD194))</f>
        <v>0</v>
      </c>
      <c r="AE211" s="267">
        <f>IF(AE36="kw",SUMPRODUCT(N38:N194,R38:R194,AE38:AE194),SUMPRODUCT(G38:G194,AE38:AE194))</f>
        <v>0</v>
      </c>
      <c r="AF211" s="267">
        <f>IF(AF36="kw",SUMPRODUCT(N38:N194,R38:R194,AF38:AF194),SUMPRODUCT(G38:G194,AF38:AF194))</f>
        <v>0</v>
      </c>
      <c r="AG211" s="267">
        <f>IF(AG36="kw",SUMPRODUCT(N38:N194,R38:R194,AG38:AG194),SUMPRODUCT(G38:G194,AG38:AG194))</f>
        <v>0</v>
      </c>
      <c r="AH211" s="267">
        <f>IF(AH36="kw",SUMPRODUCT(N38:N194,R38:R194,AH38:AH194),SUMPRODUCT(G38:G194,AH38:AH194))</f>
        <v>0</v>
      </c>
      <c r="AI211" s="267">
        <f>IF(AI36="kw",SUMPRODUCT(N38:N194,R38:R194,AI38:AI194),SUMPRODUCT(G38:G194,AI38:AI194))</f>
        <v>0</v>
      </c>
      <c r="AJ211" s="267">
        <f>IF(AJ36="kw",SUMPRODUCT(N38:N194,R38:R194,AJ38:AJ194),SUMPRODUCT(G38:G194,AJ38:AJ194))</f>
        <v>0</v>
      </c>
      <c r="AK211" s="267">
        <f>IF(AK36="kw",SUMPRODUCT(N38:N194,R38:R194,AK38:AK194),SUMPRODUCT(G38:G194,AK38:AK194))</f>
        <v>0</v>
      </c>
      <c r="AL211" s="267">
        <f>IF(AL36="kw",SUMPRODUCT(N38:N194,R38:R194,AL38:AL194),SUMPRODUCT(G38:G194,AL38:AL194))</f>
        <v>0</v>
      </c>
      <c r="AM211" s="313"/>
    </row>
    <row r="212" spans="1:39" ht="15">
      <c r="B212" s="270" t="s">
        <v>527</v>
      </c>
      <c r="C212" s="280"/>
      <c r="D212" s="255"/>
      <c r="E212" s="255"/>
      <c r="F212" s="255"/>
      <c r="G212" s="255"/>
      <c r="H212" s="255"/>
      <c r="I212" s="255"/>
      <c r="J212" s="255"/>
      <c r="K212" s="255"/>
      <c r="L212" s="255"/>
      <c r="M212" s="255"/>
      <c r="N212" s="255"/>
      <c r="O212" s="333"/>
      <c r="P212" s="255"/>
      <c r="Q212" s="255"/>
      <c r="R212" s="255"/>
      <c r="S212" s="280"/>
      <c r="T212" s="285"/>
      <c r="U212" s="285"/>
      <c r="V212" s="255"/>
      <c r="W212" s="255"/>
      <c r="X212" s="285"/>
      <c r="Y212" s="267">
        <f>SUMPRODUCT(H38:H194,Y38:Y194)</f>
        <v>1544748</v>
      </c>
      <c r="Z212" s="267">
        <f>SUMPRODUCT(H38:H194,Z38:Z194)</f>
        <v>415657.23460000003</v>
      </c>
      <c r="AA212" s="267">
        <f>IF(AA36="kw",SUMPRODUCT(N38:N194,S38:S194,AA38:AA194),SUMPRODUCT(H38:H194,AA38:AA194))</f>
        <v>4805.3721599999999</v>
      </c>
      <c r="AB212" s="267">
        <f>IF(AB36="kw",SUMPRODUCT(N38:N194,S38:S194,AB38:AB194),SUMPRODUCT(H38:H194,AB38:AB194))</f>
        <v>1534.56</v>
      </c>
      <c r="AC212" s="267">
        <f>IF(AC36="kw",SUMPRODUCT(N38:N194,S38:S194,AC38:AC194),SUMPRODUCT(H38:H194,AC38:AC194))</f>
        <v>0</v>
      </c>
      <c r="AD212" s="267">
        <f>IF(AD36="kw",SUMPRODUCT(N38:N194,S38:S194,AD38:AD194),SUMPRODUCT(H38:H194,AD38:AD194))</f>
        <v>0</v>
      </c>
      <c r="AE212" s="267">
        <f>IF(AE36="kw",SUMPRODUCT(N38:N194,S38:S194,AE38:AE194),SUMPRODUCT(H38:H194,AE38:AE194))</f>
        <v>0</v>
      </c>
      <c r="AF212" s="267">
        <f>IF(AF36="kw",SUMPRODUCT(N38:N194,S38:S194,AF38:AF194),SUMPRODUCT(H38:H194,AF38:AF194))</f>
        <v>0</v>
      </c>
      <c r="AG212" s="267">
        <f>IF(AG36="kw",SUMPRODUCT(N38:N194,S38:S194,AG38:AG194),SUMPRODUCT(H38:H194,AG38:AG194))</f>
        <v>0</v>
      </c>
      <c r="AH212" s="267">
        <f>IF(AH36="kw",SUMPRODUCT(N38:N194,S38:S194,AH38:AH194),SUMPRODUCT(H38:H194,AH38:AH194))</f>
        <v>0</v>
      </c>
      <c r="AI212" s="267">
        <f>IF(AI36="kw",SUMPRODUCT(N38:N194,S38:S194,AI38:AI194),SUMPRODUCT(H38:H194,AI38:AI194))</f>
        <v>0</v>
      </c>
      <c r="AJ212" s="267">
        <f>IF(AJ36="kw",SUMPRODUCT(N38:N194,S38:S194,AJ38:AJ194),SUMPRODUCT(H38:H194,AJ38:AJ194))</f>
        <v>0</v>
      </c>
      <c r="AK212" s="267">
        <f>IF(AK36="kw",SUMPRODUCT(N38:N194,S38:S194,AK38:AK194),SUMPRODUCT(H38:H194,AK38:AK194))</f>
        <v>0</v>
      </c>
      <c r="AL212" s="267">
        <f>IF(AL36="kw",SUMPRODUCT(N38:N194,S38:S194,AL38:AL194),SUMPRODUCT(H38:H194,AL38:AL194))</f>
        <v>0</v>
      </c>
      <c r="AM212" s="313"/>
    </row>
    <row r="213" spans="1:39" ht="15">
      <c r="B213" s="400" t="s">
        <v>528</v>
      </c>
      <c r="C213" s="339"/>
      <c r="D213" s="358"/>
      <c r="E213" s="358"/>
      <c r="F213" s="358"/>
      <c r="G213" s="358"/>
      <c r="H213" s="358"/>
      <c r="I213" s="358"/>
      <c r="J213" s="358"/>
      <c r="K213" s="358"/>
      <c r="L213" s="358"/>
      <c r="M213" s="358"/>
      <c r="N213" s="358"/>
      <c r="O213" s="357"/>
      <c r="P213" s="358"/>
      <c r="Q213" s="358"/>
      <c r="R213" s="358"/>
      <c r="S213" s="339"/>
      <c r="T213" s="359"/>
      <c r="U213" s="359"/>
      <c r="V213" s="358"/>
      <c r="W213" s="358"/>
      <c r="X213" s="359"/>
      <c r="Y213" s="302">
        <f>SUMPRODUCT(I38:I194,Y38:Y194)</f>
        <v>1541085</v>
      </c>
      <c r="Z213" s="302">
        <f>SUMPRODUCT(I38:I194,Z38:Z194)</f>
        <v>415657.23460000003</v>
      </c>
      <c r="AA213" s="302">
        <f>IF(AA36="kw",SUMPRODUCT(N38:N194,T38:T194,AA38:AA194),SUMPRODUCT(I38:I194,AA38:AA194))</f>
        <v>4805.3721599999999</v>
      </c>
      <c r="AB213" s="302">
        <f>IF(AB36="kw",SUMPRODUCT(N38:N194,T38:T194,AB38:AB194),SUMPRODUCT(I38:I194,AB38:AB194))</f>
        <v>1534.56</v>
      </c>
      <c r="AC213" s="302">
        <f>IF(AC36="kw",SUMPRODUCT(N38:N194,T38:T194,AC38:AC194),SUMPRODUCT(I38:I194,AC38:AC194))</f>
        <v>0</v>
      </c>
      <c r="AD213" s="302">
        <f>IF(AD36="kw",SUMPRODUCT(N38:N194,T38:T194,AD38:AD194),SUMPRODUCT(I38:I194,AD38:AD194))</f>
        <v>0</v>
      </c>
      <c r="AE213" s="302">
        <f>IF(AE36="kw",SUMPRODUCT(N38:N194,T38:T194,AE38:AE194),SUMPRODUCT(I38:I194,AE38:AE194))</f>
        <v>0</v>
      </c>
      <c r="AF213" s="302">
        <f>IF(AF36="kw",SUMPRODUCT(N38:N194,T38:T194,AF38:AF194),SUMPRODUCT(I38:I194,AF38:AF194))</f>
        <v>0</v>
      </c>
      <c r="AG213" s="302">
        <f>IF(AG36="kw",SUMPRODUCT(N38:N194,T38:T194,AG38:AG194),SUMPRODUCT(I38:I194,AG38:AG194))</f>
        <v>0</v>
      </c>
      <c r="AH213" s="302">
        <f>IF(AH36="kw",SUMPRODUCT(N38:N194,T38:T194,AH38:AH194),SUMPRODUCT(I38:I194,AH38:AH194))</f>
        <v>0</v>
      </c>
      <c r="AI213" s="302">
        <f>IF(AI36="kw",SUMPRODUCT(N38:N194,T38:T194,AI38:AI194),SUMPRODUCT(I38:I194,AI38:AI194))</f>
        <v>0</v>
      </c>
      <c r="AJ213" s="302">
        <f>IF(AJ36="kw",SUMPRODUCT(N38:N194,T38:T194,AJ38:AJ194),SUMPRODUCT(I38:I194,AJ38:AJ194))</f>
        <v>0</v>
      </c>
      <c r="AK213" s="302">
        <f>IF(AK36="kw",SUMPRODUCT(N38:N194,T38:T194,AK38:AK194),SUMPRODUCT(I38:I194,AK38:AK194))</f>
        <v>0</v>
      </c>
      <c r="AL213" s="302">
        <f>IF(AL36="kw",SUMPRODUCT(N38:N194,T38:T194,AL38:AL194),SUMPRODUCT(I38:I194,AL38:AL194))</f>
        <v>0</v>
      </c>
      <c r="AM213" s="360"/>
    </row>
    <row r="214" spans="1:39" ht="20.25" customHeight="1">
      <c r="B214" s="342" t="s">
        <v>385</v>
      </c>
      <c r="C214" s="361"/>
      <c r="D214" s="362"/>
      <c r="E214" s="362"/>
      <c r="F214" s="362"/>
      <c r="G214" s="362"/>
      <c r="H214" s="362"/>
      <c r="I214" s="362"/>
      <c r="J214" s="362"/>
      <c r="K214" s="362"/>
      <c r="L214" s="362"/>
      <c r="M214" s="362"/>
      <c r="N214" s="362"/>
      <c r="O214" s="362"/>
      <c r="P214" s="362"/>
      <c r="Q214" s="362"/>
      <c r="R214" s="362"/>
      <c r="S214" s="345"/>
      <c r="T214" s="346"/>
      <c r="U214" s="362"/>
      <c r="V214" s="362"/>
      <c r="W214" s="362"/>
      <c r="X214" s="362"/>
      <c r="Y214" s="377"/>
      <c r="Z214" s="377"/>
      <c r="AA214" s="377"/>
      <c r="AB214" s="377"/>
      <c r="AC214" s="377"/>
      <c r="AD214" s="377"/>
      <c r="AE214" s="377"/>
      <c r="AF214" s="377"/>
      <c r="AG214" s="377"/>
      <c r="AH214" s="377"/>
      <c r="AI214" s="377"/>
      <c r="AJ214" s="377"/>
      <c r="AK214" s="377"/>
      <c r="AL214" s="377"/>
      <c r="AM214" s="363"/>
    </row>
    <row r="215" spans="1:39" ht="15.9">
      <c r="B215" s="401"/>
    </row>
    <row r="216" spans="1:39" ht="15.9">
      <c r="B216" s="401"/>
    </row>
    <row r="217" spans="1:39" ht="15.45">
      <c r="B217" s="256" t="s">
        <v>529</v>
      </c>
      <c r="C217" s="257"/>
      <c r="D217" s="542" t="s">
        <v>245</v>
      </c>
      <c r="E217" s="231"/>
      <c r="F217" s="542"/>
      <c r="G217" s="231"/>
      <c r="H217" s="231"/>
      <c r="I217" s="231"/>
      <c r="J217" s="231"/>
      <c r="K217" s="231"/>
      <c r="L217" s="231"/>
      <c r="M217" s="231"/>
      <c r="N217" s="231"/>
      <c r="O217" s="257"/>
      <c r="P217" s="231"/>
      <c r="Q217" s="231"/>
      <c r="R217" s="231"/>
      <c r="S217" s="231"/>
      <c r="T217" s="231"/>
      <c r="U217" s="231"/>
      <c r="V217" s="231"/>
      <c r="W217" s="231"/>
      <c r="X217" s="231"/>
      <c r="Y217" s="248"/>
      <c r="Z217" s="245"/>
      <c r="AA217" s="245"/>
      <c r="AB217" s="245"/>
      <c r="AC217" s="245"/>
      <c r="AD217" s="245"/>
      <c r="AE217" s="245"/>
      <c r="AF217" s="245"/>
      <c r="AG217" s="245"/>
      <c r="AH217" s="245"/>
      <c r="AI217" s="245"/>
      <c r="AJ217" s="245"/>
      <c r="AK217" s="245"/>
      <c r="AL217" s="245"/>
      <c r="AM217" s="258"/>
    </row>
    <row r="218" spans="1:39" ht="34.5" customHeight="1">
      <c r="B218" s="823" t="s">
        <v>325</v>
      </c>
      <c r="C218" s="825" t="s">
        <v>326</v>
      </c>
      <c r="D218" s="260" t="s">
        <v>327</v>
      </c>
      <c r="E218" s="827" t="s">
        <v>328</v>
      </c>
      <c r="F218" s="828"/>
      <c r="G218" s="828"/>
      <c r="H218" s="828"/>
      <c r="I218" s="828"/>
      <c r="J218" s="828"/>
      <c r="K218" s="828"/>
      <c r="L218" s="828"/>
      <c r="M218" s="829"/>
      <c r="N218" s="830" t="s">
        <v>329</v>
      </c>
      <c r="O218" s="260" t="s">
        <v>330</v>
      </c>
      <c r="P218" s="827" t="s">
        <v>331</v>
      </c>
      <c r="Q218" s="828"/>
      <c r="R218" s="828"/>
      <c r="S218" s="828"/>
      <c r="T218" s="828"/>
      <c r="U218" s="828"/>
      <c r="V218" s="828"/>
      <c r="W218" s="828"/>
      <c r="X218" s="829"/>
      <c r="Y218" s="820" t="s">
        <v>332</v>
      </c>
      <c r="Z218" s="821"/>
      <c r="AA218" s="821"/>
      <c r="AB218" s="821"/>
      <c r="AC218" s="821"/>
      <c r="AD218" s="821"/>
      <c r="AE218" s="821"/>
      <c r="AF218" s="821"/>
      <c r="AG218" s="821"/>
      <c r="AH218" s="821"/>
      <c r="AI218" s="821"/>
      <c r="AJ218" s="821"/>
      <c r="AK218" s="821"/>
      <c r="AL218" s="821"/>
      <c r="AM218" s="822"/>
    </row>
    <row r="219" spans="1:39" ht="60.75" customHeight="1">
      <c r="B219" s="824"/>
      <c r="C219" s="826"/>
      <c r="D219" s="261">
        <v>2016</v>
      </c>
      <c r="E219" s="261">
        <v>2017</v>
      </c>
      <c r="F219" s="261">
        <v>2018</v>
      </c>
      <c r="G219" s="261">
        <v>2019</v>
      </c>
      <c r="H219" s="261">
        <v>2020</v>
      </c>
      <c r="I219" s="261">
        <v>2021</v>
      </c>
      <c r="J219" s="261">
        <v>2022</v>
      </c>
      <c r="K219" s="261">
        <v>2023</v>
      </c>
      <c r="L219" s="261">
        <v>2024</v>
      </c>
      <c r="M219" s="261">
        <v>2025</v>
      </c>
      <c r="N219" s="831"/>
      <c r="O219" s="261">
        <v>2016</v>
      </c>
      <c r="P219" s="261">
        <v>2017</v>
      </c>
      <c r="Q219" s="261">
        <v>2018</v>
      </c>
      <c r="R219" s="261">
        <v>2019</v>
      </c>
      <c r="S219" s="261">
        <v>2020</v>
      </c>
      <c r="T219" s="261">
        <v>2021</v>
      </c>
      <c r="U219" s="261">
        <v>2022</v>
      </c>
      <c r="V219" s="261">
        <v>2023</v>
      </c>
      <c r="W219" s="261">
        <v>2024</v>
      </c>
      <c r="X219" s="261">
        <v>2025</v>
      </c>
      <c r="Y219" s="261" t="str">
        <f>'1.  LRAMVA Summary'!D52</f>
        <v>Residential</v>
      </c>
      <c r="Z219" s="261" t="str">
        <f>'1.  LRAMVA Summary'!E52</f>
        <v>GS &lt; 50 kW</v>
      </c>
      <c r="AA219" s="261" t="str">
        <f>'1.  LRAMVA Summary'!F52</f>
        <v>GS 50 to 2,999 kW</v>
      </c>
      <c r="AB219" s="261" t="str">
        <f>'1.  LRAMVA Summary'!G52</f>
        <v>GS 3,000 to 4,999 kW</v>
      </c>
      <c r="AC219" s="261" t="str">
        <f>'1.  LRAMVA Summary'!H52</f>
        <v>Unmetered Scattered Load</v>
      </c>
      <c r="AD219" s="261" t="str">
        <f>'1.  LRAMVA Summary'!I52</f>
        <v>Sentinel Lighting</v>
      </c>
      <c r="AE219" s="261" t="str">
        <f>'1.  LRAMVA Summary'!J52</f>
        <v>Street Lighting</v>
      </c>
      <c r="AF219" s="261" t="str">
        <f>'1.  LRAMVA Summary'!K52</f>
        <v/>
      </c>
      <c r="AG219" s="261" t="str">
        <f>'1.  LRAMVA Summary'!L52</f>
        <v/>
      </c>
      <c r="AH219" s="261" t="str">
        <f>'1.  LRAMVA Summary'!M52</f>
        <v/>
      </c>
      <c r="AI219" s="261" t="str">
        <f>'1.  LRAMVA Summary'!N52</f>
        <v/>
      </c>
      <c r="AJ219" s="261" t="str">
        <f>'1.  LRAMVA Summary'!O52</f>
        <v/>
      </c>
      <c r="AK219" s="261" t="str">
        <f>'1.  LRAMVA Summary'!P52</f>
        <v/>
      </c>
      <c r="AL219" s="261" t="str">
        <f>'1.  LRAMVA Summary'!Q52</f>
        <v/>
      </c>
      <c r="AM219" s="263" t="str">
        <f>'1.  LRAMVA Summary'!R52</f>
        <v>Total</v>
      </c>
    </row>
    <row r="220" spans="1:39" ht="15.75" hidden="1" customHeight="1">
      <c r="B220" s="476" t="s">
        <v>451</v>
      </c>
      <c r="C220" s="265"/>
      <c r="D220" s="265"/>
      <c r="E220" s="265"/>
      <c r="F220" s="265"/>
      <c r="G220" s="265"/>
      <c r="H220" s="265"/>
      <c r="I220" s="265"/>
      <c r="J220" s="265"/>
      <c r="K220" s="265"/>
      <c r="L220" s="265"/>
      <c r="M220" s="265"/>
      <c r="N220" s="266"/>
      <c r="O220" s="265"/>
      <c r="P220" s="265"/>
      <c r="Q220" s="265"/>
      <c r="R220" s="265"/>
      <c r="S220" s="265"/>
      <c r="T220" s="265"/>
      <c r="U220" s="265"/>
      <c r="V220" s="265"/>
      <c r="W220" s="265"/>
      <c r="X220" s="265"/>
      <c r="Y220" s="267" t="str">
        <f>'1.  LRAMVA Summary'!D53</f>
        <v>kWh</v>
      </c>
      <c r="Z220" s="267" t="str">
        <f>'1.  LRAMVA Summary'!E53</f>
        <v>kWh</v>
      </c>
      <c r="AA220" s="267" t="str">
        <f>'1.  LRAMVA Summary'!F53</f>
        <v>kW</v>
      </c>
      <c r="AB220" s="267" t="str">
        <f>'1.  LRAMVA Summary'!G53</f>
        <v>kW</v>
      </c>
      <c r="AC220" s="267" t="str">
        <f>'1.  LRAMVA Summary'!H53</f>
        <v>kWh</v>
      </c>
      <c r="AD220" s="267" t="str">
        <f>'1.  LRAMVA Summary'!I53</f>
        <v>kW</v>
      </c>
      <c r="AE220" s="267" t="str">
        <f>'1.  LRAMVA Summary'!J53</f>
        <v>kW</v>
      </c>
      <c r="AF220" s="267">
        <f>'1.  LRAMVA Summary'!K53</f>
        <v>0</v>
      </c>
      <c r="AG220" s="267">
        <f>'1.  LRAMVA Summary'!L53</f>
        <v>0</v>
      </c>
      <c r="AH220" s="267">
        <f>'1.  LRAMVA Summary'!M53</f>
        <v>0</v>
      </c>
      <c r="AI220" s="267">
        <f>'1.  LRAMVA Summary'!N53</f>
        <v>0</v>
      </c>
      <c r="AJ220" s="267">
        <f>'1.  LRAMVA Summary'!O53</f>
        <v>0</v>
      </c>
      <c r="AK220" s="267">
        <f>'1.  LRAMVA Summary'!P53</f>
        <v>0</v>
      </c>
      <c r="AL220" s="267">
        <f>'1.  LRAMVA Summary'!Q53</f>
        <v>0</v>
      </c>
      <c r="AM220" s="268"/>
    </row>
    <row r="221" spans="1:39" ht="15.45" hidden="1" outlineLevel="1">
      <c r="B221" s="264" t="s">
        <v>452</v>
      </c>
      <c r="C221" s="265"/>
      <c r="D221" s="265"/>
      <c r="E221" s="265"/>
      <c r="F221" s="265"/>
      <c r="G221" s="265"/>
      <c r="H221" s="265"/>
      <c r="I221" s="265"/>
      <c r="J221" s="265"/>
      <c r="K221" s="265"/>
      <c r="L221" s="265"/>
      <c r="M221" s="265"/>
      <c r="N221" s="266"/>
      <c r="O221" s="265"/>
      <c r="P221" s="265"/>
      <c r="Q221" s="265"/>
      <c r="R221" s="265"/>
      <c r="S221" s="265"/>
      <c r="T221" s="265"/>
      <c r="U221" s="265"/>
      <c r="V221" s="265"/>
      <c r="W221" s="265"/>
      <c r="X221" s="265"/>
      <c r="Y221" s="267"/>
      <c r="Z221" s="267"/>
      <c r="AA221" s="267"/>
      <c r="AB221" s="267"/>
      <c r="AC221" s="267"/>
      <c r="AD221" s="267"/>
      <c r="AE221" s="267"/>
      <c r="AF221" s="267"/>
      <c r="AG221" s="267"/>
      <c r="AH221" s="267"/>
      <c r="AI221" s="267"/>
      <c r="AJ221" s="267"/>
      <c r="AK221" s="267"/>
      <c r="AL221" s="267"/>
      <c r="AM221" s="268"/>
    </row>
    <row r="222" spans="1:39" ht="15" hidden="1" outlineLevel="1">
      <c r="A222" s="480">
        <v>1</v>
      </c>
      <c r="B222" s="478" t="s">
        <v>453</v>
      </c>
      <c r="C222" s="267" t="s">
        <v>335</v>
      </c>
      <c r="D222" s="271"/>
      <c r="E222" s="271"/>
      <c r="F222" s="271"/>
      <c r="G222" s="271"/>
      <c r="H222" s="271"/>
      <c r="I222" s="271"/>
      <c r="J222" s="271"/>
      <c r="K222" s="271"/>
      <c r="L222" s="271"/>
      <c r="M222" s="271"/>
      <c r="N222" s="267"/>
      <c r="O222" s="271"/>
      <c r="P222" s="271"/>
      <c r="Q222" s="271"/>
      <c r="R222" s="271"/>
      <c r="S222" s="271"/>
      <c r="T222" s="271"/>
      <c r="U222" s="271"/>
      <c r="V222" s="271"/>
      <c r="W222" s="271"/>
      <c r="X222" s="271"/>
      <c r="Y222" s="378"/>
      <c r="Z222" s="378"/>
      <c r="AA222" s="378"/>
      <c r="AB222" s="378"/>
      <c r="AC222" s="378"/>
      <c r="AD222" s="378"/>
      <c r="AE222" s="378"/>
      <c r="AF222" s="378"/>
      <c r="AG222" s="378"/>
      <c r="AH222" s="378"/>
      <c r="AI222" s="378"/>
      <c r="AJ222" s="378"/>
      <c r="AK222" s="378"/>
      <c r="AL222" s="378"/>
      <c r="AM222" s="272">
        <f>SUM(Y222:AL222)</f>
        <v>0</v>
      </c>
    </row>
    <row r="223" spans="1:39" ht="15" hidden="1" outlineLevel="1">
      <c r="B223" s="270" t="s">
        <v>530</v>
      </c>
      <c r="C223" s="267" t="s">
        <v>337</v>
      </c>
      <c r="D223" s="271"/>
      <c r="E223" s="271"/>
      <c r="F223" s="271"/>
      <c r="G223" s="271"/>
      <c r="H223" s="271"/>
      <c r="I223" s="271"/>
      <c r="J223" s="271"/>
      <c r="K223" s="271"/>
      <c r="L223" s="271"/>
      <c r="M223" s="271"/>
      <c r="N223" s="427"/>
      <c r="O223" s="271"/>
      <c r="P223" s="271"/>
      <c r="Q223" s="271"/>
      <c r="R223" s="271"/>
      <c r="S223" s="271"/>
      <c r="T223" s="271"/>
      <c r="U223" s="271"/>
      <c r="V223" s="271"/>
      <c r="W223" s="271"/>
      <c r="X223" s="271"/>
      <c r="Y223" s="379">
        <f>Y222</f>
        <v>0</v>
      </c>
      <c r="Z223" s="379">
        <f t="shared" ref="Z223" si="548">Z222</f>
        <v>0</v>
      </c>
      <c r="AA223" s="379">
        <f t="shared" ref="AA223" si="549">AA222</f>
        <v>0</v>
      </c>
      <c r="AB223" s="379">
        <f t="shared" ref="AB223" si="550">AB222</f>
        <v>0</v>
      </c>
      <c r="AC223" s="379">
        <f t="shared" ref="AC223" si="551">AC222</f>
        <v>0</v>
      </c>
      <c r="AD223" s="379">
        <f t="shared" ref="AD223" si="552">AD222</f>
        <v>0</v>
      </c>
      <c r="AE223" s="379">
        <f t="shared" ref="AE223" si="553">AE222</f>
        <v>0</v>
      </c>
      <c r="AF223" s="379">
        <f t="shared" ref="AF223" si="554">AF222</f>
        <v>0</v>
      </c>
      <c r="AG223" s="379">
        <f t="shared" ref="AG223" si="555">AG222</f>
        <v>0</v>
      </c>
      <c r="AH223" s="379">
        <f t="shared" ref="AH223" si="556">AH222</f>
        <v>0</v>
      </c>
      <c r="AI223" s="379">
        <f t="shared" ref="AI223" si="557">AI222</f>
        <v>0</v>
      </c>
      <c r="AJ223" s="379">
        <f t="shared" ref="AJ223" si="558">AJ222</f>
        <v>0</v>
      </c>
      <c r="AK223" s="379">
        <f t="shared" ref="AK223" si="559">AK222</f>
        <v>0</v>
      </c>
      <c r="AL223" s="379">
        <f t="shared" ref="AL223" si="560">AL222</f>
        <v>0</v>
      </c>
      <c r="AM223" s="273"/>
    </row>
    <row r="224" spans="1:39" ht="15.45" hidden="1" outlineLevel="1">
      <c r="B224" s="274"/>
      <c r="C224" s="275"/>
      <c r="D224" s="275"/>
      <c r="E224" s="275"/>
      <c r="F224" s="275"/>
      <c r="G224" s="275"/>
      <c r="H224" s="275"/>
      <c r="I224" s="275"/>
      <c r="J224" s="275"/>
      <c r="K224" s="275"/>
      <c r="L224" s="275"/>
      <c r="M224" s="275"/>
      <c r="N224" s="276"/>
      <c r="O224" s="275"/>
      <c r="P224" s="275"/>
      <c r="Q224" s="275"/>
      <c r="R224" s="275"/>
      <c r="S224" s="275"/>
      <c r="T224" s="275"/>
      <c r="U224" s="275"/>
      <c r="V224" s="275"/>
      <c r="W224" s="275"/>
      <c r="X224" s="275"/>
      <c r="Y224" s="380"/>
      <c r="Z224" s="381"/>
      <c r="AA224" s="381"/>
      <c r="AB224" s="381"/>
      <c r="AC224" s="381"/>
      <c r="AD224" s="381"/>
      <c r="AE224" s="381"/>
      <c r="AF224" s="381"/>
      <c r="AG224" s="381"/>
      <c r="AH224" s="381"/>
      <c r="AI224" s="381"/>
      <c r="AJ224" s="381"/>
      <c r="AK224" s="381"/>
      <c r="AL224" s="381"/>
      <c r="AM224" s="278"/>
    </row>
    <row r="225" spans="1:39" ht="15" hidden="1" outlineLevel="1">
      <c r="A225" s="480">
        <v>2</v>
      </c>
      <c r="B225" s="478" t="s">
        <v>456</v>
      </c>
      <c r="C225" s="267" t="s">
        <v>335</v>
      </c>
      <c r="D225" s="271"/>
      <c r="E225" s="271"/>
      <c r="F225" s="271"/>
      <c r="G225" s="271"/>
      <c r="H225" s="271"/>
      <c r="I225" s="271"/>
      <c r="J225" s="271"/>
      <c r="K225" s="271"/>
      <c r="L225" s="271"/>
      <c r="M225" s="271"/>
      <c r="N225" s="267"/>
      <c r="O225" s="271"/>
      <c r="P225" s="271"/>
      <c r="Q225" s="271"/>
      <c r="R225" s="271"/>
      <c r="S225" s="271"/>
      <c r="T225" s="271"/>
      <c r="U225" s="271"/>
      <c r="V225" s="271"/>
      <c r="W225" s="271"/>
      <c r="X225" s="271"/>
      <c r="Y225" s="378"/>
      <c r="Z225" s="378"/>
      <c r="AA225" s="378"/>
      <c r="AB225" s="378"/>
      <c r="AC225" s="378"/>
      <c r="AD225" s="378"/>
      <c r="AE225" s="378"/>
      <c r="AF225" s="378"/>
      <c r="AG225" s="378"/>
      <c r="AH225" s="378"/>
      <c r="AI225" s="378"/>
      <c r="AJ225" s="378"/>
      <c r="AK225" s="378"/>
      <c r="AL225" s="378"/>
      <c r="AM225" s="272">
        <f>SUM(Y225:AL225)</f>
        <v>0</v>
      </c>
    </row>
    <row r="226" spans="1:39" ht="15" hidden="1" outlineLevel="1">
      <c r="B226" s="270" t="s">
        <v>530</v>
      </c>
      <c r="C226" s="267" t="s">
        <v>337</v>
      </c>
      <c r="D226" s="271"/>
      <c r="E226" s="271"/>
      <c r="F226" s="271"/>
      <c r="G226" s="271"/>
      <c r="H226" s="271"/>
      <c r="I226" s="271"/>
      <c r="J226" s="271"/>
      <c r="K226" s="271"/>
      <c r="L226" s="271"/>
      <c r="M226" s="271"/>
      <c r="N226" s="427"/>
      <c r="O226" s="271"/>
      <c r="P226" s="271"/>
      <c r="Q226" s="271"/>
      <c r="R226" s="271"/>
      <c r="S226" s="271"/>
      <c r="T226" s="271"/>
      <c r="U226" s="271"/>
      <c r="V226" s="271"/>
      <c r="W226" s="271"/>
      <c r="X226" s="271"/>
      <c r="Y226" s="379">
        <f>Y225</f>
        <v>0</v>
      </c>
      <c r="Z226" s="379">
        <f t="shared" ref="Z226" si="561">Z225</f>
        <v>0</v>
      </c>
      <c r="AA226" s="379">
        <f t="shared" ref="AA226" si="562">AA225</f>
        <v>0</v>
      </c>
      <c r="AB226" s="379">
        <f t="shared" ref="AB226" si="563">AB225</f>
        <v>0</v>
      </c>
      <c r="AC226" s="379">
        <f t="shared" ref="AC226" si="564">AC225</f>
        <v>0</v>
      </c>
      <c r="AD226" s="379">
        <f t="shared" ref="AD226" si="565">AD225</f>
        <v>0</v>
      </c>
      <c r="AE226" s="379">
        <f t="shared" ref="AE226" si="566">AE225</f>
        <v>0</v>
      </c>
      <c r="AF226" s="379">
        <f t="shared" ref="AF226" si="567">AF225</f>
        <v>0</v>
      </c>
      <c r="AG226" s="379">
        <f t="shared" ref="AG226" si="568">AG225</f>
        <v>0</v>
      </c>
      <c r="AH226" s="379">
        <f t="shared" ref="AH226" si="569">AH225</f>
        <v>0</v>
      </c>
      <c r="AI226" s="379">
        <f t="shared" ref="AI226" si="570">AI225</f>
        <v>0</v>
      </c>
      <c r="AJ226" s="379">
        <f t="shared" ref="AJ226" si="571">AJ225</f>
        <v>0</v>
      </c>
      <c r="AK226" s="379">
        <f t="shared" ref="AK226" si="572">AK225</f>
        <v>0</v>
      </c>
      <c r="AL226" s="379">
        <f t="shared" ref="AL226" si="573">AL225</f>
        <v>0</v>
      </c>
      <c r="AM226" s="273"/>
    </row>
    <row r="227" spans="1:39" ht="15.45" hidden="1" outlineLevel="1">
      <c r="B227" s="274"/>
      <c r="C227" s="275"/>
      <c r="D227" s="280"/>
      <c r="E227" s="280"/>
      <c r="F227" s="280"/>
      <c r="G227" s="280"/>
      <c r="H227" s="280"/>
      <c r="I227" s="280"/>
      <c r="J227" s="280"/>
      <c r="K227" s="280"/>
      <c r="L227" s="280"/>
      <c r="M227" s="280"/>
      <c r="N227" s="276"/>
      <c r="O227" s="280"/>
      <c r="P227" s="280"/>
      <c r="Q227" s="280"/>
      <c r="R227" s="280"/>
      <c r="S227" s="280"/>
      <c r="T227" s="280"/>
      <c r="U227" s="280"/>
      <c r="V227" s="280"/>
      <c r="W227" s="280"/>
      <c r="X227" s="280"/>
      <c r="Y227" s="380"/>
      <c r="Z227" s="381"/>
      <c r="AA227" s="381"/>
      <c r="AB227" s="381"/>
      <c r="AC227" s="381"/>
      <c r="AD227" s="381"/>
      <c r="AE227" s="381"/>
      <c r="AF227" s="381"/>
      <c r="AG227" s="381"/>
      <c r="AH227" s="381"/>
      <c r="AI227" s="381"/>
      <c r="AJ227" s="381"/>
      <c r="AK227" s="381"/>
      <c r="AL227" s="381"/>
      <c r="AM227" s="278"/>
    </row>
    <row r="228" spans="1:39" ht="15" hidden="1" outlineLevel="1">
      <c r="A228" s="480">
        <v>3</v>
      </c>
      <c r="B228" s="478" t="s">
        <v>458</v>
      </c>
      <c r="C228" s="267" t="s">
        <v>335</v>
      </c>
      <c r="D228" s="271"/>
      <c r="E228" s="271"/>
      <c r="F228" s="271"/>
      <c r="G228" s="271"/>
      <c r="H228" s="271"/>
      <c r="I228" s="271"/>
      <c r="J228" s="271"/>
      <c r="K228" s="271"/>
      <c r="L228" s="271"/>
      <c r="M228" s="271"/>
      <c r="N228" s="267"/>
      <c r="O228" s="271"/>
      <c r="P228" s="271"/>
      <c r="Q228" s="271"/>
      <c r="R228" s="271"/>
      <c r="S228" s="271"/>
      <c r="T228" s="271"/>
      <c r="U228" s="271"/>
      <c r="V228" s="271"/>
      <c r="W228" s="271"/>
      <c r="X228" s="271"/>
      <c r="Y228" s="378"/>
      <c r="Z228" s="378"/>
      <c r="AA228" s="378"/>
      <c r="AB228" s="378"/>
      <c r="AC228" s="378"/>
      <c r="AD228" s="378"/>
      <c r="AE228" s="378"/>
      <c r="AF228" s="378"/>
      <c r="AG228" s="378"/>
      <c r="AH228" s="378"/>
      <c r="AI228" s="378"/>
      <c r="AJ228" s="378"/>
      <c r="AK228" s="378"/>
      <c r="AL228" s="378"/>
      <c r="AM228" s="272">
        <f>SUM(Y228:AL228)</f>
        <v>0</v>
      </c>
    </row>
    <row r="229" spans="1:39" ht="15" hidden="1" outlineLevel="1">
      <c r="B229" s="270" t="s">
        <v>530</v>
      </c>
      <c r="C229" s="267" t="s">
        <v>337</v>
      </c>
      <c r="D229" s="271"/>
      <c r="E229" s="271"/>
      <c r="F229" s="271"/>
      <c r="G229" s="271"/>
      <c r="H229" s="271"/>
      <c r="I229" s="271"/>
      <c r="J229" s="271"/>
      <c r="K229" s="271"/>
      <c r="L229" s="271"/>
      <c r="M229" s="271"/>
      <c r="N229" s="427"/>
      <c r="O229" s="271"/>
      <c r="P229" s="271"/>
      <c r="Q229" s="271"/>
      <c r="R229" s="271"/>
      <c r="S229" s="271"/>
      <c r="T229" s="271"/>
      <c r="U229" s="271"/>
      <c r="V229" s="271"/>
      <c r="W229" s="271"/>
      <c r="X229" s="271"/>
      <c r="Y229" s="379">
        <f>Y228</f>
        <v>0</v>
      </c>
      <c r="Z229" s="379">
        <f t="shared" ref="Z229" si="574">Z228</f>
        <v>0</v>
      </c>
      <c r="AA229" s="379">
        <f t="shared" ref="AA229" si="575">AA228</f>
        <v>0</v>
      </c>
      <c r="AB229" s="379">
        <f t="shared" ref="AB229" si="576">AB228</f>
        <v>0</v>
      </c>
      <c r="AC229" s="379">
        <f t="shared" ref="AC229" si="577">AC228</f>
        <v>0</v>
      </c>
      <c r="AD229" s="379">
        <f t="shared" ref="AD229" si="578">AD228</f>
        <v>0</v>
      </c>
      <c r="AE229" s="379">
        <f t="shared" ref="AE229" si="579">AE228</f>
        <v>0</v>
      </c>
      <c r="AF229" s="379">
        <f t="shared" ref="AF229" si="580">AF228</f>
        <v>0</v>
      </c>
      <c r="AG229" s="379">
        <f t="shared" ref="AG229" si="581">AG228</f>
        <v>0</v>
      </c>
      <c r="AH229" s="379">
        <f t="shared" ref="AH229" si="582">AH228</f>
        <v>0</v>
      </c>
      <c r="AI229" s="379">
        <f t="shared" ref="AI229" si="583">AI228</f>
        <v>0</v>
      </c>
      <c r="AJ229" s="379">
        <f t="shared" ref="AJ229" si="584">AJ228</f>
        <v>0</v>
      </c>
      <c r="AK229" s="379">
        <f t="shared" ref="AK229" si="585">AK228</f>
        <v>0</v>
      </c>
      <c r="AL229" s="379">
        <f t="shared" ref="AL229" si="586">AL228</f>
        <v>0</v>
      </c>
      <c r="AM229" s="273"/>
    </row>
    <row r="230" spans="1:39" ht="15" hidden="1" outlineLevel="1">
      <c r="B230" s="270"/>
      <c r="C230" s="281"/>
      <c r="D230" s="267"/>
      <c r="E230" s="267"/>
      <c r="F230" s="267"/>
      <c r="G230" s="267"/>
      <c r="H230" s="267"/>
      <c r="I230" s="267"/>
      <c r="J230" s="267"/>
      <c r="K230" s="267"/>
      <c r="L230" s="267"/>
      <c r="M230" s="267"/>
      <c r="N230" s="267"/>
      <c r="O230" s="267"/>
      <c r="P230" s="267"/>
      <c r="Q230" s="267"/>
      <c r="R230" s="267"/>
      <c r="S230" s="267"/>
      <c r="T230" s="267"/>
      <c r="U230" s="267"/>
      <c r="V230" s="267"/>
      <c r="W230" s="267"/>
      <c r="X230" s="267"/>
      <c r="Y230" s="380"/>
      <c r="Z230" s="380"/>
      <c r="AA230" s="380"/>
      <c r="AB230" s="380"/>
      <c r="AC230" s="380"/>
      <c r="AD230" s="380"/>
      <c r="AE230" s="380"/>
      <c r="AF230" s="380"/>
      <c r="AG230" s="380"/>
      <c r="AH230" s="380"/>
      <c r="AI230" s="380"/>
      <c r="AJ230" s="380"/>
      <c r="AK230" s="380"/>
      <c r="AL230" s="380"/>
      <c r="AM230" s="282"/>
    </row>
    <row r="231" spans="1:39" ht="15" hidden="1" outlineLevel="1">
      <c r="A231" s="480">
        <v>4</v>
      </c>
      <c r="B231" s="478" t="s">
        <v>459</v>
      </c>
      <c r="C231" s="267" t="s">
        <v>335</v>
      </c>
      <c r="D231" s="271"/>
      <c r="E231" s="271"/>
      <c r="F231" s="271"/>
      <c r="G231" s="271"/>
      <c r="H231" s="271"/>
      <c r="I231" s="271"/>
      <c r="J231" s="271"/>
      <c r="K231" s="271"/>
      <c r="L231" s="271"/>
      <c r="M231" s="271"/>
      <c r="N231" s="267"/>
      <c r="O231" s="271"/>
      <c r="P231" s="271"/>
      <c r="Q231" s="271"/>
      <c r="R231" s="271"/>
      <c r="S231" s="271"/>
      <c r="T231" s="271"/>
      <c r="U231" s="271"/>
      <c r="V231" s="271"/>
      <c r="W231" s="271"/>
      <c r="X231" s="271"/>
      <c r="Y231" s="378"/>
      <c r="Z231" s="378"/>
      <c r="AA231" s="378"/>
      <c r="AB231" s="378"/>
      <c r="AC231" s="378"/>
      <c r="AD231" s="378"/>
      <c r="AE231" s="378"/>
      <c r="AF231" s="378"/>
      <c r="AG231" s="378"/>
      <c r="AH231" s="378"/>
      <c r="AI231" s="378"/>
      <c r="AJ231" s="378"/>
      <c r="AK231" s="378"/>
      <c r="AL231" s="378"/>
      <c r="AM231" s="272">
        <f>SUM(Y231:AL231)</f>
        <v>0</v>
      </c>
    </row>
    <row r="232" spans="1:39" ht="15" hidden="1" outlineLevel="1">
      <c r="B232" s="270" t="s">
        <v>530</v>
      </c>
      <c r="C232" s="267" t="s">
        <v>337</v>
      </c>
      <c r="D232" s="271"/>
      <c r="E232" s="271"/>
      <c r="F232" s="271"/>
      <c r="G232" s="271"/>
      <c r="H232" s="271"/>
      <c r="I232" s="271"/>
      <c r="J232" s="271"/>
      <c r="K232" s="271"/>
      <c r="L232" s="271"/>
      <c r="M232" s="271"/>
      <c r="N232" s="427"/>
      <c r="O232" s="271"/>
      <c r="P232" s="271"/>
      <c r="Q232" s="271"/>
      <c r="R232" s="271"/>
      <c r="S232" s="271"/>
      <c r="T232" s="271"/>
      <c r="U232" s="271"/>
      <c r="V232" s="271"/>
      <c r="W232" s="271"/>
      <c r="X232" s="271"/>
      <c r="Y232" s="379">
        <f>Y231</f>
        <v>0</v>
      </c>
      <c r="Z232" s="379">
        <f t="shared" ref="Z232" si="587">Z231</f>
        <v>0</v>
      </c>
      <c r="AA232" s="379">
        <f t="shared" ref="AA232" si="588">AA231</f>
        <v>0</v>
      </c>
      <c r="AB232" s="379">
        <f t="shared" ref="AB232" si="589">AB231</f>
        <v>0</v>
      </c>
      <c r="AC232" s="379">
        <f t="shared" ref="AC232" si="590">AC231</f>
        <v>0</v>
      </c>
      <c r="AD232" s="379">
        <f t="shared" ref="AD232" si="591">AD231</f>
        <v>0</v>
      </c>
      <c r="AE232" s="379">
        <f t="shared" ref="AE232" si="592">AE231</f>
        <v>0</v>
      </c>
      <c r="AF232" s="379">
        <f t="shared" ref="AF232" si="593">AF231</f>
        <v>0</v>
      </c>
      <c r="AG232" s="379">
        <f t="shared" ref="AG232" si="594">AG231</f>
        <v>0</v>
      </c>
      <c r="AH232" s="379">
        <f t="shared" ref="AH232" si="595">AH231</f>
        <v>0</v>
      </c>
      <c r="AI232" s="379">
        <f t="shared" ref="AI232" si="596">AI231</f>
        <v>0</v>
      </c>
      <c r="AJ232" s="379">
        <f t="shared" ref="AJ232" si="597">AJ231</f>
        <v>0</v>
      </c>
      <c r="AK232" s="379">
        <f t="shared" ref="AK232" si="598">AK231</f>
        <v>0</v>
      </c>
      <c r="AL232" s="379">
        <f t="shared" ref="AL232" si="599">AL231</f>
        <v>0</v>
      </c>
      <c r="AM232" s="273"/>
    </row>
    <row r="233" spans="1:39" ht="15" hidden="1" outlineLevel="1">
      <c r="B233" s="270"/>
      <c r="C233" s="281"/>
      <c r="D233" s="280"/>
      <c r="E233" s="280"/>
      <c r="F233" s="280"/>
      <c r="G233" s="280"/>
      <c r="H233" s="280"/>
      <c r="I233" s="280"/>
      <c r="J233" s="280"/>
      <c r="K233" s="280"/>
      <c r="L233" s="280"/>
      <c r="M233" s="280"/>
      <c r="N233" s="267"/>
      <c r="O233" s="280"/>
      <c r="P233" s="280"/>
      <c r="Q233" s="280"/>
      <c r="R233" s="280"/>
      <c r="S233" s="280"/>
      <c r="T233" s="280"/>
      <c r="U233" s="280"/>
      <c r="V233" s="280"/>
      <c r="W233" s="280"/>
      <c r="X233" s="280"/>
      <c r="Y233" s="380"/>
      <c r="Z233" s="380"/>
      <c r="AA233" s="380"/>
      <c r="AB233" s="380"/>
      <c r="AC233" s="380"/>
      <c r="AD233" s="380"/>
      <c r="AE233" s="380"/>
      <c r="AF233" s="380"/>
      <c r="AG233" s="380"/>
      <c r="AH233" s="380"/>
      <c r="AI233" s="380"/>
      <c r="AJ233" s="380"/>
      <c r="AK233" s="380"/>
      <c r="AL233" s="380"/>
      <c r="AM233" s="282"/>
    </row>
    <row r="234" spans="1:39" ht="30" hidden="1" outlineLevel="1">
      <c r="A234" s="480">
        <v>5</v>
      </c>
      <c r="B234" s="478" t="s">
        <v>460</v>
      </c>
      <c r="C234" s="267" t="s">
        <v>335</v>
      </c>
      <c r="D234" s="271"/>
      <c r="E234" s="271"/>
      <c r="F234" s="271"/>
      <c r="G234" s="271"/>
      <c r="H234" s="271"/>
      <c r="I234" s="271"/>
      <c r="J234" s="271"/>
      <c r="K234" s="271"/>
      <c r="L234" s="271"/>
      <c r="M234" s="271"/>
      <c r="N234" s="267"/>
      <c r="O234" s="271"/>
      <c r="P234" s="271"/>
      <c r="Q234" s="271"/>
      <c r="R234" s="271"/>
      <c r="S234" s="271"/>
      <c r="T234" s="271"/>
      <c r="U234" s="271"/>
      <c r="V234" s="271"/>
      <c r="W234" s="271"/>
      <c r="X234" s="271"/>
      <c r="Y234" s="378"/>
      <c r="Z234" s="378"/>
      <c r="AA234" s="378"/>
      <c r="AB234" s="378"/>
      <c r="AC234" s="378"/>
      <c r="AD234" s="378"/>
      <c r="AE234" s="378"/>
      <c r="AF234" s="378"/>
      <c r="AG234" s="378"/>
      <c r="AH234" s="378"/>
      <c r="AI234" s="378"/>
      <c r="AJ234" s="378"/>
      <c r="AK234" s="378"/>
      <c r="AL234" s="378"/>
      <c r="AM234" s="272">
        <f>SUM(Y234:AL234)</f>
        <v>0</v>
      </c>
    </row>
    <row r="235" spans="1:39" ht="15" hidden="1" outlineLevel="1">
      <c r="B235" s="270" t="s">
        <v>530</v>
      </c>
      <c r="C235" s="267" t="s">
        <v>337</v>
      </c>
      <c r="D235" s="271"/>
      <c r="E235" s="271"/>
      <c r="F235" s="271"/>
      <c r="G235" s="271"/>
      <c r="H235" s="271"/>
      <c r="I235" s="271"/>
      <c r="J235" s="271"/>
      <c r="K235" s="271"/>
      <c r="L235" s="271"/>
      <c r="M235" s="271"/>
      <c r="N235" s="427"/>
      <c r="O235" s="271"/>
      <c r="P235" s="271"/>
      <c r="Q235" s="271"/>
      <c r="R235" s="271"/>
      <c r="S235" s="271"/>
      <c r="T235" s="271"/>
      <c r="U235" s="271"/>
      <c r="V235" s="271"/>
      <c r="W235" s="271"/>
      <c r="X235" s="271"/>
      <c r="Y235" s="379">
        <f>Y234</f>
        <v>0</v>
      </c>
      <c r="Z235" s="379">
        <f t="shared" ref="Z235" si="600">Z234</f>
        <v>0</v>
      </c>
      <c r="AA235" s="379">
        <f t="shared" ref="AA235" si="601">AA234</f>
        <v>0</v>
      </c>
      <c r="AB235" s="379">
        <f t="shared" ref="AB235" si="602">AB234</f>
        <v>0</v>
      </c>
      <c r="AC235" s="379">
        <f t="shared" ref="AC235" si="603">AC234</f>
        <v>0</v>
      </c>
      <c r="AD235" s="379">
        <f t="shared" ref="AD235" si="604">AD234</f>
        <v>0</v>
      </c>
      <c r="AE235" s="379">
        <f t="shared" ref="AE235" si="605">AE234</f>
        <v>0</v>
      </c>
      <c r="AF235" s="379">
        <f t="shared" ref="AF235" si="606">AF234</f>
        <v>0</v>
      </c>
      <c r="AG235" s="379">
        <f t="shared" ref="AG235" si="607">AG234</f>
        <v>0</v>
      </c>
      <c r="AH235" s="379">
        <f t="shared" ref="AH235" si="608">AH234</f>
        <v>0</v>
      </c>
      <c r="AI235" s="379">
        <f t="shared" ref="AI235" si="609">AI234</f>
        <v>0</v>
      </c>
      <c r="AJ235" s="379">
        <f t="shared" ref="AJ235" si="610">AJ234</f>
        <v>0</v>
      </c>
      <c r="AK235" s="379">
        <f t="shared" ref="AK235" si="611">AK234</f>
        <v>0</v>
      </c>
      <c r="AL235" s="379">
        <f t="shared" ref="AL235" si="612">AL234</f>
        <v>0</v>
      </c>
      <c r="AM235" s="273"/>
    </row>
    <row r="236" spans="1:39" ht="15" hidden="1" outlineLevel="1">
      <c r="B236" s="270"/>
      <c r="C236" s="267"/>
      <c r="D236" s="267"/>
      <c r="E236" s="267"/>
      <c r="F236" s="267"/>
      <c r="G236" s="267"/>
      <c r="H236" s="267"/>
      <c r="I236" s="267"/>
      <c r="J236" s="267"/>
      <c r="K236" s="267"/>
      <c r="L236" s="267"/>
      <c r="M236" s="267"/>
      <c r="N236" s="267"/>
      <c r="O236" s="267"/>
      <c r="P236" s="267"/>
      <c r="Q236" s="267"/>
      <c r="R236" s="267"/>
      <c r="S236" s="267"/>
      <c r="T236" s="267"/>
      <c r="U236" s="267"/>
      <c r="V236" s="267"/>
      <c r="W236" s="267"/>
      <c r="X236" s="267"/>
      <c r="Y236" s="390"/>
      <c r="Z236" s="391"/>
      <c r="AA236" s="391"/>
      <c r="AB236" s="391"/>
      <c r="AC236" s="391"/>
      <c r="AD236" s="391"/>
      <c r="AE236" s="391"/>
      <c r="AF236" s="391"/>
      <c r="AG236" s="391"/>
      <c r="AH236" s="391"/>
      <c r="AI236" s="391"/>
      <c r="AJ236" s="391"/>
      <c r="AK236" s="391"/>
      <c r="AL236" s="391"/>
      <c r="AM236" s="273"/>
    </row>
    <row r="237" spans="1:39" ht="15.45" hidden="1" outlineLevel="1">
      <c r="B237" s="295" t="s">
        <v>461</v>
      </c>
      <c r="C237" s="265"/>
      <c r="D237" s="265"/>
      <c r="E237" s="265"/>
      <c r="F237" s="265"/>
      <c r="G237" s="265"/>
      <c r="H237" s="265"/>
      <c r="I237" s="265"/>
      <c r="J237" s="265"/>
      <c r="K237" s="265"/>
      <c r="L237" s="265"/>
      <c r="M237" s="265"/>
      <c r="N237" s="266"/>
      <c r="O237" s="265"/>
      <c r="P237" s="265"/>
      <c r="Q237" s="265"/>
      <c r="R237" s="265"/>
      <c r="S237" s="265"/>
      <c r="T237" s="265"/>
      <c r="U237" s="265"/>
      <c r="V237" s="265"/>
      <c r="W237" s="265"/>
      <c r="X237" s="265"/>
      <c r="Y237" s="382"/>
      <c r="Z237" s="382"/>
      <c r="AA237" s="382"/>
      <c r="AB237" s="382"/>
      <c r="AC237" s="382"/>
      <c r="AD237" s="382"/>
      <c r="AE237" s="382"/>
      <c r="AF237" s="382"/>
      <c r="AG237" s="382"/>
      <c r="AH237" s="382"/>
      <c r="AI237" s="382"/>
      <c r="AJ237" s="382"/>
      <c r="AK237" s="382"/>
      <c r="AL237" s="382"/>
      <c r="AM237" s="268"/>
    </row>
    <row r="238" spans="1:39" ht="15" hidden="1" outlineLevel="1">
      <c r="A238" s="480">
        <v>6</v>
      </c>
      <c r="B238" s="478" t="s">
        <v>462</v>
      </c>
      <c r="C238" s="267" t="s">
        <v>335</v>
      </c>
      <c r="D238" s="271"/>
      <c r="E238" s="271"/>
      <c r="F238" s="271"/>
      <c r="G238" s="271"/>
      <c r="H238" s="271"/>
      <c r="I238" s="271"/>
      <c r="J238" s="271"/>
      <c r="K238" s="271"/>
      <c r="L238" s="271"/>
      <c r="M238" s="271"/>
      <c r="N238" s="271">
        <v>12</v>
      </c>
      <c r="O238" s="271"/>
      <c r="P238" s="271"/>
      <c r="Q238" s="271"/>
      <c r="R238" s="271"/>
      <c r="S238" s="271"/>
      <c r="T238" s="271"/>
      <c r="U238" s="271"/>
      <c r="V238" s="271"/>
      <c r="W238" s="271"/>
      <c r="X238" s="271"/>
      <c r="Y238" s="383"/>
      <c r="Z238" s="378"/>
      <c r="AA238" s="378"/>
      <c r="AB238" s="378"/>
      <c r="AC238" s="378"/>
      <c r="AD238" s="378"/>
      <c r="AE238" s="378"/>
      <c r="AF238" s="383"/>
      <c r="AG238" s="383"/>
      <c r="AH238" s="383"/>
      <c r="AI238" s="383"/>
      <c r="AJ238" s="383"/>
      <c r="AK238" s="383"/>
      <c r="AL238" s="383"/>
      <c r="AM238" s="272">
        <f>SUM(Y238:AL238)</f>
        <v>0</v>
      </c>
    </row>
    <row r="239" spans="1:39" ht="15" hidden="1" outlineLevel="1">
      <c r="B239" s="270" t="s">
        <v>530</v>
      </c>
      <c r="C239" s="267" t="s">
        <v>337</v>
      </c>
      <c r="D239" s="271"/>
      <c r="E239" s="271"/>
      <c r="F239" s="271"/>
      <c r="G239" s="271"/>
      <c r="H239" s="271"/>
      <c r="I239" s="271"/>
      <c r="J239" s="271"/>
      <c r="K239" s="271"/>
      <c r="L239" s="271"/>
      <c r="M239" s="271"/>
      <c r="N239" s="271">
        <f>N238</f>
        <v>12</v>
      </c>
      <c r="O239" s="271"/>
      <c r="P239" s="271"/>
      <c r="Q239" s="271"/>
      <c r="R239" s="271"/>
      <c r="S239" s="271"/>
      <c r="T239" s="271"/>
      <c r="U239" s="271"/>
      <c r="V239" s="271"/>
      <c r="W239" s="271"/>
      <c r="X239" s="271"/>
      <c r="Y239" s="379">
        <f>Y238</f>
        <v>0</v>
      </c>
      <c r="Z239" s="379">
        <f t="shared" ref="Z239" si="613">Z238</f>
        <v>0</v>
      </c>
      <c r="AA239" s="379">
        <f t="shared" ref="AA239" si="614">AA238</f>
        <v>0</v>
      </c>
      <c r="AB239" s="379">
        <f t="shared" ref="AB239" si="615">AB238</f>
        <v>0</v>
      </c>
      <c r="AC239" s="379">
        <f t="shared" ref="AC239" si="616">AC238</f>
        <v>0</v>
      </c>
      <c r="AD239" s="379">
        <f t="shared" ref="AD239" si="617">AD238</f>
        <v>0</v>
      </c>
      <c r="AE239" s="379">
        <f t="shared" ref="AE239" si="618">AE238</f>
        <v>0</v>
      </c>
      <c r="AF239" s="379">
        <f t="shared" ref="AF239" si="619">AF238</f>
        <v>0</v>
      </c>
      <c r="AG239" s="379">
        <f t="shared" ref="AG239" si="620">AG238</f>
        <v>0</v>
      </c>
      <c r="AH239" s="379">
        <f t="shared" ref="AH239" si="621">AH238</f>
        <v>0</v>
      </c>
      <c r="AI239" s="379">
        <f t="shared" ref="AI239" si="622">AI238</f>
        <v>0</v>
      </c>
      <c r="AJ239" s="379">
        <f t="shared" ref="AJ239" si="623">AJ238</f>
        <v>0</v>
      </c>
      <c r="AK239" s="379">
        <f t="shared" ref="AK239" si="624">AK238</f>
        <v>0</v>
      </c>
      <c r="AL239" s="379">
        <f t="shared" ref="AL239" si="625">AL238</f>
        <v>0</v>
      </c>
      <c r="AM239" s="287"/>
    </row>
    <row r="240" spans="1:39" ht="15" hidden="1" outlineLevel="1">
      <c r="B240" s="286"/>
      <c r="C240" s="288"/>
      <c r="D240" s="267"/>
      <c r="E240" s="267"/>
      <c r="F240" s="267"/>
      <c r="G240" s="267"/>
      <c r="H240" s="267"/>
      <c r="I240" s="267"/>
      <c r="J240" s="267"/>
      <c r="K240" s="267"/>
      <c r="L240" s="267"/>
      <c r="M240" s="267"/>
      <c r="N240" s="267"/>
      <c r="O240" s="267"/>
      <c r="P240" s="267"/>
      <c r="Q240" s="267"/>
      <c r="R240" s="267"/>
      <c r="S240" s="267"/>
      <c r="T240" s="267"/>
      <c r="U240" s="267"/>
      <c r="V240" s="267"/>
      <c r="W240" s="267"/>
      <c r="X240" s="267"/>
      <c r="Y240" s="384"/>
      <c r="Z240" s="384"/>
      <c r="AA240" s="384"/>
      <c r="AB240" s="384"/>
      <c r="AC240" s="384"/>
      <c r="AD240" s="384"/>
      <c r="AE240" s="384"/>
      <c r="AF240" s="384"/>
      <c r="AG240" s="384"/>
      <c r="AH240" s="384"/>
      <c r="AI240" s="384"/>
      <c r="AJ240" s="384"/>
      <c r="AK240" s="384"/>
      <c r="AL240" s="384"/>
      <c r="AM240" s="289"/>
    </row>
    <row r="241" spans="1:39" ht="30" hidden="1" outlineLevel="1">
      <c r="A241" s="480">
        <v>7</v>
      </c>
      <c r="B241" s="478" t="s">
        <v>463</v>
      </c>
      <c r="C241" s="267" t="s">
        <v>335</v>
      </c>
      <c r="D241" s="271"/>
      <c r="E241" s="271"/>
      <c r="F241" s="271"/>
      <c r="G241" s="271"/>
      <c r="H241" s="271"/>
      <c r="I241" s="271"/>
      <c r="J241" s="271"/>
      <c r="K241" s="271"/>
      <c r="L241" s="271"/>
      <c r="M241" s="271"/>
      <c r="N241" s="271">
        <v>12</v>
      </c>
      <c r="O241" s="271"/>
      <c r="P241" s="271"/>
      <c r="Q241" s="271"/>
      <c r="R241" s="271"/>
      <c r="S241" s="271"/>
      <c r="T241" s="271"/>
      <c r="U241" s="271"/>
      <c r="V241" s="271"/>
      <c r="W241" s="271"/>
      <c r="X241" s="271"/>
      <c r="Y241" s="383"/>
      <c r="Z241" s="378"/>
      <c r="AA241" s="378"/>
      <c r="AB241" s="378"/>
      <c r="AC241" s="378"/>
      <c r="AD241" s="378"/>
      <c r="AE241" s="378"/>
      <c r="AF241" s="383"/>
      <c r="AG241" s="383"/>
      <c r="AH241" s="383"/>
      <c r="AI241" s="383"/>
      <c r="AJ241" s="383"/>
      <c r="AK241" s="383"/>
      <c r="AL241" s="383"/>
      <c r="AM241" s="272">
        <f>SUM(Y241:AL241)</f>
        <v>0</v>
      </c>
    </row>
    <row r="242" spans="1:39" ht="15" hidden="1" outlineLevel="1">
      <c r="B242" s="270" t="s">
        <v>530</v>
      </c>
      <c r="C242" s="267" t="s">
        <v>337</v>
      </c>
      <c r="D242" s="271"/>
      <c r="E242" s="271"/>
      <c r="F242" s="271"/>
      <c r="G242" s="271"/>
      <c r="H242" s="271"/>
      <c r="I242" s="271"/>
      <c r="J242" s="271"/>
      <c r="K242" s="271"/>
      <c r="L242" s="271"/>
      <c r="M242" s="271"/>
      <c r="N242" s="271">
        <f>N241</f>
        <v>12</v>
      </c>
      <c r="O242" s="271"/>
      <c r="P242" s="271"/>
      <c r="Q242" s="271"/>
      <c r="R242" s="271"/>
      <c r="S242" s="271"/>
      <c r="T242" s="271"/>
      <c r="U242" s="271"/>
      <c r="V242" s="271"/>
      <c r="W242" s="271"/>
      <c r="X242" s="271"/>
      <c r="Y242" s="379">
        <f>Y241</f>
        <v>0</v>
      </c>
      <c r="Z242" s="379">
        <f t="shared" ref="Z242" si="626">Z241</f>
        <v>0</v>
      </c>
      <c r="AA242" s="379">
        <f t="shared" ref="AA242" si="627">AA241</f>
        <v>0</v>
      </c>
      <c r="AB242" s="379">
        <f t="shared" ref="AB242" si="628">AB241</f>
        <v>0</v>
      </c>
      <c r="AC242" s="379">
        <f t="shared" ref="AC242" si="629">AC241</f>
        <v>0</v>
      </c>
      <c r="AD242" s="379">
        <f t="shared" ref="AD242" si="630">AD241</f>
        <v>0</v>
      </c>
      <c r="AE242" s="379">
        <f t="shared" ref="AE242" si="631">AE241</f>
        <v>0</v>
      </c>
      <c r="AF242" s="379">
        <f t="shared" ref="AF242" si="632">AF241</f>
        <v>0</v>
      </c>
      <c r="AG242" s="379">
        <f t="shared" ref="AG242" si="633">AG241</f>
        <v>0</v>
      </c>
      <c r="AH242" s="379">
        <f t="shared" ref="AH242" si="634">AH241</f>
        <v>0</v>
      </c>
      <c r="AI242" s="379">
        <f t="shared" ref="AI242" si="635">AI241</f>
        <v>0</v>
      </c>
      <c r="AJ242" s="379">
        <f t="shared" ref="AJ242" si="636">AJ241</f>
        <v>0</v>
      </c>
      <c r="AK242" s="379">
        <f t="shared" ref="AK242" si="637">AK241</f>
        <v>0</v>
      </c>
      <c r="AL242" s="379">
        <f t="shared" ref="AL242" si="638">AL241</f>
        <v>0</v>
      </c>
      <c r="AM242" s="287"/>
    </row>
    <row r="243" spans="1:39" ht="15" hidden="1" outlineLevel="1">
      <c r="B243" s="290"/>
      <c r="C243" s="288"/>
      <c r="D243" s="267"/>
      <c r="E243" s="267"/>
      <c r="F243" s="267"/>
      <c r="G243" s="267"/>
      <c r="H243" s="267"/>
      <c r="I243" s="267"/>
      <c r="J243" s="267"/>
      <c r="K243" s="267"/>
      <c r="L243" s="267"/>
      <c r="M243" s="267"/>
      <c r="N243" s="267"/>
      <c r="O243" s="267"/>
      <c r="P243" s="267"/>
      <c r="Q243" s="267"/>
      <c r="R243" s="267"/>
      <c r="S243" s="267"/>
      <c r="T243" s="267"/>
      <c r="U243" s="267"/>
      <c r="V243" s="267"/>
      <c r="W243" s="267"/>
      <c r="X243" s="267"/>
      <c r="Y243" s="384"/>
      <c r="Z243" s="385"/>
      <c r="AA243" s="384"/>
      <c r="AB243" s="384"/>
      <c r="AC243" s="384"/>
      <c r="AD243" s="384"/>
      <c r="AE243" s="384"/>
      <c r="AF243" s="384"/>
      <c r="AG243" s="384"/>
      <c r="AH243" s="384"/>
      <c r="AI243" s="384"/>
      <c r="AJ243" s="384"/>
      <c r="AK243" s="384"/>
      <c r="AL243" s="384"/>
      <c r="AM243" s="289"/>
    </row>
    <row r="244" spans="1:39" ht="30" hidden="1" outlineLevel="1">
      <c r="A244" s="480">
        <v>8</v>
      </c>
      <c r="B244" s="478" t="s">
        <v>465</v>
      </c>
      <c r="C244" s="267" t="s">
        <v>335</v>
      </c>
      <c r="D244" s="271"/>
      <c r="E244" s="271"/>
      <c r="F244" s="271"/>
      <c r="G244" s="271"/>
      <c r="H244" s="271"/>
      <c r="I244" s="271"/>
      <c r="J244" s="271"/>
      <c r="K244" s="271"/>
      <c r="L244" s="271"/>
      <c r="M244" s="271"/>
      <c r="N244" s="271">
        <v>12</v>
      </c>
      <c r="O244" s="271"/>
      <c r="P244" s="271"/>
      <c r="Q244" s="271"/>
      <c r="R244" s="271"/>
      <c r="S244" s="271"/>
      <c r="T244" s="271"/>
      <c r="U244" s="271"/>
      <c r="V244" s="271"/>
      <c r="W244" s="271"/>
      <c r="X244" s="271"/>
      <c r="Y244" s="383"/>
      <c r="Z244" s="378"/>
      <c r="AA244" s="378"/>
      <c r="AB244" s="378"/>
      <c r="AC244" s="378"/>
      <c r="AD244" s="378"/>
      <c r="AE244" s="378"/>
      <c r="AF244" s="383"/>
      <c r="AG244" s="383"/>
      <c r="AH244" s="383"/>
      <c r="AI244" s="383"/>
      <c r="AJ244" s="383"/>
      <c r="AK244" s="383"/>
      <c r="AL244" s="383"/>
      <c r="AM244" s="272">
        <f>SUM(Y244:AL244)</f>
        <v>0</v>
      </c>
    </row>
    <row r="245" spans="1:39" ht="15" hidden="1" outlineLevel="1">
      <c r="B245" s="270" t="s">
        <v>530</v>
      </c>
      <c r="C245" s="267" t="s">
        <v>337</v>
      </c>
      <c r="D245" s="271"/>
      <c r="E245" s="271"/>
      <c r="F245" s="271"/>
      <c r="G245" s="271"/>
      <c r="H245" s="271"/>
      <c r="I245" s="271"/>
      <c r="J245" s="271"/>
      <c r="K245" s="271"/>
      <c r="L245" s="271"/>
      <c r="M245" s="271"/>
      <c r="N245" s="271">
        <f>N244</f>
        <v>12</v>
      </c>
      <c r="O245" s="271"/>
      <c r="P245" s="271"/>
      <c r="Q245" s="271"/>
      <c r="R245" s="271"/>
      <c r="S245" s="271"/>
      <c r="T245" s="271"/>
      <c r="U245" s="271"/>
      <c r="V245" s="271"/>
      <c r="W245" s="271"/>
      <c r="X245" s="271"/>
      <c r="Y245" s="379">
        <f>Y244</f>
        <v>0</v>
      </c>
      <c r="Z245" s="379">
        <f t="shared" ref="Z245" si="639">Z244</f>
        <v>0</v>
      </c>
      <c r="AA245" s="379">
        <f t="shared" ref="AA245" si="640">AA244</f>
        <v>0</v>
      </c>
      <c r="AB245" s="379">
        <f t="shared" ref="AB245" si="641">AB244</f>
        <v>0</v>
      </c>
      <c r="AC245" s="379">
        <f t="shared" ref="AC245" si="642">AC244</f>
        <v>0</v>
      </c>
      <c r="AD245" s="379">
        <f t="shared" ref="AD245" si="643">AD244</f>
        <v>0</v>
      </c>
      <c r="AE245" s="379">
        <f t="shared" ref="AE245" si="644">AE244</f>
        <v>0</v>
      </c>
      <c r="AF245" s="379">
        <f t="shared" ref="AF245" si="645">AF244</f>
        <v>0</v>
      </c>
      <c r="AG245" s="379">
        <f t="shared" ref="AG245" si="646">AG244</f>
        <v>0</v>
      </c>
      <c r="AH245" s="379">
        <f t="shared" ref="AH245" si="647">AH244</f>
        <v>0</v>
      </c>
      <c r="AI245" s="379">
        <f t="shared" ref="AI245" si="648">AI244</f>
        <v>0</v>
      </c>
      <c r="AJ245" s="379">
        <f t="shared" ref="AJ245" si="649">AJ244</f>
        <v>0</v>
      </c>
      <c r="AK245" s="379">
        <f t="shared" ref="AK245" si="650">AK244</f>
        <v>0</v>
      </c>
      <c r="AL245" s="379">
        <f t="shared" ref="AL245" si="651">AL244</f>
        <v>0</v>
      </c>
      <c r="AM245" s="287"/>
    </row>
    <row r="246" spans="1:39" ht="15" hidden="1" outlineLevel="1">
      <c r="B246" s="290"/>
      <c r="C246" s="288"/>
      <c r="D246" s="292"/>
      <c r="E246" s="292"/>
      <c r="F246" s="292"/>
      <c r="G246" s="292"/>
      <c r="H246" s="292"/>
      <c r="I246" s="292"/>
      <c r="J246" s="292"/>
      <c r="K246" s="292"/>
      <c r="L246" s="292"/>
      <c r="M246" s="292"/>
      <c r="N246" s="267"/>
      <c r="O246" s="292"/>
      <c r="P246" s="292"/>
      <c r="Q246" s="292"/>
      <c r="R246" s="292"/>
      <c r="S246" s="292"/>
      <c r="T246" s="292"/>
      <c r="U246" s="292"/>
      <c r="V246" s="292"/>
      <c r="W246" s="292"/>
      <c r="X246" s="292"/>
      <c r="Y246" s="384"/>
      <c r="Z246" s="385"/>
      <c r="AA246" s="384"/>
      <c r="AB246" s="384"/>
      <c r="AC246" s="384"/>
      <c r="AD246" s="384"/>
      <c r="AE246" s="384"/>
      <c r="AF246" s="384"/>
      <c r="AG246" s="384"/>
      <c r="AH246" s="384"/>
      <c r="AI246" s="384"/>
      <c r="AJ246" s="384"/>
      <c r="AK246" s="384"/>
      <c r="AL246" s="384"/>
      <c r="AM246" s="289"/>
    </row>
    <row r="247" spans="1:39" ht="30" hidden="1" outlineLevel="1">
      <c r="A247" s="480">
        <v>9</v>
      </c>
      <c r="B247" s="478" t="s">
        <v>466</v>
      </c>
      <c r="C247" s="267" t="s">
        <v>335</v>
      </c>
      <c r="D247" s="271"/>
      <c r="E247" s="271"/>
      <c r="F247" s="271"/>
      <c r="G247" s="271"/>
      <c r="H247" s="271"/>
      <c r="I247" s="271"/>
      <c r="J247" s="271"/>
      <c r="K247" s="271"/>
      <c r="L247" s="271"/>
      <c r="M247" s="271"/>
      <c r="N247" s="271">
        <v>12</v>
      </c>
      <c r="O247" s="271"/>
      <c r="P247" s="271"/>
      <c r="Q247" s="271"/>
      <c r="R247" s="271"/>
      <c r="S247" s="271"/>
      <c r="T247" s="271"/>
      <c r="U247" s="271"/>
      <c r="V247" s="271"/>
      <c r="W247" s="271"/>
      <c r="X247" s="271"/>
      <c r="Y247" s="383"/>
      <c r="Z247" s="378"/>
      <c r="AA247" s="378"/>
      <c r="AB247" s="378"/>
      <c r="AC247" s="378"/>
      <c r="AD247" s="378"/>
      <c r="AE247" s="378"/>
      <c r="AF247" s="383"/>
      <c r="AG247" s="383"/>
      <c r="AH247" s="383"/>
      <c r="AI247" s="383"/>
      <c r="AJ247" s="383"/>
      <c r="AK247" s="383"/>
      <c r="AL247" s="383"/>
      <c r="AM247" s="272">
        <f>SUM(Y247:AL247)</f>
        <v>0</v>
      </c>
    </row>
    <row r="248" spans="1:39" ht="15" hidden="1" outlineLevel="1">
      <c r="B248" s="270" t="s">
        <v>530</v>
      </c>
      <c r="C248" s="267" t="s">
        <v>337</v>
      </c>
      <c r="D248" s="271"/>
      <c r="E248" s="271"/>
      <c r="F248" s="271"/>
      <c r="G248" s="271"/>
      <c r="H248" s="271"/>
      <c r="I248" s="271"/>
      <c r="J248" s="271"/>
      <c r="K248" s="271"/>
      <c r="L248" s="271"/>
      <c r="M248" s="271"/>
      <c r="N248" s="271">
        <f>N247</f>
        <v>12</v>
      </c>
      <c r="O248" s="271"/>
      <c r="P248" s="271"/>
      <c r="Q248" s="271"/>
      <c r="R248" s="271"/>
      <c r="S248" s="271"/>
      <c r="T248" s="271"/>
      <c r="U248" s="271"/>
      <c r="V248" s="271"/>
      <c r="W248" s="271"/>
      <c r="X248" s="271"/>
      <c r="Y248" s="379">
        <f>Y247</f>
        <v>0</v>
      </c>
      <c r="Z248" s="379">
        <f t="shared" ref="Z248" si="652">Z247</f>
        <v>0</v>
      </c>
      <c r="AA248" s="379">
        <f t="shared" ref="AA248" si="653">AA247</f>
        <v>0</v>
      </c>
      <c r="AB248" s="379">
        <f t="shared" ref="AB248" si="654">AB247</f>
        <v>0</v>
      </c>
      <c r="AC248" s="379">
        <f t="shared" ref="AC248" si="655">AC247</f>
        <v>0</v>
      </c>
      <c r="AD248" s="379">
        <f t="shared" ref="AD248" si="656">AD247</f>
        <v>0</v>
      </c>
      <c r="AE248" s="379">
        <f t="shared" ref="AE248" si="657">AE247</f>
        <v>0</v>
      </c>
      <c r="AF248" s="379">
        <f t="shared" ref="AF248" si="658">AF247</f>
        <v>0</v>
      </c>
      <c r="AG248" s="379">
        <f t="shared" ref="AG248" si="659">AG247</f>
        <v>0</v>
      </c>
      <c r="AH248" s="379">
        <f t="shared" ref="AH248" si="660">AH247</f>
        <v>0</v>
      </c>
      <c r="AI248" s="379">
        <f t="shared" ref="AI248" si="661">AI247</f>
        <v>0</v>
      </c>
      <c r="AJ248" s="379">
        <f t="shared" ref="AJ248" si="662">AJ247</f>
        <v>0</v>
      </c>
      <c r="AK248" s="379">
        <f t="shared" ref="AK248" si="663">AK247</f>
        <v>0</v>
      </c>
      <c r="AL248" s="379">
        <f t="shared" ref="AL248" si="664">AL247</f>
        <v>0</v>
      </c>
      <c r="AM248" s="287"/>
    </row>
    <row r="249" spans="1:39" ht="15" hidden="1" outlineLevel="1">
      <c r="B249" s="290"/>
      <c r="C249" s="288"/>
      <c r="D249" s="292"/>
      <c r="E249" s="292"/>
      <c r="F249" s="292"/>
      <c r="G249" s="292"/>
      <c r="H249" s="292"/>
      <c r="I249" s="292"/>
      <c r="J249" s="292"/>
      <c r="K249" s="292"/>
      <c r="L249" s="292"/>
      <c r="M249" s="292"/>
      <c r="N249" s="267"/>
      <c r="O249" s="292"/>
      <c r="P249" s="292"/>
      <c r="Q249" s="292"/>
      <c r="R249" s="292"/>
      <c r="S249" s="292"/>
      <c r="T249" s="292"/>
      <c r="U249" s="292"/>
      <c r="V249" s="292"/>
      <c r="W249" s="292"/>
      <c r="X249" s="292"/>
      <c r="Y249" s="384"/>
      <c r="Z249" s="384"/>
      <c r="AA249" s="384"/>
      <c r="AB249" s="384"/>
      <c r="AC249" s="384"/>
      <c r="AD249" s="384"/>
      <c r="AE249" s="384"/>
      <c r="AF249" s="384"/>
      <c r="AG249" s="384"/>
      <c r="AH249" s="384"/>
      <c r="AI249" s="384"/>
      <c r="AJ249" s="384"/>
      <c r="AK249" s="384"/>
      <c r="AL249" s="384"/>
      <c r="AM249" s="289"/>
    </row>
    <row r="250" spans="1:39" ht="30" hidden="1" outlineLevel="1">
      <c r="A250" s="480">
        <v>10</v>
      </c>
      <c r="B250" s="478" t="s">
        <v>467</v>
      </c>
      <c r="C250" s="267" t="s">
        <v>335</v>
      </c>
      <c r="D250" s="271"/>
      <c r="E250" s="271"/>
      <c r="F250" s="271"/>
      <c r="G250" s="271"/>
      <c r="H250" s="271"/>
      <c r="I250" s="271"/>
      <c r="J250" s="271"/>
      <c r="K250" s="271"/>
      <c r="L250" s="271"/>
      <c r="M250" s="271"/>
      <c r="N250" s="271">
        <v>3</v>
      </c>
      <c r="O250" s="271"/>
      <c r="P250" s="271"/>
      <c r="Q250" s="271"/>
      <c r="R250" s="271"/>
      <c r="S250" s="271"/>
      <c r="T250" s="271"/>
      <c r="U250" s="271"/>
      <c r="V250" s="271"/>
      <c r="W250" s="271"/>
      <c r="X250" s="271"/>
      <c r="Y250" s="383"/>
      <c r="Z250" s="378"/>
      <c r="AA250" s="378"/>
      <c r="AB250" s="378"/>
      <c r="AC250" s="378"/>
      <c r="AD250" s="378"/>
      <c r="AE250" s="378"/>
      <c r="AF250" s="383"/>
      <c r="AG250" s="383"/>
      <c r="AH250" s="383"/>
      <c r="AI250" s="383"/>
      <c r="AJ250" s="383"/>
      <c r="AK250" s="383"/>
      <c r="AL250" s="383"/>
      <c r="AM250" s="272">
        <f>SUM(Y250:AL250)</f>
        <v>0</v>
      </c>
    </row>
    <row r="251" spans="1:39" ht="15" hidden="1" outlineLevel="1">
      <c r="B251" s="270" t="s">
        <v>530</v>
      </c>
      <c r="C251" s="267" t="s">
        <v>337</v>
      </c>
      <c r="D251" s="271"/>
      <c r="E251" s="271"/>
      <c r="F251" s="271"/>
      <c r="G251" s="271"/>
      <c r="H251" s="271"/>
      <c r="I251" s="271"/>
      <c r="J251" s="271"/>
      <c r="K251" s="271"/>
      <c r="L251" s="271"/>
      <c r="M251" s="271"/>
      <c r="N251" s="271">
        <f>N250</f>
        <v>3</v>
      </c>
      <c r="O251" s="271"/>
      <c r="P251" s="271"/>
      <c r="Q251" s="271"/>
      <c r="R251" s="271"/>
      <c r="S251" s="271"/>
      <c r="T251" s="271"/>
      <c r="U251" s="271"/>
      <c r="V251" s="271"/>
      <c r="W251" s="271"/>
      <c r="X251" s="271"/>
      <c r="Y251" s="379">
        <f>Y250</f>
        <v>0</v>
      </c>
      <c r="Z251" s="379">
        <f t="shared" ref="Z251" si="665">Z250</f>
        <v>0</v>
      </c>
      <c r="AA251" s="379">
        <f t="shared" ref="AA251" si="666">AA250</f>
        <v>0</v>
      </c>
      <c r="AB251" s="379">
        <f t="shared" ref="AB251" si="667">AB250</f>
        <v>0</v>
      </c>
      <c r="AC251" s="379">
        <f t="shared" ref="AC251" si="668">AC250</f>
        <v>0</v>
      </c>
      <c r="AD251" s="379">
        <f t="shared" ref="AD251" si="669">AD250</f>
        <v>0</v>
      </c>
      <c r="AE251" s="379">
        <f t="shared" ref="AE251" si="670">AE250</f>
        <v>0</v>
      </c>
      <c r="AF251" s="379">
        <f t="shared" ref="AF251" si="671">AF250</f>
        <v>0</v>
      </c>
      <c r="AG251" s="379">
        <f t="shared" ref="AG251" si="672">AG250</f>
        <v>0</v>
      </c>
      <c r="AH251" s="379">
        <f t="shared" ref="AH251" si="673">AH250</f>
        <v>0</v>
      </c>
      <c r="AI251" s="379">
        <f t="shared" ref="AI251" si="674">AI250</f>
        <v>0</v>
      </c>
      <c r="AJ251" s="379">
        <f t="shared" ref="AJ251" si="675">AJ250</f>
        <v>0</v>
      </c>
      <c r="AK251" s="379">
        <f t="shared" ref="AK251" si="676">AK250</f>
        <v>0</v>
      </c>
      <c r="AL251" s="379">
        <f t="shared" ref="AL251" si="677">AL250</f>
        <v>0</v>
      </c>
      <c r="AM251" s="287"/>
    </row>
    <row r="252" spans="1:39" ht="15" hidden="1" outlineLevel="1">
      <c r="B252" s="290"/>
      <c r="C252" s="288"/>
      <c r="D252" s="292"/>
      <c r="E252" s="292"/>
      <c r="F252" s="292"/>
      <c r="G252" s="292"/>
      <c r="H252" s="292"/>
      <c r="I252" s="292"/>
      <c r="J252" s="292"/>
      <c r="K252" s="292"/>
      <c r="L252" s="292"/>
      <c r="M252" s="292"/>
      <c r="N252" s="267"/>
      <c r="O252" s="292"/>
      <c r="P252" s="292"/>
      <c r="Q252" s="292"/>
      <c r="R252" s="292"/>
      <c r="S252" s="292"/>
      <c r="T252" s="292"/>
      <c r="U252" s="292"/>
      <c r="V252" s="292"/>
      <c r="W252" s="292"/>
      <c r="X252" s="292"/>
      <c r="Y252" s="384"/>
      <c r="Z252" s="385"/>
      <c r="AA252" s="384"/>
      <c r="AB252" s="384"/>
      <c r="AC252" s="384"/>
      <c r="AD252" s="384"/>
      <c r="AE252" s="384"/>
      <c r="AF252" s="384"/>
      <c r="AG252" s="384"/>
      <c r="AH252" s="384"/>
      <c r="AI252" s="384"/>
      <c r="AJ252" s="384"/>
      <c r="AK252" s="384"/>
      <c r="AL252" s="384"/>
      <c r="AM252" s="289"/>
    </row>
    <row r="253" spans="1:39" ht="15.45" hidden="1" outlineLevel="1">
      <c r="B253" s="264" t="s">
        <v>355</v>
      </c>
      <c r="C253" s="265"/>
      <c r="D253" s="265"/>
      <c r="E253" s="265"/>
      <c r="F253" s="265"/>
      <c r="G253" s="265"/>
      <c r="H253" s="265"/>
      <c r="I253" s="265"/>
      <c r="J253" s="265"/>
      <c r="K253" s="265"/>
      <c r="L253" s="265"/>
      <c r="M253" s="265"/>
      <c r="N253" s="266"/>
      <c r="O253" s="265"/>
      <c r="P253" s="265"/>
      <c r="Q253" s="265"/>
      <c r="R253" s="265"/>
      <c r="S253" s="265"/>
      <c r="T253" s="265"/>
      <c r="U253" s="265"/>
      <c r="V253" s="265"/>
      <c r="W253" s="265"/>
      <c r="X253" s="265"/>
      <c r="Y253" s="382"/>
      <c r="Z253" s="382"/>
      <c r="AA253" s="382"/>
      <c r="AB253" s="382"/>
      <c r="AC253" s="382"/>
      <c r="AD253" s="382"/>
      <c r="AE253" s="382"/>
      <c r="AF253" s="382"/>
      <c r="AG253" s="382"/>
      <c r="AH253" s="382"/>
      <c r="AI253" s="382"/>
      <c r="AJ253" s="382"/>
      <c r="AK253" s="382"/>
      <c r="AL253" s="382"/>
      <c r="AM253" s="268"/>
    </row>
    <row r="254" spans="1:39" ht="30" hidden="1" outlineLevel="1">
      <c r="A254" s="480">
        <v>11</v>
      </c>
      <c r="B254" s="478" t="s">
        <v>468</v>
      </c>
      <c r="C254" s="267" t="s">
        <v>335</v>
      </c>
      <c r="D254" s="271"/>
      <c r="E254" s="271"/>
      <c r="F254" s="271"/>
      <c r="G254" s="271"/>
      <c r="H254" s="271"/>
      <c r="I254" s="271"/>
      <c r="J254" s="271"/>
      <c r="K254" s="271"/>
      <c r="L254" s="271"/>
      <c r="M254" s="271"/>
      <c r="N254" s="271">
        <v>12</v>
      </c>
      <c r="O254" s="271"/>
      <c r="P254" s="271"/>
      <c r="Q254" s="271"/>
      <c r="R254" s="271"/>
      <c r="S254" s="271"/>
      <c r="T254" s="271"/>
      <c r="U254" s="271"/>
      <c r="V254" s="271"/>
      <c r="W254" s="271"/>
      <c r="X254" s="271"/>
      <c r="Y254" s="394"/>
      <c r="Z254" s="378"/>
      <c r="AA254" s="378"/>
      <c r="AB254" s="378"/>
      <c r="AC254" s="378"/>
      <c r="AD254" s="378"/>
      <c r="AE254" s="378"/>
      <c r="AF254" s="383"/>
      <c r="AG254" s="383"/>
      <c r="AH254" s="383"/>
      <c r="AI254" s="383"/>
      <c r="AJ254" s="383"/>
      <c r="AK254" s="383"/>
      <c r="AL254" s="383"/>
      <c r="AM254" s="272">
        <f>SUM(Y254:AL254)</f>
        <v>0</v>
      </c>
    </row>
    <row r="255" spans="1:39" ht="15" hidden="1" outlineLevel="1">
      <c r="B255" s="270" t="s">
        <v>530</v>
      </c>
      <c r="C255" s="267" t="s">
        <v>337</v>
      </c>
      <c r="D255" s="271"/>
      <c r="E255" s="271"/>
      <c r="F255" s="271"/>
      <c r="G255" s="271"/>
      <c r="H255" s="271"/>
      <c r="I255" s="271"/>
      <c r="J255" s="271"/>
      <c r="K255" s="271"/>
      <c r="L255" s="271"/>
      <c r="M255" s="271"/>
      <c r="N255" s="271">
        <f>N254</f>
        <v>12</v>
      </c>
      <c r="O255" s="271"/>
      <c r="P255" s="271"/>
      <c r="Q255" s="271"/>
      <c r="R255" s="271"/>
      <c r="S255" s="271"/>
      <c r="T255" s="271"/>
      <c r="U255" s="271"/>
      <c r="V255" s="271"/>
      <c r="W255" s="271"/>
      <c r="X255" s="271"/>
      <c r="Y255" s="379">
        <f>Y254</f>
        <v>0</v>
      </c>
      <c r="Z255" s="379">
        <f t="shared" ref="Z255" si="678">Z254</f>
        <v>0</v>
      </c>
      <c r="AA255" s="379">
        <f t="shared" ref="AA255" si="679">AA254</f>
        <v>0</v>
      </c>
      <c r="AB255" s="379">
        <f t="shared" ref="AB255" si="680">AB254</f>
        <v>0</v>
      </c>
      <c r="AC255" s="379">
        <f t="shared" ref="AC255" si="681">AC254</f>
        <v>0</v>
      </c>
      <c r="AD255" s="379">
        <f t="shared" ref="AD255" si="682">AD254</f>
        <v>0</v>
      </c>
      <c r="AE255" s="379">
        <f t="shared" ref="AE255" si="683">AE254</f>
        <v>0</v>
      </c>
      <c r="AF255" s="379">
        <f t="shared" ref="AF255" si="684">AF254</f>
        <v>0</v>
      </c>
      <c r="AG255" s="379">
        <f t="shared" ref="AG255" si="685">AG254</f>
        <v>0</v>
      </c>
      <c r="AH255" s="379">
        <f t="shared" ref="AH255" si="686">AH254</f>
        <v>0</v>
      </c>
      <c r="AI255" s="379">
        <f t="shared" ref="AI255" si="687">AI254</f>
        <v>0</v>
      </c>
      <c r="AJ255" s="379">
        <f t="shared" ref="AJ255" si="688">AJ254</f>
        <v>0</v>
      </c>
      <c r="AK255" s="379">
        <f t="shared" ref="AK255" si="689">AK254</f>
        <v>0</v>
      </c>
      <c r="AL255" s="379">
        <f t="shared" ref="AL255" si="690">AL254</f>
        <v>0</v>
      </c>
      <c r="AM255" s="273"/>
    </row>
    <row r="256" spans="1:39" ht="15" hidden="1" outlineLevel="1">
      <c r="B256" s="291"/>
      <c r="C256" s="281"/>
      <c r="D256" s="267"/>
      <c r="E256" s="267"/>
      <c r="F256" s="267"/>
      <c r="G256" s="267"/>
      <c r="H256" s="267"/>
      <c r="I256" s="267"/>
      <c r="J256" s="267"/>
      <c r="K256" s="267"/>
      <c r="L256" s="267"/>
      <c r="M256" s="267"/>
      <c r="N256" s="267"/>
      <c r="O256" s="267"/>
      <c r="P256" s="267"/>
      <c r="Q256" s="267"/>
      <c r="R256" s="267"/>
      <c r="S256" s="267"/>
      <c r="T256" s="267"/>
      <c r="U256" s="267"/>
      <c r="V256" s="267"/>
      <c r="W256" s="267"/>
      <c r="X256" s="267"/>
      <c r="Y256" s="380"/>
      <c r="Z256" s="389"/>
      <c r="AA256" s="389"/>
      <c r="AB256" s="389"/>
      <c r="AC256" s="389"/>
      <c r="AD256" s="389"/>
      <c r="AE256" s="389"/>
      <c r="AF256" s="389"/>
      <c r="AG256" s="389"/>
      <c r="AH256" s="389"/>
      <c r="AI256" s="389"/>
      <c r="AJ256" s="389"/>
      <c r="AK256" s="389"/>
      <c r="AL256" s="389"/>
      <c r="AM256" s="282"/>
    </row>
    <row r="257" spans="1:40" ht="30" hidden="1" outlineLevel="1">
      <c r="A257" s="480">
        <v>12</v>
      </c>
      <c r="B257" s="478" t="s">
        <v>469</v>
      </c>
      <c r="C257" s="267" t="s">
        <v>335</v>
      </c>
      <c r="D257" s="271"/>
      <c r="E257" s="271"/>
      <c r="F257" s="271"/>
      <c r="G257" s="271"/>
      <c r="H257" s="271"/>
      <c r="I257" s="271"/>
      <c r="J257" s="271"/>
      <c r="K257" s="271"/>
      <c r="L257" s="271"/>
      <c r="M257" s="271"/>
      <c r="N257" s="271">
        <v>12</v>
      </c>
      <c r="O257" s="271"/>
      <c r="P257" s="271"/>
      <c r="Q257" s="271"/>
      <c r="R257" s="271"/>
      <c r="S257" s="271"/>
      <c r="T257" s="271"/>
      <c r="U257" s="271"/>
      <c r="V257" s="271"/>
      <c r="W257" s="271"/>
      <c r="X257" s="271"/>
      <c r="Y257" s="378"/>
      <c r="Z257" s="378"/>
      <c r="AA257" s="378"/>
      <c r="AB257" s="378"/>
      <c r="AC257" s="378"/>
      <c r="AD257" s="378"/>
      <c r="AE257" s="378"/>
      <c r="AF257" s="383"/>
      <c r="AG257" s="383"/>
      <c r="AH257" s="383"/>
      <c r="AI257" s="383"/>
      <c r="AJ257" s="383"/>
      <c r="AK257" s="383"/>
      <c r="AL257" s="383"/>
      <c r="AM257" s="272">
        <f>SUM(Y257:AL257)</f>
        <v>0</v>
      </c>
    </row>
    <row r="258" spans="1:40" ht="15" hidden="1" outlineLevel="1">
      <c r="B258" s="270" t="s">
        <v>530</v>
      </c>
      <c r="C258" s="267" t="s">
        <v>337</v>
      </c>
      <c r="D258" s="271"/>
      <c r="E258" s="271"/>
      <c r="F258" s="271"/>
      <c r="G258" s="271"/>
      <c r="H258" s="271"/>
      <c r="I258" s="271"/>
      <c r="J258" s="271"/>
      <c r="K258" s="271"/>
      <c r="L258" s="271"/>
      <c r="M258" s="271"/>
      <c r="N258" s="271">
        <f>N257</f>
        <v>12</v>
      </c>
      <c r="O258" s="271"/>
      <c r="P258" s="271"/>
      <c r="Q258" s="271"/>
      <c r="R258" s="271"/>
      <c r="S258" s="271"/>
      <c r="T258" s="271"/>
      <c r="U258" s="271"/>
      <c r="V258" s="271"/>
      <c r="W258" s="271"/>
      <c r="X258" s="271"/>
      <c r="Y258" s="379">
        <f>Y257</f>
        <v>0</v>
      </c>
      <c r="Z258" s="379">
        <f t="shared" ref="Z258" si="691">Z257</f>
        <v>0</v>
      </c>
      <c r="AA258" s="379">
        <f t="shared" ref="AA258" si="692">AA257</f>
        <v>0</v>
      </c>
      <c r="AB258" s="379">
        <f t="shared" ref="AB258" si="693">AB257</f>
        <v>0</v>
      </c>
      <c r="AC258" s="379">
        <f t="shared" ref="AC258" si="694">AC257</f>
        <v>0</v>
      </c>
      <c r="AD258" s="379">
        <f t="shared" ref="AD258" si="695">AD257</f>
        <v>0</v>
      </c>
      <c r="AE258" s="379">
        <f t="shared" ref="AE258" si="696">AE257</f>
        <v>0</v>
      </c>
      <c r="AF258" s="379">
        <f t="shared" ref="AF258" si="697">AF257</f>
        <v>0</v>
      </c>
      <c r="AG258" s="379">
        <f t="shared" ref="AG258" si="698">AG257</f>
        <v>0</v>
      </c>
      <c r="AH258" s="379">
        <f t="shared" ref="AH258" si="699">AH257</f>
        <v>0</v>
      </c>
      <c r="AI258" s="379">
        <f t="shared" ref="AI258" si="700">AI257</f>
        <v>0</v>
      </c>
      <c r="AJ258" s="379">
        <f t="shared" ref="AJ258" si="701">AJ257</f>
        <v>0</v>
      </c>
      <c r="AK258" s="379">
        <f t="shared" ref="AK258" si="702">AK257</f>
        <v>0</v>
      </c>
      <c r="AL258" s="379">
        <f t="shared" ref="AL258" si="703">AL257</f>
        <v>0</v>
      </c>
      <c r="AM258" s="273"/>
    </row>
    <row r="259" spans="1:40" ht="15" hidden="1" outlineLevel="1">
      <c r="B259" s="291"/>
      <c r="C259" s="281"/>
      <c r="D259" s="267"/>
      <c r="E259" s="267"/>
      <c r="F259" s="267"/>
      <c r="G259" s="267"/>
      <c r="H259" s="267"/>
      <c r="I259" s="267"/>
      <c r="J259" s="267"/>
      <c r="K259" s="267"/>
      <c r="L259" s="267"/>
      <c r="M259" s="267"/>
      <c r="N259" s="267"/>
      <c r="O259" s="267"/>
      <c r="P259" s="267"/>
      <c r="Q259" s="267"/>
      <c r="R259" s="267"/>
      <c r="S259" s="267"/>
      <c r="T259" s="267"/>
      <c r="U259" s="267"/>
      <c r="V259" s="267"/>
      <c r="W259" s="267"/>
      <c r="X259" s="267"/>
      <c r="Y259" s="390"/>
      <c r="Z259" s="390"/>
      <c r="AA259" s="380"/>
      <c r="AB259" s="380"/>
      <c r="AC259" s="380"/>
      <c r="AD259" s="380"/>
      <c r="AE259" s="380"/>
      <c r="AF259" s="380"/>
      <c r="AG259" s="380"/>
      <c r="AH259" s="380"/>
      <c r="AI259" s="380"/>
      <c r="AJ259" s="380"/>
      <c r="AK259" s="380"/>
      <c r="AL259" s="380"/>
      <c r="AM259" s="282"/>
    </row>
    <row r="260" spans="1:40" ht="30" hidden="1" outlineLevel="1">
      <c r="A260" s="480">
        <v>13</v>
      </c>
      <c r="B260" s="478" t="s">
        <v>470</v>
      </c>
      <c r="C260" s="267" t="s">
        <v>335</v>
      </c>
      <c r="D260" s="271"/>
      <c r="E260" s="271"/>
      <c r="F260" s="271"/>
      <c r="G260" s="271"/>
      <c r="H260" s="271"/>
      <c r="I260" s="271"/>
      <c r="J260" s="271"/>
      <c r="K260" s="271"/>
      <c r="L260" s="271"/>
      <c r="M260" s="271"/>
      <c r="N260" s="271">
        <v>12</v>
      </c>
      <c r="O260" s="271"/>
      <c r="P260" s="271"/>
      <c r="Q260" s="271"/>
      <c r="R260" s="271"/>
      <c r="S260" s="271"/>
      <c r="T260" s="271"/>
      <c r="U260" s="271"/>
      <c r="V260" s="271"/>
      <c r="W260" s="271"/>
      <c r="X260" s="271"/>
      <c r="Y260" s="378"/>
      <c r="Z260" s="378"/>
      <c r="AA260" s="378"/>
      <c r="AB260" s="378"/>
      <c r="AC260" s="378"/>
      <c r="AD260" s="378"/>
      <c r="AE260" s="378"/>
      <c r="AF260" s="383"/>
      <c r="AG260" s="383"/>
      <c r="AH260" s="383"/>
      <c r="AI260" s="383"/>
      <c r="AJ260" s="383"/>
      <c r="AK260" s="383"/>
      <c r="AL260" s="383"/>
      <c r="AM260" s="272">
        <f>SUM(Y260:AL260)</f>
        <v>0</v>
      </c>
    </row>
    <row r="261" spans="1:40" ht="15" hidden="1" outlineLevel="1">
      <c r="B261" s="270" t="s">
        <v>530</v>
      </c>
      <c r="C261" s="267" t="s">
        <v>337</v>
      </c>
      <c r="D261" s="271"/>
      <c r="E261" s="271"/>
      <c r="F261" s="271"/>
      <c r="G261" s="271"/>
      <c r="H261" s="271"/>
      <c r="I261" s="271"/>
      <c r="J261" s="271"/>
      <c r="K261" s="271"/>
      <c r="L261" s="271"/>
      <c r="M261" s="271"/>
      <c r="N261" s="271">
        <f>N260</f>
        <v>12</v>
      </c>
      <c r="O261" s="271"/>
      <c r="P261" s="271"/>
      <c r="Q261" s="271"/>
      <c r="R261" s="271"/>
      <c r="S261" s="271"/>
      <c r="T261" s="271"/>
      <c r="U261" s="271"/>
      <c r="V261" s="271"/>
      <c r="W261" s="271"/>
      <c r="X261" s="271"/>
      <c r="Y261" s="379">
        <f>Y260</f>
        <v>0</v>
      </c>
      <c r="Z261" s="379">
        <f t="shared" ref="Z261" si="704">Z260</f>
        <v>0</v>
      </c>
      <c r="AA261" s="379">
        <f t="shared" ref="AA261" si="705">AA260</f>
        <v>0</v>
      </c>
      <c r="AB261" s="379">
        <f t="shared" ref="AB261" si="706">AB260</f>
        <v>0</v>
      </c>
      <c r="AC261" s="379">
        <f t="shared" ref="AC261" si="707">AC260</f>
        <v>0</v>
      </c>
      <c r="AD261" s="379">
        <f t="shared" ref="AD261" si="708">AD260</f>
        <v>0</v>
      </c>
      <c r="AE261" s="379">
        <f t="shared" ref="AE261" si="709">AE260</f>
        <v>0</v>
      </c>
      <c r="AF261" s="379">
        <f t="shared" ref="AF261" si="710">AF260</f>
        <v>0</v>
      </c>
      <c r="AG261" s="379">
        <f t="shared" ref="AG261" si="711">AG260</f>
        <v>0</v>
      </c>
      <c r="AH261" s="379">
        <f t="shared" ref="AH261" si="712">AH260</f>
        <v>0</v>
      </c>
      <c r="AI261" s="379">
        <f t="shared" ref="AI261" si="713">AI260</f>
        <v>0</v>
      </c>
      <c r="AJ261" s="379">
        <f t="shared" ref="AJ261" si="714">AJ260</f>
        <v>0</v>
      </c>
      <c r="AK261" s="379">
        <f t="shared" ref="AK261" si="715">AK260</f>
        <v>0</v>
      </c>
      <c r="AL261" s="379">
        <f t="shared" ref="AL261" si="716">AL260</f>
        <v>0</v>
      </c>
      <c r="AM261" s="282"/>
    </row>
    <row r="262" spans="1:40" ht="15" hidden="1" outlineLevel="1">
      <c r="B262" s="291"/>
      <c r="C262" s="281"/>
      <c r="D262" s="267"/>
      <c r="E262" s="267"/>
      <c r="F262" s="267"/>
      <c r="G262" s="267"/>
      <c r="H262" s="267"/>
      <c r="I262" s="267"/>
      <c r="J262" s="267"/>
      <c r="K262" s="267"/>
      <c r="L262" s="267"/>
      <c r="M262" s="267"/>
      <c r="N262" s="267"/>
      <c r="O262" s="267"/>
      <c r="P262" s="267"/>
      <c r="Q262" s="267"/>
      <c r="R262" s="267"/>
      <c r="S262" s="267"/>
      <c r="T262" s="267"/>
      <c r="U262" s="267"/>
      <c r="V262" s="267"/>
      <c r="W262" s="267"/>
      <c r="X262" s="267"/>
      <c r="Y262" s="380"/>
      <c r="Z262" s="380"/>
      <c r="AA262" s="380"/>
      <c r="AB262" s="380"/>
      <c r="AC262" s="380"/>
      <c r="AD262" s="380"/>
      <c r="AE262" s="380"/>
      <c r="AF262" s="380"/>
      <c r="AG262" s="380"/>
      <c r="AH262" s="380"/>
      <c r="AI262" s="380"/>
      <c r="AJ262" s="380"/>
      <c r="AK262" s="380"/>
      <c r="AL262" s="380"/>
      <c r="AM262" s="282"/>
    </row>
    <row r="263" spans="1:40" ht="15.45" hidden="1" outlineLevel="1">
      <c r="B263" s="264" t="s">
        <v>471</v>
      </c>
      <c r="C263" s="265"/>
      <c r="D263" s="266"/>
      <c r="E263" s="266"/>
      <c r="F263" s="266"/>
      <c r="G263" s="266"/>
      <c r="H263" s="266"/>
      <c r="I263" s="266"/>
      <c r="J263" s="266"/>
      <c r="K263" s="266"/>
      <c r="L263" s="266"/>
      <c r="M263" s="266"/>
      <c r="N263" s="266"/>
      <c r="O263" s="266"/>
      <c r="P263" s="265"/>
      <c r="Q263" s="265"/>
      <c r="R263" s="265"/>
      <c r="S263" s="265"/>
      <c r="T263" s="265"/>
      <c r="U263" s="265"/>
      <c r="V263" s="265"/>
      <c r="W263" s="265"/>
      <c r="X263" s="265"/>
      <c r="Y263" s="382"/>
      <c r="Z263" s="382"/>
      <c r="AA263" s="382"/>
      <c r="AB263" s="382"/>
      <c r="AC263" s="382"/>
      <c r="AD263" s="382"/>
      <c r="AE263" s="382"/>
      <c r="AF263" s="382"/>
      <c r="AG263" s="382"/>
      <c r="AH263" s="382"/>
      <c r="AI263" s="382"/>
      <c r="AJ263" s="382"/>
      <c r="AK263" s="382"/>
      <c r="AL263" s="382"/>
      <c r="AM263" s="268"/>
    </row>
    <row r="264" spans="1:40" ht="15" hidden="1" outlineLevel="1">
      <c r="A264" s="480">
        <v>14</v>
      </c>
      <c r="B264" s="291" t="s">
        <v>472</v>
      </c>
      <c r="C264" s="267" t="s">
        <v>335</v>
      </c>
      <c r="D264" s="271"/>
      <c r="E264" s="271"/>
      <c r="F264" s="271"/>
      <c r="G264" s="271"/>
      <c r="H264" s="271"/>
      <c r="I264" s="271"/>
      <c r="J264" s="271"/>
      <c r="K264" s="271"/>
      <c r="L264" s="271"/>
      <c r="M264" s="271"/>
      <c r="N264" s="271">
        <v>12</v>
      </c>
      <c r="O264" s="271"/>
      <c r="P264" s="271"/>
      <c r="Q264" s="271"/>
      <c r="R264" s="271"/>
      <c r="S264" s="271"/>
      <c r="T264" s="271"/>
      <c r="U264" s="271"/>
      <c r="V264" s="271"/>
      <c r="W264" s="271"/>
      <c r="X264" s="271"/>
      <c r="Y264" s="378"/>
      <c r="Z264" s="378"/>
      <c r="AA264" s="378"/>
      <c r="AB264" s="378"/>
      <c r="AC264" s="378"/>
      <c r="AD264" s="378"/>
      <c r="AE264" s="378"/>
      <c r="AF264" s="378"/>
      <c r="AG264" s="378"/>
      <c r="AH264" s="378"/>
      <c r="AI264" s="378"/>
      <c r="AJ264" s="378"/>
      <c r="AK264" s="378"/>
      <c r="AL264" s="378"/>
      <c r="AM264" s="272">
        <f>SUM(Y264:AL264)</f>
        <v>0</v>
      </c>
    </row>
    <row r="265" spans="1:40" ht="15" hidden="1" outlineLevel="1">
      <c r="B265" s="270" t="s">
        <v>530</v>
      </c>
      <c r="C265" s="267" t="s">
        <v>337</v>
      </c>
      <c r="D265" s="271"/>
      <c r="E265" s="271"/>
      <c r="F265" s="271"/>
      <c r="G265" s="271"/>
      <c r="H265" s="271"/>
      <c r="I265" s="271"/>
      <c r="J265" s="271"/>
      <c r="K265" s="271"/>
      <c r="L265" s="271"/>
      <c r="M265" s="271"/>
      <c r="N265" s="271">
        <f>N264</f>
        <v>12</v>
      </c>
      <c r="O265" s="271"/>
      <c r="P265" s="271"/>
      <c r="Q265" s="271"/>
      <c r="R265" s="271"/>
      <c r="S265" s="271"/>
      <c r="T265" s="271"/>
      <c r="U265" s="271"/>
      <c r="V265" s="271"/>
      <c r="W265" s="271"/>
      <c r="X265" s="271"/>
      <c r="Y265" s="379">
        <f>Y264</f>
        <v>0</v>
      </c>
      <c r="Z265" s="379">
        <f t="shared" ref="Z265" si="717">Z264</f>
        <v>0</v>
      </c>
      <c r="AA265" s="379">
        <f t="shared" ref="AA265" si="718">AA264</f>
        <v>0</v>
      </c>
      <c r="AB265" s="379">
        <f t="shared" ref="AB265" si="719">AB264</f>
        <v>0</v>
      </c>
      <c r="AC265" s="379">
        <f t="shared" ref="AC265" si="720">AC264</f>
        <v>0</v>
      </c>
      <c r="AD265" s="379">
        <f t="shared" ref="AD265" si="721">AD264</f>
        <v>0</v>
      </c>
      <c r="AE265" s="379">
        <f t="shared" ref="AE265" si="722">AE264</f>
        <v>0</v>
      </c>
      <c r="AF265" s="379">
        <f t="shared" ref="AF265" si="723">AF264</f>
        <v>0</v>
      </c>
      <c r="AG265" s="379">
        <f t="shared" ref="AG265" si="724">AG264</f>
        <v>0</v>
      </c>
      <c r="AH265" s="379">
        <f t="shared" ref="AH265" si="725">AH264</f>
        <v>0</v>
      </c>
      <c r="AI265" s="379">
        <f t="shared" ref="AI265" si="726">AI264</f>
        <v>0</v>
      </c>
      <c r="AJ265" s="379">
        <f t="shared" ref="AJ265" si="727">AJ264</f>
        <v>0</v>
      </c>
      <c r="AK265" s="379">
        <f t="shared" ref="AK265" si="728">AK264</f>
        <v>0</v>
      </c>
      <c r="AL265" s="379">
        <f t="shared" ref="AL265" si="729">AL264</f>
        <v>0</v>
      </c>
      <c r="AM265" s="273"/>
    </row>
    <row r="266" spans="1:40" ht="15" hidden="1" outlineLevel="1">
      <c r="A266" s="481"/>
      <c r="B266" s="291"/>
      <c r="C266" s="281"/>
      <c r="D266" s="267"/>
      <c r="E266" s="267"/>
      <c r="F266" s="267"/>
      <c r="G266" s="267"/>
      <c r="H266" s="267"/>
      <c r="I266" s="267"/>
      <c r="J266" s="267"/>
      <c r="K266" s="267"/>
      <c r="L266" s="267"/>
      <c r="M266" s="267"/>
      <c r="N266" s="427"/>
      <c r="O266" s="267"/>
      <c r="P266" s="267"/>
      <c r="Q266" s="267"/>
      <c r="R266" s="267"/>
      <c r="S266" s="267"/>
      <c r="T266" s="267"/>
      <c r="U266" s="267"/>
      <c r="V266" s="267"/>
      <c r="W266" s="267"/>
      <c r="X266" s="267"/>
      <c r="Y266" s="380"/>
      <c r="Z266" s="380"/>
      <c r="AA266" s="380"/>
      <c r="AB266" s="380"/>
      <c r="AC266" s="380"/>
      <c r="AD266" s="380"/>
      <c r="AE266" s="380"/>
      <c r="AF266" s="380"/>
      <c r="AG266" s="380"/>
      <c r="AH266" s="380"/>
      <c r="AI266" s="380"/>
      <c r="AJ266" s="380"/>
      <c r="AK266" s="380"/>
      <c r="AL266" s="380"/>
      <c r="AM266" s="277"/>
      <c r="AN266" s="579"/>
    </row>
    <row r="267" spans="1:40" s="285" customFormat="1" ht="15.45" hidden="1" outlineLevel="1">
      <c r="A267" s="481"/>
      <c r="B267" s="264" t="s">
        <v>307</v>
      </c>
      <c r="C267" s="267"/>
      <c r="D267" s="267"/>
      <c r="E267" s="267"/>
      <c r="F267" s="267"/>
      <c r="G267" s="267"/>
      <c r="H267" s="267"/>
      <c r="I267" s="267"/>
      <c r="J267" s="267"/>
      <c r="K267" s="267"/>
      <c r="L267" s="267"/>
      <c r="M267" s="267"/>
      <c r="N267" s="267"/>
      <c r="O267" s="267"/>
      <c r="P267" s="267"/>
      <c r="Q267" s="267"/>
      <c r="R267" s="267"/>
      <c r="S267" s="267"/>
      <c r="T267" s="267"/>
      <c r="U267" s="267"/>
      <c r="V267" s="267"/>
      <c r="W267" s="267"/>
      <c r="X267" s="267"/>
      <c r="Y267" s="380"/>
      <c r="Z267" s="380"/>
      <c r="AA267" s="380"/>
      <c r="AB267" s="380"/>
      <c r="AC267" s="380"/>
      <c r="AD267" s="380"/>
      <c r="AE267" s="384"/>
      <c r="AF267" s="384"/>
      <c r="AG267" s="384"/>
      <c r="AH267" s="384"/>
      <c r="AI267" s="384"/>
      <c r="AJ267" s="384"/>
      <c r="AK267" s="384"/>
      <c r="AL267" s="384"/>
      <c r="AM267" s="475"/>
      <c r="AN267" s="580"/>
    </row>
    <row r="268" spans="1:40" ht="15" hidden="1" outlineLevel="1">
      <c r="A268" s="480">
        <v>15</v>
      </c>
      <c r="B268" s="270" t="s">
        <v>473</v>
      </c>
      <c r="C268" s="267" t="s">
        <v>335</v>
      </c>
      <c r="D268" s="271"/>
      <c r="E268" s="271"/>
      <c r="F268" s="271"/>
      <c r="G268" s="271"/>
      <c r="H268" s="271"/>
      <c r="I268" s="271"/>
      <c r="J268" s="271"/>
      <c r="K268" s="271"/>
      <c r="L268" s="271"/>
      <c r="M268" s="271"/>
      <c r="N268" s="271">
        <v>0</v>
      </c>
      <c r="O268" s="271"/>
      <c r="P268" s="271"/>
      <c r="Q268" s="271"/>
      <c r="R268" s="271"/>
      <c r="S268" s="271"/>
      <c r="T268" s="271"/>
      <c r="U268" s="271"/>
      <c r="V268" s="271"/>
      <c r="W268" s="271"/>
      <c r="X268" s="271"/>
      <c r="Y268" s="378"/>
      <c r="Z268" s="378"/>
      <c r="AA268" s="378"/>
      <c r="AB268" s="378"/>
      <c r="AC268" s="378"/>
      <c r="AD268" s="378"/>
      <c r="AE268" s="378"/>
      <c r="AF268" s="378"/>
      <c r="AG268" s="378"/>
      <c r="AH268" s="378"/>
      <c r="AI268" s="378"/>
      <c r="AJ268" s="378"/>
      <c r="AK268" s="378"/>
      <c r="AL268" s="378"/>
      <c r="AM268" s="272">
        <f>SUM(Y268:AL268)</f>
        <v>0</v>
      </c>
    </row>
    <row r="269" spans="1:40" ht="15" hidden="1" outlineLevel="1">
      <c r="B269" s="270" t="s">
        <v>530</v>
      </c>
      <c r="C269" s="267" t="s">
        <v>337</v>
      </c>
      <c r="D269" s="271"/>
      <c r="E269" s="271"/>
      <c r="F269" s="271"/>
      <c r="G269" s="271"/>
      <c r="H269" s="271"/>
      <c r="I269" s="271"/>
      <c r="J269" s="271"/>
      <c r="K269" s="271"/>
      <c r="L269" s="271"/>
      <c r="M269" s="271"/>
      <c r="N269" s="271">
        <f>N268</f>
        <v>0</v>
      </c>
      <c r="O269" s="271"/>
      <c r="P269" s="271"/>
      <c r="Q269" s="271"/>
      <c r="R269" s="271"/>
      <c r="S269" s="271"/>
      <c r="T269" s="271"/>
      <c r="U269" s="271"/>
      <c r="V269" s="271"/>
      <c r="W269" s="271"/>
      <c r="X269" s="271"/>
      <c r="Y269" s="379">
        <f>Y268</f>
        <v>0</v>
      </c>
      <c r="Z269" s="379">
        <f t="shared" ref="Z269:AL269" si="730">Z268</f>
        <v>0</v>
      </c>
      <c r="AA269" s="379">
        <f t="shared" si="730"/>
        <v>0</v>
      </c>
      <c r="AB269" s="379">
        <f t="shared" si="730"/>
        <v>0</v>
      </c>
      <c r="AC269" s="379">
        <f t="shared" si="730"/>
        <v>0</v>
      </c>
      <c r="AD269" s="379">
        <f t="shared" si="730"/>
        <v>0</v>
      </c>
      <c r="AE269" s="379">
        <f t="shared" si="730"/>
        <v>0</v>
      </c>
      <c r="AF269" s="379">
        <f t="shared" si="730"/>
        <v>0</v>
      </c>
      <c r="AG269" s="379">
        <f t="shared" si="730"/>
        <v>0</v>
      </c>
      <c r="AH269" s="379">
        <f t="shared" si="730"/>
        <v>0</v>
      </c>
      <c r="AI269" s="379">
        <f t="shared" si="730"/>
        <v>0</v>
      </c>
      <c r="AJ269" s="379">
        <f t="shared" si="730"/>
        <v>0</v>
      </c>
      <c r="AK269" s="379">
        <f t="shared" si="730"/>
        <v>0</v>
      </c>
      <c r="AL269" s="379">
        <f t="shared" si="730"/>
        <v>0</v>
      </c>
      <c r="AM269" s="273"/>
    </row>
    <row r="270" spans="1:40" ht="15" hidden="1" outlineLevel="1">
      <c r="B270" s="291"/>
      <c r="C270" s="281"/>
      <c r="D270" s="267"/>
      <c r="E270" s="267"/>
      <c r="F270" s="267"/>
      <c r="G270" s="267"/>
      <c r="H270" s="267"/>
      <c r="I270" s="267"/>
      <c r="J270" s="267"/>
      <c r="K270" s="267"/>
      <c r="L270" s="267"/>
      <c r="M270" s="267"/>
      <c r="N270" s="267"/>
      <c r="O270" s="267"/>
      <c r="P270" s="267"/>
      <c r="Q270" s="267"/>
      <c r="R270" s="267"/>
      <c r="S270" s="267"/>
      <c r="T270" s="267"/>
      <c r="U270" s="267"/>
      <c r="V270" s="267"/>
      <c r="W270" s="267"/>
      <c r="X270" s="267"/>
      <c r="Y270" s="380"/>
      <c r="Z270" s="380"/>
      <c r="AA270" s="380"/>
      <c r="AB270" s="380"/>
      <c r="AC270" s="380"/>
      <c r="AD270" s="380"/>
      <c r="AE270" s="380"/>
      <c r="AF270" s="380"/>
      <c r="AG270" s="380"/>
      <c r="AH270" s="380"/>
      <c r="AI270" s="380"/>
      <c r="AJ270" s="380"/>
      <c r="AK270" s="380"/>
      <c r="AL270" s="380"/>
      <c r="AM270" s="282"/>
    </row>
    <row r="271" spans="1:40" s="259" customFormat="1" ht="15" hidden="1" outlineLevel="1">
      <c r="A271" s="480">
        <v>16</v>
      </c>
      <c r="B271" s="300" t="s">
        <v>367</v>
      </c>
      <c r="C271" s="267" t="s">
        <v>335</v>
      </c>
      <c r="D271" s="271"/>
      <c r="E271" s="271"/>
      <c r="F271" s="271"/>
      <c r="G271" s="271"/>
      <c r="H271" s="271"/>
      <c r="I271" s="271"/>
      <c r="J271" s="271"/>
      <c r="K271" s="271"/>
      <c r="L271" s="271"/>
      <c r="M271" s="271"/>
      <c r="N271" s="271">
        <v>0</v>
      </c>
      <c r="O271" s="271"/>
      <c r="P271" s="271"/>
      <c r="Q271" s="271"/>
      <c r="R271" s="271"/>
      <c r="S271" s="271"/>
      <c r="T271" s="271"/>
      <c r="U271" s="271"/>
      <c r="V271" s="271"/>
      <c r="W271" s="271"/>
      <c r="X271" s="271"/>
      <c r="Y271" s="378"/>
      <c r="Z271" s="378"/>
      <c r="AA271" s="378"/>
      <c r="AB271" s="378"/>
      <c r="AC271" s="378"/>
      <c r="AD271" s="378"/>
      <c r="AE271" s="378"/>
      <c r="AF271" s="378"/>
      <c r="AG271" s="378"/>
      <c r="AH271" s="378"/>
      <c r="AI271" s="378"/>
      <c r="AJ271" s="378"/>
      <c r="AK271" s="378"/>
      <c r="AL271" s="378"/>
      <c r="AM271" s="272">
        <f>SUM(Y271:AL271)</f>
        <v>0</v>
      </c>
    </row>
    <row r="272" spans="1:40" s="259" customFormat="1" ht="15" hidden="1" outlineLevel="1">
      <c r="A272" s="480"/>
      <c r="B272" s="300" t="s">
        <v>530</v>
      </c>
      <c r="C272" s="267" t="s">
        <v>337</v>
      </c>
      <c r="D272" s="271"/>
      <c r="E272" s="271"/>
      <c r="F272" s="271"/>
      <c r="G272" s="271"/>
      <c r="H272" s="271"/>
      <c r="I272" s="271"/>
      <c r="J272" s="271"/>
      <c r="K272" s="271"/>
      <c r="L272" s="271"/>
      <c r="M272" s="271"/>
      <c r="N272" s="271">
        <f>N271</f>
        <v>0</v>
      </c>
      <c r="O272" s="271"/>
      <c r="P272" s="271"/>
      <c r="Q272" s="271"/>
      <c r="R272" s="271"/>
      <c r="S272" s="271"/>
      <c r="T272" s="271"/>
      <c r="U272" s="271"/>
      <c r="V272" s="271"/>
      <c r="W272" s="271"/>
      <c r="X272" s="271"/>
      <c r="Y272" s="379">
        <f>Y271</f>
        <v>0</v>
      </c>
      <c r="Z272" s="379">
        <f t="shared" ref="Z272:AL272" si="731">Z271</f>
        <v>0</v>
      </c>
      <c r="AA272" s="379">
        <f t="shared" si="731"/>
        <v>0</v>
      </c>
      <c r="AB272" s="379">
        <f t="shared" si="731"/>
        <v>0</v>
      </c>
      <c r="AC272" s="379">
        <f t="shared" si="731"/>
        <v>0</v>
      </c>
      <c r="AD272" s="379">
        <f t="shared" si="731"/>
        <v>0</v>
      </c>
      <c r="AE272" s="379">
        <f t="shared" si="731"/>
        <v>0</v>
      </c>
      <c r="AF272" s="379">
        <f t="shared" si="731"/>
        <v>0</v>
      </c>
      <c r="AG272" s="379">
        <f t="shared" si="731"/>
        <v>0</v>
      </c>
      <c r="AH272" s="379">
        <f t="shared" si="731"/>
        <v>0</v>
      </c>
      <c r="AI272" s="379">
        <f t="shared" si="731"/>
        <v>0</v>
      </c>
      <c r="AJ272" s="379">
        <f t="shared" si="731"/>
        <v>0</v>
      </c>
      <c r="AK272" s="379">
        <f t="shared" si="731"/>
        <v>0</v>
      </c>
      <c r="AL272" s="379">
        <f t="shared" si="731"/>
        <v>0</v>
      </c>
      <c r="AM272" s="273"/>
    </row>
    <row r="273" spans="1:39" s="259" customFormat="1" ht="15" hidden="1" outlineLevel="1">
      <c r="A273" s="480"/>
      <c r="B273" s="300"/>
      <c r="C273" s="267"/>
      <c r="D273" s="267"/>
      <c r="E273" s="267"/>
      <c r="F273" s="267"/>
      <c r="G273" s="267"/>
      <c r="H273" s="267"/>
      <c r="I273" s="267"/>
      <c r="J273" s="267"/>
      <c r="K273" s="267"/>
      <c r="L273" s="267"/>
      <c r="M273" s="267"/>
      <c r="N273" s="267"/>
      <c r="O273" s="267"/>
      <c r="P273" s="267"/>
      <c r="Q273" s="267"/>
      <c r="R273" s="267"/>
      <c r="S273" s="267"/>
      <c r="T273" s="267"/>
      <c r="U273" s="267"/>
      <c r="V273" s="267"/>
      <c r="W273" s="267"/>
      <c r="X273" s="267"/>
      <c r="Y273" s="380"/>
      <c r="Z273" s="380"/>
      <c r="AA273" s="380"/>
      <c r="AB273" s="380"/>
      <c r="AC273" s="380"/>
      <c r="AD273" s="380"/>
      <c r="AE273" s="384"/>
      <c r="AF273" s="384"/>
      <c r="AG273" s="384"/>
      <c r="AH273" s="384"/>
      <c r="AI273" s="384"/>
      <c r="AJ273" s="384"/>
      <c r="AK273" s="384"/>
      <c r="AL273" s="384"/>
      <c r="AM273" s="289"/>
    </row>
    <row r="274" spans="1:39" ht="15.45" hidden="1" outlineLevel="1">
      <c r="B274" s="477" t="s">
        <v>474</v>
      </c>
      <c r="C274" s="296"/>
      <c r="D274" s="266"/>
      <c r="E274" s="265"/>
      <c r="F274" s="265"/>
      <c r="G274" s="265"/>
      <c r="H274" s="265"/>
      <c r="I274" s="265"/>
      <c r="J274" s="265"/>
      <c r="K274" s="265"/>
      <c r="L274" s="265"/>
      <c r="M274" s="265"/>
      <c r="N274" s="266"/>
      <c r="O274" s="265"/>
      <c r="P274" s="265"/>
      <c r="Q274" s="265"/>
      <c r="R274" s="265"/>
      <c r="S274" s="265"/>
      <c r="T274" s="265"/>
      <c r="U274" s="265"/>
      <c r="V274" s="265"/>
      <c r="W274" s="265"/>
      <c r="X274" s="265"/>
      <c r="Y274" s="382"/>
      <c r="Z274" s="382"/>
      <c r="AA274" s="382"/>
      <c r="AB274" s="382"/>
      <c r="AC274" s="382"/>
      <c r="AD274" s="382"/>
      <c r="AE274" s="382"/>
      <c r="AF274" s="382"/>
      <c r="AG274" s="382"/>
      <c r="AH274" s="382"/>
      <c r="AI274" s="382"/>
      <c r="AJ274" s="382"/>
      <c r="AK274" s="382"/>
      <c r="AL274" s="382"/>
      <c r="AM274" s="268"/>
    </row>
    <row r="275" spans="1:39" ht="15" hidden="1" outlineLevel="1">
      <c r="A275" s="480">
        <v>17</v>
      </c>
      <c r="B275" s="478" t="s">
        <v>475</v>
      </c>
      <c r="C275" s="267" t="s">
        <v>335</v>
      </c>
      <c r="D275" s="271"/>
      <c r="E275" s="271"/>
      <c r="F275" s="271"/>
      <c r="G275" s="271"/>
      <c r="H275" s="271"/>
      <c r="I275" s="271"/>
      <c r="J275" s="271"/>
      <c r="K275" s="271"/>
      <c r="L275" s="271"/>
      <c r="M275" s="271"/>
      <c r="N275" s="271">
        <v>12</v>
      </c>
      <c r="O275" s="271"/>
      <c r="P275" s="271"/>
      <c r="Q275" s="271"/>
      <c r="R275" s="271"/>
      <c r="S275" s="271"/>
      <c r="T275" s="271"/>
      <c r="U275" s="271"/>
      <c r="V275" s="271"/>
      <c r="W275" s="271"/>
      <c r="X275" s="271"/>
      <c r="Y275" s="394"/>
      <c r="Z275" s="378"/>
      <c r="AA275" s="378"/>
      <c r="AB275" s="378"/>
      <c r="AC275" s="378"/>
      <c r="AD275" s="378"/>
      <c r="AE275" s="378"/>
      <c r="AF275" s="383"/>
      <c r="AG275" s="383"/>
      <c r="AH275" s="383"/>
      <c r="AI275" s="383"/>
      <c r="AJ275" s="383"/>
      <c r="AK275" s="383"/>
      <c r="AL275" s="383"/>
      <c r="AM275" s="272">
        <f>SUM(Y275:AL275)</f>
        <v>0</v>
      </c>
    </row>
    <row r="276" spans="1:39" ht="15" hidden="1" outlineLevel="1">
      <c r="B276" s="270" t="s">
        <v>530</v>
      </c>
      <c r="C276" s="267" t="s">
        <v>337</v>
      </c>
      <c r="D276" s="271"/>
      <c r="E276" s="271"/>
      <c r="F276" s="271"/>
      <c r="G276" s="271"/>
      <c r="H276" s="271"/>
      <c r="I276" s="271"/>
      <c r="J276" s="271"/>
      <c r="K276" s="271"/>
      <c r="L276" s="271"/>
      <c r="M276" s="271"/>
      <c r="N276" s="271">
        <f>N275</f>
        <v>12</v>
      </c>
      <c r="O276" s="271"/>
      <c r="P276" s="271"/>
      <c r="Q276" s="271"/>
      <c r="R276" s="271"/>
      <c r="S276" s="271"/>
      <c r="T276" s="271"/>
      <c r="U276" s="271"/>
      <c r="V276" s="271"/>
      <c r="W276" s="271"/>
      <c r="X276" s="271"/>
      <c r="Y276" s="379">
        <f>Y275</f>
        <v>0</v>
      </c>
      <c r="Z276" s="379">
        <f t="shared" ref="Z276:AL276" si="732">Z275</f>
        <v>0</v>
      </c>
      <c r="AA276" s="379">
        <f t="shared" si="732"/>
        <v>0</v>
      </c>
      <c r="AB276" s="379">
        <f t="shared" si="732"/>
        <v>0</v>
      </c>
      <c r="AC276" s="379">
        <f t="shared" si="732"/>
        <v>0</v>
      </c>
      <c r="AD276" s="379">
        <f t="shared" si="732"/>
        <v>0</v>
      </c>
      <c r="AE276" s="379">
        <f t="shared" si="732"/>
        <v>0</v>
      </c>
      <c r="AF276" s="379">
        <f t="shared" si="732"/>
        <v>0</v>
      </c>
      <c r="AG276" s="379">
        <f t="shared" si="732"/>
        <v>0</v>
      </c>
      <c r="AH276" s="379">
        <f t="shared" si="732"/>
        <v>0</v>
      </c>
      <c r="AI276" s="379">
        <f t="shared" si="732"/>
        <v>0</v>
      </c>
      <c r="AJ276" s="379">
        <f t="shared" si="732"/>
        <v>0</v>
      </c>
      <c r="AK276" s="379">
        <f t="shared" si="732"/>
        <v>0</v>
      </c>
      <c r="AL276" s="379">
        <f t="shared" si="732"/>
        <v>0</v>
      </c>
      <c r="AM276" s="282"/>
    </row>
    <row r="277" spans="1:39" ht="15" hidden="1" outlineLevel="1">
      <c r="B277" s="270"/>
      <c r="C277" s="267"/>
      <c r="D277" s="267"/>
      <c r="E277" s="267"/>
      <c r="F277" s="267"/>
      <c r="G277" s="267"/>
      <c r="H277" s="267"/>
      <c r="I277" s="267"/>
      <c r="J277" s="267"/>
      <c r="K277" s="267"/>
      <c r="L277" s="267"/>
      <c r="M277" s="267"/>
      <c r="N277" s="267"/>
      <c r="O277" s="267"/>
      <c r="P277" s="267"/>
      <c r="Q277" s="267"/>
      <c r="R277" s="267"/>
      <c r="S277" s="267"/>
      <c r="T277" s="267"/>
      <c r="U277" s="267"/>
      <c r="V277" s="267"/>
      <c r="W277" s="267"/>
      <c r="X277" s="267"/>
      <c r="Y277" s="390"/>
      <c r="Z277" s="393"/>
      <c r="AA277" s="393"/>
      <c r="AB277" s="393"/>
      <c r="AC277" s="393"/>
      <c r="AD277" s="393"/>
      <c r="AE277" s="393"/>
      <c r="AF277" s="393"/>
      <c r="AG277" s="393"/>
      <c r="AH277" s="393"/>
      <c r="AI277" s="393"/>
      <c r="AJ277" s="393"/>
      <c r="AK277" s="393"/>
      <c r="AL277" s="393"/>
      <c r="AM277" s="282"/>
    </row>
    <row r="278" spans="1:39" ht="15" hidden="1" outlineLevel="1">
      <c r="A278" s="480">
        <v>18</v>
      </c>
      <c r="B278" s="478" t="s">
        <v>476</v>
      </c>
      <c r="C278" s="267" t="s">
        <v>335</v>
      </c>
      <c r="D278" s="271"/>
      <c r="E278" s="271"/>
      <c r="F278" s="271"/>
      <c r="G278" s="271"/>
      <c r="H278" s="271"/>
      <c r="I278" s="271"/>
      <c r="J278" s="271"/>
      <c r="K278" s="271"/>
      <c r="L278" s="271"/>
      <c r="M278" s="271"/>
      <c r="N278" s="271">
        <v>12</v>
      </c>
      <c r="O278" s="271"/>
      <c r="P278" s="271"/>
      <c r="Q278" s="271"/>
      <c r="R278" s="271"/>
      <c r="S278" s="271"/>
      <c r="T278" s="271"/>
      <c r="U278" s="271"/>
      <c r="V278" s="271"/>
      <c r="W278" s="271"/>
      <c r="X278" s="271"/>
      <c r="Y278" s="394"/>
      <c r="Z278" s="378"/>
      <c r="AA278" s="378"/>
      <c r="AB278" s="378"/>
      <c r="AC278" s="378"/>
      <c r="AD278" s="378"/>
      <c r="AE278" s="378"/>
      <c r="AF278" s="383"/>
      <c r="AG278" s="383"/>
      <c r="AH278" s="383"/>
      <c r="AI278" s="383"/>
      <c r="AJ278" s="383"/>
      <c r="AK278" s="383"/>
      <c r="AL278" s="383"/>
      <c r="AM278" s="272">
        <f>SUM(Y278:AL278)</f>
        <v>0</v>
      </c>
    </row>
    <row r="279" spans="1:39" ht="15" hidden="1" outlineLevel="1">
      <c r="B279" s="270" t="s">
        <v>530</v>
      </c>
      <c r="C279" s="267" t="s">
        <v>337</v>
      </c>
      <c r="D279" s="271"/>
      <c r="E279" s="271"/>
      <c r="F279" s="271"/>
      <c r="G279" s="271"/>
      <c r="H279" s="271"/>
      <c r="I279" s="271"/>
      <c r="J279" s="271"/>
      <c r="K279" s="271"/>
      <c r="L279" s="271"/>
      <c r="M279" s="271"/>
      <c r="N279" s="271">
        <f>N278</f>
        <v>12</v>
      </c>
      <c r="O279" s="271"/>
      <c r="P279" s="271"/>
      <c r="Q279" s="271"/>
      <c r="R279" s="271"/>
      <c r="S279" s="271"/>
      <c r="T279" s="271"/>
      <c r="U279" s="271"/>
      <c r="V279" s="271"/>
      <c r="W279" s="271"/>
      <c r="X279" s="271"/>
      <c r="Y279" s="379">
        <f>Y278</f>
        <v>0</v>
      </c>
      <c r="Z279" s="379">
        <f t="shared" ref="Z279:AL279" si="733">Z278</f>
        <v>0</v>
      </c>
      <c r="AA279" s="379">
        <f t="shared" si="733"/>
        <v>0</v>
      </c>
      <c r="AB279" s="379">
        <f t="shared" si="733"/>
        <v>0</v>
      </c>
      <c r="AC279" s="379">
        <f t="shared" si="733"/>
        <v>0</v>
      </c>
      <c r="AD279" s="379">
        <f t="shared" si="733"/>
        <v>0</v>
      </c>
      <c r="AE279" s="379">
        <f t="shared" si="733"/>
        <v>0</v>
      </c>
      <c r="AF279" s="379">
        <f t="shared" si="733"/>
        <v>0</v>
      </c>
      <c r="AG279" s="379">
        <f t="shared" si="733"/>
        <v>0</v>
      </c>
      <c r="AH279" s="379">
        <f t="shared" si="733"/>
        <v>0</v>
      </c>
      <c r="AI279" s="379">
        <f t="shared" si="733"/>
        <v>0</v>
      </c>
      <c r="AJ279" s="379">
        <f t="shared" si="733"/>
        <v>0</v>
      </c>
      <c r="AK279" s="379">
        <f t="shared" si="733"/>
        <v>0</v>
      </c>
      <c r="AL279" s="379">
        <f t="shared" si="733"/>
        <v>0</v>
      </c>
      <c r="AM279" s="282"/>
    </row>
    <row r="280" spans="1:39" ht="15" hidden="1" outlineLevel="1">
      <c r="B280" s="298"/>
      <c r="C280" s="267"/>
      <c r="D280" s="267"/>
      <c r="E280" s="267"/>
      <c r="F280" s="267"/>
      <c r="G280" s="267"/>
      <c r="H280" s="267"/>
      <c r="I280" s="267"/>
      <c r="J280" s="267"/>
      <c r="K280" s="267"/>
      <c r="L280" s="267"/>
      <c r="M280" s="267"/>
      <c r="N280" s="267"/>
      <c r="O280" s="267"/>
      <c r="P280" s="267"/>
      <c r="Q280" s="267"/>
      <c r="R280" s="267"/>
      <c r="S280" s="267"/>
      <c r="T280" s="267"/>
      <c r="U280" s="267"/>
      <c r="V280" s="267"/>
      <c r="W280" s="267"/>
      <c r="X280" s="267"/>
      <c r="Y280" s="391"/>
      <c r="Z280" s="392"/>
      <c r="AA280" s="392"/>
      <c r="AB280" s="392"/>
      <c r="AC280" s="392"/>
      <c r="AD280" s="392"/>
      <c r="AE280" s="392"/>
      <c r="AF280" s="392"/>
      <c r="AG280" s="392"/>
      <c r="AH280" s="392"/>
      <c r="AI280" s="392"/>
      <c r="AJ280" s="392"/>
      <c r="AK280" s="392"/>
      <c r="AL280" s="392"/>
      <c r="AM280" s="273"/>
    </row>
    <row r="281" spans="1:39" ht="15" hidden="1" outlineLevel="1">
      <c r="A281" s="480">
        <v>19</v>
      </c>
      <c r="B281" s="478" t="s">
        <v>477</v>
      </c>
      <c r="C281" s="267" t="s">
        <v>335</v>
      </c>
      <c r="D281" s="271"/>
      <c r="E281" s="271"/>
      <c r="F281" s="271"/>
      <c r="G281" s="271"/>
      <c r="H281" s="271"/>
      <c r="I281" s="271"/>
      <c r="J281" s="271"/>
      <c r="K281" s="271"/>
      <c r="L281" s="271"/>
      <c r="M281" s="271"/>
      <c r="N281" s="271">
        <v>12</v>
      </c>
      <c r="O281" s="271"/>
      <c r="P281" s="271"/>
      <c r="Q281" s="271"/>
      <c r="R281" s="271"/>
      <c r="S281" s="271"/>
      <c r="T281" s="271"/>
      <c r="U281" s="271"/>
      <c r="V281" s="271"/>
      <c r="W281" s="271"/>
      <c r="X281" s="271"/>
      <c r="Y281" s="394"/>
      <c r="Z281" s="378"/>
      <c r="AA281" s="378"/>
      <c r="AB281" s="378"/>
      <c r="AC281" s="378"/>
      <c r="AD281" s="378"/>
      <c r="AE281" s="378"/>
      <c r="AF281" s="383"/>
      <c r="AG281" s="383"/>
      <c r="AH281" s="383"/>
      <c r="AI281" s="383"/>
      <c r="AJ281" s="383"/>
      <c r="AK281" s="383"/>
      <c r="AL281" s="383"/>
      <c r="AM281" s="272">
        <f>SUM(Y281:AL281)</f>
        <v>0</v>
      </c>
    </row>
    <row r="282" spans="1:39" ht="15" hidden="1" outlineLevel="1">
      <c r="B282" s="270" t="s">
        <v>530</v>
      </c>
      <c r="C282" s="267" t="s">
        <v>337</v>
      </c>
      <c r="D282" s="271"/>
      <c r="E282" s="271"/>
      <c r="F282" s="271"/>
      <c r="G282" s="271"/>
      <c r="H282" s="271"/>
      <c r="I282" s="271"/>
      <c r="J282" s="271"/>
      <c r="K282" s="271"/>
      <c r="L282" s="271"/>
      <c r="M282" s="271"/>
      <c r="N282" s="271">
        <f>N281</f>
        <v>12</v>
      </c>
      <c r="O282" s="271"/>
      <c r="P282" s="271"/>
      <c r="Q282" s="271"/>
      <c r="R282" s="271"/>
      <c r="S282" s="271"/>
      <c r="T282" s="271"/>
      <c r="U282" s="271"/>
      <c r="V282" s="271"/>
      <c r="W282" s="271"/>
      <c r="X282" s="271"/>
      <c r="Y282" s="379">
        <f>Y281</f>
        <v>0</v>
      </c>
      <c r="Z282" s="379">
        <f t="shared" ref="Z282:AL282" si="734">Z281</f>
        <v>0</v>
      </c>
      <c r="AA282" s="379">
        <f t="shared" si="734"/>
        <v>0</v>
      </c>
      <c r="AB282" s="379">
        <f t="shared" si="734"/>
        <v>0</v>
      </c>
      <c r="AC282" s="379">
        <f t="shared" si="734"/>
        <v>0</v>
      </c>
      <c r="AD282" s="379">
        <f t="shared" si="734"/>
        <v>0</v>
      </c>
      <c r="AE282" s="379">
        <f t="shared" si="734"/>
        <v>0</v>
      </c>
      <c r="AF282" s="379">
        <f t="shared" si="734"/>
        <v>0</v>
      </c>
      <c r="AG282" s="379">
        <f t="shared" si="734"/>
        <v>0</v>
      </c>
      <c r="AH282" s="379">
        <f t="shared" si="734"/>
        <v>0</v>
      </c>
      <c r="AI282" s="379">
        <f t="shared" si="734"/>
        <v>0</v>
      </c>
      <c r="AJ282" s="379">
        <f t="shared" si="734"/>
        <v>0</v>
      </c>
      <c r="AK282" s="379">
        <f t="shared" si="734"/>
        <v>0</v>
      </c>
      <c r="AL282" s="379">
        <f t="shared" si="734"/>
        <v>0</v>
      </c>
      <c r="AM282" s="273"/>
    </row>
    <row r="283" spans="1:39" ht="15" hidden="1" outlineLevel="1">
      <c r="B283" s="298"/>
      <c r="C283" s="267"/>
      <c r="D283" s="267"/>
      <c r="E283" s="267"/>
      <c r="F283" s="267"/>
      <c r="G283" s="267"/>
      <c r="H283" s="267"/>
      <c r="I283" s="267"/>
      <c r="J283" s="267"/>
      <c r="K283" s="267"/>
      <c r="L283" s="267"/>
      <c r="M283" s="267"/>
      <c r="N283" s="267"/>
      <c r="O283" s="267"/>
      <c r="P283" s="267"/>
      <c r="Q283" s="267"/>
      <c r="R283" s="267"/>
      <c r="S283" s="267"/>
      <c r="T283" s="267"/>
      <c r="U283" s="267"/>
      <c r="V283" s="267"/>
      <c r="W283" s="267"/>
      <c r="X283" s="267"/>
      <c r="Y283" s="380"/>
      <c r="Z283" s="380"/>
      <c r="AA283" s="380"/>
      <c r="AB283" s="380"/>
      <c r="AC283" s="380"/>
      <c r="AD283" s="380"/>
      <c r="AE283" s="380"/>
      <c r="AF283" s="380"/>
      <c r="AG283" s="380"/>
      <c r="AH283" s="380"/>
      <c r="AI283" s="380"/>
      <c r="AJ283" s="380"/>
      <c r="AK283" s="380"/>
      <c r="AL283" s="380"/>
      <c r="AM283" s="282"/>
    </row>
    <row r="284" spans="1:39" ht="15" hidden="1" outlineLevel="1">
      <c r="A284" s="480">
        <v>20</v>
      </c>
      <c r="B284" s="478" t="s">
        <v>478</v>
      </c>
      <c r="C284" s="267" t="s">
        <v>335</v>
      </c>
      <c r="D284" s="271"/>
      <c r="E284" s="271"/>
      <c r="F284" s="271"/>
      <c r="G284" s="271"/>
      <c r="H284" s="271"/>
      <c r="I284" s="271"/>
      <c r="J284" s="271"/>
      <c r="K284" s="271"/>
      <c r="L284" s="271"/>
      <c r="M284" s="271"/>
      <c r="N284" s="271">
        <v>12</v>
      </c>
      <c r="O284" s="271"/>
      <c r="P284" s="271"/>
      <c r="Q284" s="271"/>
      <c r="R284" s="271"/>
      <c r="S284" s="271"/>
      <c r="T284" s="271"/>
      <c r="U284" s="271"/>
      <c r="V284" s="271"/>
      <c r="W284" s="271"/>
      <c r="X284" s="271"/>
      <c r="Y284" s="394"/>
      <c r="Z284" s="378"/>
      <c r="AA284" s="378"/>
      <c r="AB284" s="378"/>
      <c r="AC284" s="378"/>
      <c r="AD284" s="378"/>
      <c r="AE284" s="378"/>
      <c r="AF284" s="383"/>
      <c r="AG284" s="383"/>
      <c r="AH284" s="383"/>
      <c r="AI284" s="383"/>
      <c r="AJ284" s="383"/>
      <c r="AK284" s="383"/>
      <c r="AL284" s="383"/>
      <c r="AM284" s="272">
        <f>SUM(Y284:AL284)</f>
        <v>0</v>
      </c>
    </row>
    <row r="285" spans="1:39" ht="15" hidden="1" outlineLevel="1">
      <c r="B285" s="270" t="s">
        <v>530</v>
      </c>
      <c r="C285" s="267" t="s">
        <v>337</v>
      </c>
      <c r="D285" s="271"/>
      <c r="E285" s="271"/>
      <c r="F285" s="271"/>
      <c r="G285" s="271"/>
      <c r="H285" s="271"/>
      <c r="I285" s="271"/>
      <c r="J285" s="271"/>
      <c r="K285" s="271"/>
      <c r="L285" s="271"/>
      <c r="M285" s="271"/>
      <c r="N285" s="271">
        <f>N284</f>
        <v>12</v>
      </c>
      <c r="O285" s="271"/>
      <c r="P285" s="271"/>
      <c r="Q285" s="271"/>
      <c r="R285" s="271"/>
      <c r="S285" s="271"/>
      <c r="T285" s="271"/>
      <c r="U285" s="271"/>
      <c r="V285" s="271"/>
      <c r="W285" s="271"/>
      <c r="X285" s="271"/>
      <c r="Y285" s="379">
        <f t="shared" ref="Y285:AL285" si="735">Y284</f>
        <v>0</v>
      </c>
      <c r="Z285" s="379">
        <f t="shared" si="735"/>
        <v>0</v>
      </c>
      <c r="AA285" s="379">
        <f t="shared" si="735"/>
        <v>0</v>
      </c>
      <c r="AB285" s="379">
        <f t="shared" si="735"/>
        <v>0</v>
      </c>
      <c r="AC285" s="379">
        <f t="shared" si="735"/>
        <v>0</v>
      </c>
      <c r="AD285" s="379">
        <f t="shared" si="735"/>
        <v>0</v>
      </c>
      <c r="AE285" s="379">
        <f t="shared" si="735"/>
        <v>0</v>
      </c>
      <c r="AF285" s="379">
        <f t="shared" si="735"/>
        <v>0</v>
      </c>
      <c r="AG285" s="379">
        <f t="shared" si="735"/>
        <v>0</v>
      </c>
      <c r="AH285" s="379">
        <f t="shared" si="735"/>
        <v>0</v>
      </c>
      <c r="AI285" s="379">
        <f t="shared" si="735"/>
        <v>0</v>
      </c>
      <c r="AJ285" s="379">
        <f t="shared" si="735"/>
        <v>0</v>
      </c>
      <c r="AK285" s="379">
        <f t="shared" si="735"/>
        <v>0</v>
      </c>
      <c r="AL285" s="379">
        <f t="shared" si="735"/>
        <v>0</v>
      </c>
      <c r="AM285" s="282"/>
    </row>
    <row r="286" spans="1:39" ht="15.45" outlineLevel="1">
      <c r="B286" s="299"/>
      <c r="C286" s="276"/>
      <c r="D286" s="267"/>
      <c r="E286" s="267"/>
      <c r="F286" s="267"/>
      <c r="G286" s="267"/>
      <c r="H286" s="267"/>
      <c r="I286" s="267"/>
      <c r="J286" s="267"/>
      <c r="K286" s="267"/>
      <c r="L286" s="267"/>
      <c r="M286" s="267"/>
      <c r="N286" s="276"/>
      <c r="O286" s="267"/>
      <c r="P286" s="267"/>
      <c r="Q286" s="267"/>
      <c r="R286" s="267"/>
      <c r="S286" s="267"/>
      <c r="T286" s="267"/>
      <c r="U286" s="267"/>
      <c r="V286" s="267"/>
      <c r="W286" s="267"/>
      <c r="X286" s="267"/>
      <c r="Y286" s="380"/>
      <c r="Z286" s="380"/>
      <c r="AA286" s="380"/>
      <c r="AB286" s="380"/>
      <c r="AC286" s="380"/>
      <c r="AD286" s="380"/>
      <c r="AE286" s="380"/>
      <c r="AF286" s="380"/>
      <c r="AG286" s="380"/>
      <c r="AH286" s="380"/>
      <c r="AI286" s="380"/>
      <c r="AJ286" s="380"/>
      <c r="AK286" s="380"/>
      <c r="AL286" s="380"/>
      <c r="AM286" s="282"/>
    </row>
    <row r="287" spans="1:39" ht="15.45" outlineLevel="1">
      <c r="B287" s="476" t="s">
        <v>479</v>
      </c>
      <c r="C287" s="267"/>
      <c r="D287" s="267"/>
      <c r="E287" s="267"/>
      <c r="F287" s="267"/>
      <c r="G287" s="267"/>
      <c r="H287" s="267"/>
      <c r="I287" s="267"/>
      <c r="J287" s="267"/>
      <c r="K287" s="267"/>
      <c r="L287" s="267"/>
      <c r="M287" s="267"/>
      <c r="N287" s="267"/>
      <c r="O287" s="267"/>
      <c r="P287" s="267"/>
      <c r="Q287" s="267"/>
      <c r="R287" s="267"/>
      <c r="S287" s="267"/>
      <c r="T287" s="267"/>
      <c r="U287" s="267"/>
      <c r="V287" s="267"/>
      <c r="W287" s="267"/>
      <c r="X287" s="267"/>
      <c r="Y287" s="390"/>
      <c r="Z287" s="393"/>
      <c r="AA287" s="393"/>
      <c r="AB287" s="393"/>
      <c r="AC287" s="393"/>
      <c r="AD287" s="393"/>
      <c r="AE287" s="393"/>
      <c r="AF287" s="393"/>
      <c r="AG287" s="393"/>
      <c r="AH287" s="393"/>
      <c r="AI287" s="393"/>
      <c r="AJ287" s="393"/>
      <c r="AK287" s="393"/>
      <c r="AL287" s="393"/>
      <c r="AM287" s="282"/>
    </row>
    <row r="288" spans="1:39" ht="15.45" outlineLevel="1">
      <c r="B288" s="264" t="s">
        <v>480</v>
      </c>
      <c r="C288" s="267"/>
      <c r="D288" s="267"/>
      <c r="E288" s="267"/>
      <c r="F288" s="267"/>
      <c r="G288" s="267"/>
      <c r="H288" s="267"/>
      <c r="I288" s="267"/>
      <c r="J288" s="267"/>
      <c r="K288" s="267"/>
      <c r="L288" s="267"/>
      <c r="M288" s="267"/>
      <c r="N288" s="267"/>
      <c r="O288" s="267"/>
      <c r="P288" s="267"/>
      <c r="Q288" s="267"/>
      <c r="R288" s="267"/>
      <c r="S288" s="267"/>
      <c r="T288" s="267"/>
      <c r="U288" s="267"/>
      <c r="V288" s="267"/>
      <c r="W288" s="267"/>
      <c r="X288" s="267"/>
      <c r="Y288" s="390"/>
      <c r="Z288" s="393"/>
      <c r="AA288" s="393"/>
      <c r="AB288" s="393"/>
      <c r="AC288" s="393"/>
      <c r="AD288" s="393"/>
      <c r="AE288" s="393"/>
      <c r="AF288" s="393"/>
      <c r="AG288" s="393"/>
      <c r="AH288" s="393"/>
      <c r="AI288" s="393"/>
      <c r="AJ288" s="393"/>
      <c r="AK288" s="393"/>
      <c r="AL288" s="393"/>
      <c r="AM288" s="282"/>
    </row>
    <row r="289" spans="1:39" ht="15" outlineLevel="1">
      <c r="A289" s="480">
        <v>21</v>
      </c>
      <c r="B289" s="478" t="s">
        <v>481</v>
      </c>
      <c r="C289" s="267" t="s">
        <v>335</v>
      </c>
      <c r="D289" s="271">
        <v>2188786</v>
      </c>
      <c r="E289" s="271">
        <v>2188786</v>
      </c>
      <c r="F289" s="271">
        <v>2188786</v>
      </c>
      <c r="G289" s="271">
        <v>2188786</v>
      </c>
      <c r="H289" s="271">
        <v>2188786</v>
      </c>
      <c r="I289" s="271">
        <v>2188786</v>
      </c>
      <c r="J289" s="271">
        <v>2188786</v>
      </c>
      <c r="K289" s="271">
        <v>2188371</v>
      </c>
      <c r="L289" s="709">
        <v>2188371</v>
      </c>
      <c r="M289" s="271">
        <v>2173980</v>
      </c>
      <c r="N289" s="698"/>
      <c r="O289" s="271">
        <v>143</v>
      </c>
      <c r="P289" s="271">
        <v>143</v>
      </c>
      <c r="Q289" s="271">
        <v>143</v>
      </c>
      <c r="R289" s="271">
        <v>143</v>
      </c>
      <c r="S289" s="271">
        <v>143</v>
      </c>
      <c r="T289" s="271">
        <v>143</v>
      </c>
      <c r="U289" s="271">
        <v>143</v>
      </c>
      <c r="V289" s="271">
        <v>143</v>
      </c>
      <c r="W289" s="709">
        <v>143</v>
      </c>
      <c r="X289" s="722">
        <v>142</v>
      </c>
      <c r="Y289" s="705">
        <v>1</v>
      </c>
      <c r="Z289" s="378"/>
      <c r="AA289" s="378"/>
      <c r="AB289" s="378"/>
      <c r="AC289" s="378"/>
      <c r="AD289" s="378"/>
      <c r="AE289" s="378"/>
      <c r="AF289" s="378"/>
      <c r="AG289" s="378"/>
      <c r="AH289" s="378"/>
      <c r="AI289" s="378"/>
      <c r="AJ289" s="378"/>
      <c r="AK289" s="378"/>
      <c r="AL289" s="378"/>
      <c r="AM289" s="272">
        <f>SUM(Y289:AL289)</f>
        <v>1</v>
      </c>
    </row>
    <row r="290" spans="1:39" ht="15" outlineLevel="1">
      <c r="B290" s="270" t="s">
        <v>530</v>
      </c>
      <c r="C290" s="267" t="s">
        <v>337</v>
      </c>
      <c r="D290" s="271">
        <v>245356</v>
      </c>
      <c r="E290" s="271">
        <v>245356</v>
      </c>
      <c r="F290" s="271">
        <v>245356</v>
      </c>
      <c r="G290" s="271">
        <v>245356</v>
      </c>
      <c r="H290" s="271">
        <v>245356</v>
      </c>
      <c r="I290" s="271">
        <v>245356</v>
      </c>
      <c r="J290" s="271">
        <v>245356</v>
      </c>
      <c r="K290" s="271">
        <v>245339</v>
      </c>
      <c r="L290" s="271">
        <v>245339</v>
      </c>
      <c r="M290" s="271">
        <v>245176</v>
      </c>
      <c r="N290" s="700"/>
      <c r="O290" s="271">
        <v>16</v>
      </c>
      <c r="P290" s="271">
        <v>16</v>
      </c>
      <c r="Q290" s="271">
        <v>16</v>
      </c>
      <c r="R290" s="271">
        <v>16</v>
      </c>
      <c r="S290" s="271">
        <v>16</v>
      </c>
      <c r="T290" s="271">
        <v>16</v>
      </c>
      <c r="U290" s="271">
        <v>16</v>
      </c>
      <c r="V290" s="271">
        <v>16</v>
      </c>
      <c r="W290" s="709">
        <v>16</v>
      </c>
      <c r="X290" s="722">
        <v>16</v>
      </c>
      <c r="Y290" s="701">
        <f>Y289</f>
        <v>1</v>
      </c>
      <c r="Z290" s="379">
        <f t="shared" ref="Z290" si="736">Z289</f>
        <v>0</v>
      </c>
      <c r="AA290" s="379">
        <f t="shared" ref="AA290" si="737">AA289</f>
        <v>0</v>
      </c>
      <c r="AB290" s="379">
        <f t="shared" ref="AB290" si="738">AB289</f>
        <v>0</v>
      </c>
      <c r="AC290" s="379">
        <f t="shared" ref="AC290" si="739">AC289</f>
        <v>0</v>
      </c>
      <c r="AD290" s="379">
        <f t="shared" ref="AD290" si="740">AD289</f>
        <v>0</v>
      </c>
      <c r="AE290" s="379">
        <f t="shared" ref="AE290" si="741">AE289</f>
        <v>0</v>
      </c>
      <c r="AF290" s="379">
        <f t="shared" ref="AF290" si="742">AF289</f>
        <v>0</v>
      </c>
      <c r="AG290" s="379">
        <f t="shared" ref="AG290" si="743">AG289</f>
        <v>0</v>
      </c>
      <c r="AH290" s="379">
        <f t="shared" ref="AH290" si="744">AH289</f>
        <v>0</v>
      </c>
      <c r="AI290" s="379">
        <f t="shared" ref="AI290" si="745">AI289</f>
        <v>0</v>
      </c>
      <c r="AJ290" s="379">
        <f t="shared" ref="AJ290" si="746">AJ289</f>
        <v>0</v>
      </c>
      <c r="AK290" s="379">
        <f t="shared" ref="AK290" si="747">AK289</f>
        <v>0</v>
      </c>
      <c r="AL290" s="379">
        <f t="shared" ref="AL290" si="748">AL289</f>
        <v>0</v>
      </c>
      <c r="AM290" s="282"/>
    </row>
    <row r="291" spans="1:39" ht="15" outlineLevel="1">
      <c r="B291" s="270"/>
      <c r="C291" s="267"/>
      <c r="D291" s="702"/>
      <c r="E291" s="702"/>
      <c r="F291" s="702"/>
      <c r="G291" s="702"/>
      <c r="H291" s="702"/>
      <c r="I291" s="702"/>
      <c r="J291" s="702"/>
      <c r="K291" s="702"/>
      <c r="L291" s="702"/>
      <c r="M291" s="702"/>
      <c r="N291" s="719"/>
      <c r="O291" s="702"/>
      <c r="P291" s="702"/>
      <c r="Q291" s="702"/>
      <c r="R291" s="702"/>
      <c r="S291" s="702"/>
      <c r="T291" s="702"/>
      <c r="U291" s="702"/>
      <c r="V291" s="702"/>
      <c r="W291" s="702"/>
      <c r="X291" s="702"/>
      <c r="Y291" s="703"/>
      <c r="Z291" s="393"/>
      <c r="AA291" s="393"/>
      <c r="AB291" s="393"/>
      <c r="AC291" s="393"/>
      <c r="AD291" s="393"/>
      <c r="AE291" s="393"/>
      <c r="AF291" s="393"/>
      <c r="AG291" s="393"/>
      <c r="AH291" s="393"/>
      <c r="AI291" s="393"/>
      <c r="AJ291" s="393"/>
      <c r="AK291" s="393"/>
      <c r="AL291" s="393"/>
      <c r="AM291" s="282"/>
    </row>
    <row r="292" spans="1:39" ht="30" outlineLevel="1">
      <c r="A292" s="480">
        <v>22</v>
      </c>
      <c r="B292" s="478" t="s">
        <v>482</v>
      </c>
      <c r="C292" s="267" t="s">
        <v>335</v>
      </c>
      <c r="D292" s="271">
        <v>233485</v>
      </c>
      <c r="E292" s="271">
        <v>233485</v>
      </c>
      <c r="F292" s="271">
        <v>233485</v>
      </c>
      <c r="G292" s="271">
        <v>233485</v>
      </c>
      <c r="H292" s="271">
        <v>233485</v>
      </c>
      <c r="I292" s="271">
        <v>233485</v>
      </c>
      <c r="J292" s="271">
        <v>233485</v>
      </c>
      <c r="K292" s="271">
        <v>233485</v>
      </c>
      <c r="L292" s="271">
        <v>233485</v>
      </c>
      <c r="M292" s="271">
        <v>233485</v>
      </c>
      <c r="N292" s="698"/>
      <c r="O292" s="271">
        <v>66</v>
      </c>
      <c r="P292" s="271">
        <v>66</v>
      </c>
      <c r="Q292" s="271">
        <v>66</v>
      </c>
      <c r="R292" s="271">
        <v>66</v>
      </c>
      <c r="S292" s="271">
        <v>66</v>
      </c>
      <c r="T292" s="271">
        <v>66</v>
      </c>
      <c r="U292" s="271">
        <v>66</v>
      </c>
      <c r="V292" s="271">
        <v>66</v>
      </c>
      <c r="W292" s="709">
        <v>66</v>
      </c>
      <c r="X292" s="722">
        <v>66</v>
      </c>
      <c r="Y292" s="705">
        <v>1</v>
      </c>
      <c r="Z292" s="378"/>
      <c r="AA292" s="378"/>
      <c r="AB292" s="378"/>
      <c r="AC292" s="378"/>
      <c r="AD292" s="378"/>
      <c r="AE292" s="378"/>
      <c r="AF292" s="378"/>
      <c r="AG292" s="378"/>
      <c r="AH292" s="378"/>
      <c r="AI292" s="378"/>
      <c r="AJ292" s="378"/>
      <c r="AK292" s="378"/>
      <c r="AL292" s="378"/>
      <c r="AM292" s="272">
        <f>SUM(Y292:AL292)</f>
        <v>1</v>
      </c>
    </row>
    <row r="293" spans="1:39" ht="15" outlineLevel="1">
      <c r="B293" s="270" t="s">
        <v>530</v>
      </c>
      <c r="C293" s="267" t="s">
        <v>337</v>
      </c>
      <c r="D293" s="271">
        <v>1914</v>
      </c>
      <c r="E293" s="271">
        <v>1914</v>
      </c>
      <c r="F293" s="271">
        <v>1914</v>
      </c>
      <c r="G293" s="271">
        <v>1914</v>
      </c>
      <c r="H293" s="271">
        <v>1914</v>
      </c>
      <c r="I293" s="271">
        <v>1914</v>
      </c>
      <c r="J293" s="271">
        <v>1914</v>
      </c>
      <c r="K293" s="271">
        <v>1914</v>
      </c>
      <c r="L293" s="271">
        <v>1914</v>
      </c>
      <c r="M293" s="271">
        <v>1914</v>
      </c>
      <c r="N293" s="700"/>
      <c r="O293" s="271">
        <v>1</v>
      </c>
      <c r="P293" s="271">
        <v>1</v>
      </c>
      <c r="Q293" s="271">
        <v>1</v>
      </c>
      <c r="R293" s="271">
        <v>1</v>
      </c>
      <c r="S293" s="271">
        <v>1</v>
      </c>
      <c r="T293" s="271">
        <v>1</v>
      </c>
      <c r="U293" s="271">
        <v>1</v>
      </c>
      <c r="V293" s="271">
        <v>1</v>
      </c>
      <c r="W293" s="271">
        <v>1</v>
      </c>
      <c r="X293" s="722">
        <v>1</v>
      </c>
      <c r="Y293" s="701">
        <f>Y292</f>
        <v>1</v>
      </c>
      <c r="Z293" s="379">
        <f t="shared" ref="Z293" si="749">Z292</f>
        <v>0</v>
      </c>
      <c r="AA293" s="379">
        <f t="shared" ref="AA293" si="750">AA292</f>
        <v>0</v>
      </c>
      <c r="AB293" s="379">
        <f t="shared" ref="AB293" si="751">AB292</f>
        <v>0</v>
      </c>
      <c r="AC293" s="379">
        <f t="shared" ref="AC293" si="752">AC292</f>
        <v>0</v>
      </c>
      <c r="AD293" s="379">
        <f t="shared" ref="AD293" si="753">AD292</f>
        <v>0</v>
      </c>
      <c r="AE293" s="379">
        <f t="shared" ref="AE293" si="754">AE292</f>
        <v>0</v>
      </c>
      <c r="AF293" s="379">
        <f t="shared" ref="AF293" si="755">AF292</f>
        <v>0</v>
      </c>
      <c r="AG293" s="379">
        <f t="shared" ref="AG293" si="756">AG292</f>
        <v>0</v>
      </c>
      <c r="AH293" s="379">
        <f t="shared" ref="AH293" si="757">AH292</f>
        <v>0</v>
      </c>
      <c r="AI293" s="379">
        <f t="shared" ref="AI293" si="758">AI292</f>
        <v>0</v>
      </c>
      <c r="AJ293" s="379">
        <f t="shared" ref="AJ293" si="759">AJ292</f>
        <v>0</v>
      </c>
      <c r="AK293" s="379">
        <f t="shared" ref="AK293" si="760">AK292</f>
        <v>0</v>
      </c>
      <c r="AL293" s="379">
        <f t="shared" ref="AL293" si="761">AL292</f>
        <v>0</v>
      </c>
      <c r="AM293" s="282"/>
    </row>
    <row r="294" spans="1:39" ht="15" outlineLevel="1">
      <c r="B294" s="270"/>
      <c r="C294" s="267"/>
      <c r="D294" s="267"/>
      <c r="E294" s="267"/>
      <c r="F294" s="267"/>
      <c r="G294" s="267"/>
      <c r="H294" s="267"/>
      <c r="I294" s="267"/>
      <c r="J294" s="267"/>
      <c r="K294" s="267"/>
      <c r="L294" s="267"/>
      <c r="M294" s="267"/>
      <c r="N294" s="267"/>
      <c r="O294" s="267"/>
      <c r="P294" s="267"/>
      <c r="Q294" s="267"/>
      <c r="R294" s="267"/>
      <c r="S294" s="267"/>
      <c r="T294" s="267"/>
      <c r="U294" s="267"/>
      <c r="V294" s="267"/>
      <c r="W294" s="267"/>
      <c r="X294" s="267"/>
      <c r="Y294" s="390"/>
      <c r="Z294" s="393"/>
      <c r="AA294" s="393"/>
      <c r="AB294" s="393"/>
      <c r="AC294" s="393"/>
      <c r="AD294" s="393"/>
      <c r="AE294" s="393"/>
      <c r="AF294" s="393"/>
      <c r="AG294" s="393"/>
      <c r="AH294" s="393"/>
      <c r="AI294" s="393"/>
      <c r="AJ294" s="393"/>
      <c r="AK294" s="393"/>
      <c r="AL294" s="393"/>
      <c r="AM294" s="282"/>
    </row>
    <row r="295" spans="1:39" ht="15" outlineLevel="1">
      <c r="A295" s="480">
        <v>23</v>
      </c>
      <c r="B295" s="478" t="s">
        <v>483</v>
      </c>
      <c r="C295" s="267" t="s">
        <v>335</v>
      </c>
      <c r="D295" s="271"/>
      <c r="E295" s="271"/>
      <c r="F295" s="271"/>
      <c r="G295" s="271"/>
      <c r="H295" s="271"/>
      <c r="I295" s="271"/>
      <c r="J295" s="271"/>
      <c r="K295" s="271"/>
      <c r="L295" s="271"/>
      <c r="M295" s="271"/>
      <c r="N295" s="267"/>
      <c r="O295" s="271"/>
      <c r="P295" s="271"/>
      <c r="Q295" s="271"/>
      <c r="R295" s="271"/>
      <c r="S295" s="271"/>
      <c r="T295" s="271"/>
      <c r="U295" s="271"/>
      <c r="V295" s="271"/>
      <c r="W295" s="271"/>
      <c r="X295" s="271"/>
      <c r="Y295" s="378"/>
      <c r="Z295" s="378"/>
      <c r="AA295" s="378"/>
      <c r="AB295" s="378"/>
      <c r="AC295" s="378"/>
      <c r="AD295" s="378"/>
      <c r="AE295" s="378"/>
      <c r="AF295" s="378"/>
      <c r="AG295" s="378"/>
      <c r="AH295" s="378"/>
      <c r="AI295" s="378"/>
      <c r="AJ295" s="378"/>
      <c r="AK295" s="378"/>
      <c r="AL295" s="378"/>
      <c r="AM295" s="272">
        <f>SUM(Y295:AL295)</f>
        <v>0</v>
      </c>
    </row>
    <row r="296" spans="1:39" ht="15" outlineLevel="1">
      <c r="B296" s="270" t="s">
        <v>530</v>
      </c>
      <c r="C296" s="267" t="s">
        <v>337</v>
      </c>
      <c r="D296" s="271"/>
      <c r="E296" s="271"/>
      <c r="F296" s="271"/>
      <c r="G296" s="271"/>
      <c r="H296" s="271"/>
      <c r="I296" s="271"/>
      <c r="J296" s="271"/>
      <c r="K296" s="271"/>
      <c r="L296" s="271"/>
      <c r="M296" s="271"/>
      <c r="N296" s="267"/>
      <c r="O296" s="271"/>
      <c r="P296" s="271"/>
      <c r="Q296" s="271"/>
      <c r="R296" s="271"/>
      <c r="S296" s="271"/>
      <c r="T296" s="271"/>
      <c r="U296" s="271"/>
      <c r="V296" s="271"/>
      <c r="W296" s="271"/>
      <c r="X296" s="271"/>
      <c r="Y296" s="379">
        <f>Y295</f>
        <v>0</v>
      </c>
      <c r="Z296" s="379">
        <f t="shared" ref="Z296" si="762">Z295</f>
        <v>0</v>
      </c>
      <c r="AA296" s="379">
        <f t="shared" ref="AA296" si="763">AA295</f>
        <v>0</v>
      </c>
      <c r="AB296" s="379">
        <f t="shared" ref="AB296" si="764">AB295</f>
        <v>0</v>
      </c>
      <c r="AC296" s="379">
        <f t="shared" ref="AC296" si="765">AC295</f>
        <v>0</v>
      </c>
      <c r="AD296" s="379">
        <f t="shared" ref="AD296" si="766">AD295</f>
        <v>0</v>
      </c>
      <c r="AE296" s="379">
        <f t="shared" ref="AE296" si="767">AE295</f>
        <v>0</v>
      </c>
      <c r="AF296" s="379">
        <f t="shared" ref="AF296" si="768">AF295</f>
        <v>0</v>
      </c>
      <c r="AG296" s="379">
        <f t="shared" ref="AG296" si="769">AG295</f>
        <v>0</v>
      </c>
      <c r="AH296" s="379">
        <f t="shared" ref="AH296" si="770">AH295</f>
        <v>0</v>
      </c>
      <c r="AI296" s="379">
        <f t="shared" ref="AI296" si="771">AI295</f>
        <v>0</v>
      </c>
      <c r="AJ296" s="379">
        <f t="shared" ref="AJ296" si="772">AJ295</f>
        <v>0</v>
      </c>
      <c r="AK296" s="379">
        <f t="shared" ref="AK296" si="773">AK295</f>
        <v>0</v>
      </c>
      <c r="AL296" s="379">
        <f t="shared" ref="AL296" si="774">AL295</f>
        <v>0</v>
      </c>
      <c r="AM296" s="282"/>
    </row>
    <row r="297" spans="1:39" ht="15" outlineLevel="1">
      <c r="B297" s="298"/>
      <c r="C297" s="267"/>
      <c r="D297" s="267"/>
      <c r="E297" s="267"/>
      <c r="F297" s="267"/>
      <c r="G297" s="267"/>
      <c r="H297" s="267"/>
      <c r="I297" s="267"/>
      <c r="J297" s="267"/>
      <c r="K297" s="267"/>
      <c r="L297" s="267"/>
      <c r="M297" s="267"/>
      <c r="N297" s="267"/>
      <c r="O297" s="267"/>
      <c r="P297" s="267"/>
      <c r="Q297" s="267"/>
      <c r="R297" s="267"/>
      <c r="S297" s="267"/>
      <c r="T297" s="267"/>
      <c r="U297" s="267"/>
      <c r="V297" s="267"/>
      <c r="W297" s="267"/>
      <c r="X297" s="267"/>
      <c r="Y297" s="390"/>
      <c r="Z297" s="393"/>
      <c r="AA297" s="393"/>
      <c r="AB297" s="393"/>
      <c r="AC297" s="393"/>
      <c r="AD297" s="393"/>
      <c r="AE297" s="393"/>
      <c r="AF297" s="393"/>
      <c r="AG297" s="393"/>
      <c r="AH297" s="393"/>
      <c r="AI297" s="393"/>
      <c r="AJ297" s="393"/>
      <c r="AK297" s="393"/>
      <c r="AL297" s="393"/>
      <c r="AM297" s="282"/>
    </row>
    <row r="298" spans="1:39" ht="15" outlineLevel="1">
      <c r="A298" s="480">
        <v>24</v>
      </c>
      <c r="B298" s="478" t="s">
        <v>484</v>
      </c>
      <c r="C298" s="267" t="s">
        <v>335</v>
      </c>
      <c r="D298" s="271"/>
      <c r="E298" s="271"/>
      <c r="F298" s="271"/>
      <c r="G298" s="271"/>
      <c r="H298" s="271"/>
      <c r="I298" s="271"/>
      <c r="J298" s="271"/>
      <c r="K298" s="271"/>
      <c r="L298" s="271"/>
      <c r="M298" s="271"/>
      <c r="N298" s="267"/>
      <c r="O298" s="271"/>
      <c r="P298" s="271"/>
      <c r="Q298" s="271"/>
      <c r="R298" s="271"/>
      <c r="S298" s="271"/>
      <c r="T298" s="271"/>
      <c r="U298" s="271"/>
      <c r="V298" s="271"/>
      <c r="W298" s="271"/>
      <c r="X298" s="271"/>
      <c r="Y298" s="378"/>
      <c r="Z298" s="378"/>
      <c r="AA298" s="378"/>
      <c r="AB298" s="378"/>
      <c r="AC298" s="378"/>
      <c r="AD298" s="378"/>
      <c r="AE298" s="378"/>
      <c r="AF298" s="378"/>
      <c r="AG298" s="378"/>
      <c r="AH298" s="378"/>
      <c r="AI298" s="378"/>
      <c r="AJ298" s="378"/>
      <c r="AK298" s="378"/>
      <c r="AL298" s="378"/>
      <c r="AM298" s="272">
        <f>SUM(Y298:AL298)</f>
        <v>0</v>
      </c>
    </row>
    <row r="299" spans="1:39" ht="15" outlineLevel="1">
      <c r="B299" s="270" t="s">
        <v>530</v>
      </c>
      <c r="C299" s="267" t="s">
        <v>337</v>
      </c>
      <c r="D299" s="271"/>
      <c r="E299" s="271"/>
      <c r="F299" s="271"/>
      <c r="G299" s="271"/>
      <c r="H299" s="271"/>
      <c r="I299" s="271"/>
      <c r="J299" s="271"/>
      <c r="K299" s="271"/>
      <c r="L299" s="271"/>
      <c r="M299" s="271"/>
      <c r="N299" s="267"/>
      <c r="O299" s="271"/>
      <c r="P299" s="271"/>
      <c r="Q299" s="271"/>
      <c r="R299" s="271"/>
      <c r="S299" s="271"/>
      <c r="T299" s="271"/>
      <c r="U299" s="271"/>
      <c r="V299" s="271"/>
      <c r="W299" s="271"/>
      <c r="X299" s="271"/>
      <c r="Y299" s="379">
        <f>Y298</f>
        <v>0</v>
      </c>
      <c r="Z299" s="379">
        <f t="shared" ref="Z299" si="775">Z298</f>
        <v>0</v>
      </c>
      <c r="AA299" s="379">
        <f t="shared" ref="AA299" si="776">AA298</f>
        <v>0</v>
      </c>
      <c r="AB299" s="379">
        <f t="shared" ref="AB299" si="777">AB298</f>
        <v>0</v>
      </c>
      <c r="AC299" s="379">
        <f t="shared" ref="AC299" si="778">AC298</f>
        <v>0</v>
      </c>
      <c r="AD299" s="379">
        <f t="shared" ref="AD299" si="779">AD298</f>
        <v>0</v>
      </c>
      <c r="AE299" s="379">
        <f t="shared" ref="AE299" si="780">AE298</f>
        <v>0</v>
      </c>
      <c r="AF299" s="379">
        <f t="shared" ref="AF299" si="781">AF298</f>
        <v>0</v>
      </c>
      <c r="AG299" s="379">
        <f t="shared" ref="AG299" si="782">AG298</f>
        <v>0</v>
      </c>
      <c r="AH299" s="379">
        <f t="shared" ref="AH299" si="783">AH298</f>
        <v>0</v>
      </c>
      <c r="AI299" s="379">
        <f t="shared" ref="AI299" si="784">AI298</f>
        <v>0</v>
      </c>
      <c r="AJ299" s="379">
        <f t="shared" ref="AJ299" si="785">AJ298</f>
        <v>0</v>
      </c>
      <c r="AK299" s="379">
        <f t="shared" ref="AK299" si="786">AK298</f>
        <v>0</v>
      </c>
      <c r="AL299" s="379">
        <f t="shared" ref="AL299" si="787">AL298</f>
        <v>0</v>
      </c>
      <c r="AM299" s="282"/>
    </row>
    <row r="300" spans="1:39" ht="15" outlineLevel="1">
      <c r="B300" s="270"/>
      <c r="C300" s="267"/>
      <c r="D300" s="267"/>
      <c r="E300" s="267"/>
      <c r="F300" s="267"/>
      <c r="G300" s="267"/>
      <c r="H300" s="267"/>
      <c r="I300" s="267"/>
      <c r="J300" s="267"/>
      <c r="K300" s="267"/>
      <c r="L300" s="267"/>
      <c r="M300" s="267"/>
      <c r="N300" s="267"/>
      <c r="O300" s="267"/>
      <c r="P300" s="267"/>
      <c r="Q300" s="267"/>
      <c r="R300" s="267"/>
      <c r="S300" s="267"/>
      <c r="T300" s="267"/>
      <c r="U300" s="267"/>
      <c r="V300" s="267"/>
      <c r="W300" s="267"/>
      <c r="X300" s="267"/>
      <c r="Y300" s="380"/>
      <c r="Z300" s="393"/>
      <c r="AA300" s="393"/>
      <c r="AB300" s="393"/>
      <c r="AC300" s="393"/>
      <c r="AD300" s="393"/>
      <c r="AE300" s="393"/>
      <c r="AF300" s="393"/>
      <c r="AG300" s="393"/>
      <c r="AH300" s="393"/>
      <c r="AI300" s="393"/>
      <c r="AJ300" s="393"/>
      <c r="AK300" s="393"/>
      <c r="AL300" s="393"/>
      <c r="AM300" s="282"/>
    </row>
    <row r="301" spans="1:39" ht="15.45" outlineLevel="1">
      <c r="B301" s="264" t="s">
        <v>485</v>
      </c>
      <c r="C301" s="267"/>
      <c r="D301" s="267"/>
      <c r="E301" s="267"/>
      <c r="F301" s="267"/>
      <c r="G301" s="267"/>
      <c r="H301" s="267"/>
      <c r="I301" s="267"/>
      <c r="J301" s="267"/>
      <c r="K301" s="267"/>
      <c r="L301" s="267"/>
      <c r="M301" s="267"/>
      <c r="N301" s="267"/>
      <c r="O301" s="267"/>
      <c r="P301" s="267"/>
      <c r="Q301" s="267"/>
      <c r="R301" s="267"/>
      <c r="S301" s="267"/>
      <c r="T301" s="267"/>
      <c r="U301" s="267"/>
      <c r="V301" s="267"/>
      <c r="W301" s="267"/>
      <c r="X301" s="267"/>
      <c r="Y301" s="380"/>
      <c r="Z301" s="393"/>
      <c r="AA301" s="393"/>
      <c r="AB301" s="393"/>
      <c r="AC301" s="393"/>
      <c r="AD301" s="393"/>
      <c r="AE301" s="393"/>
      <c r="AF301" s="393"/>
      <c r="AG301" s="393"/>
      <c r="AH301" s="393"/>
      <c r="AI301" s="393"/>
      <c r="AJ301" s="393"/>
      <c r="AK301" s="393"/>
      <c r="AL301" s="393"/>
      <c r="AM301" s="282"/>
    </row>
    <row r="302" spans="1:39" ht="15" outlineLevel="1">
      <c r="A302" s="480">
        <v>25</v>
      </c>
      <c r="B302" s="478" t="s">
        <v>486</v>
      </c>
      <c r="C302" s="267" t="s">
        <v>335</v>
      </c>
      <c r="D302" s="271"/>
      <c r="E302" s="271"/>
      <c r="F302" s="271"/>
      <c r="G302" s="271"/>
      <c r="H302" s="271"/>
      <c r="I302" s="271"/>
      <c r="J302" s="271"/>
      <c r="K302" s="271"/>
      <c r="L302" s="271"/>
      <c r="M302" s="271"/>
      <c r="N302" s="271">
        <v>12</v>
      </c>
      <c r="O302" s="271"/>
      <c r="P302" s="271"/>
      <c r="Q302" s="271"/>
      <c r="R302" s="271"/>
      <c r="S302" s="271"/>
      <c r="T302" s="271"/>
      <c r="U302" s="271"/>
      <c r="V302" s="271"/>
      <c r="W302" s="271"/>
      <c r="X302" s="271"/>
      <c r="Y302" s="394"/>
      <c r="Z302" s="378"/>
      <c r="AA302" s="378"/>
      <c r="AB302" s="378"/>
      <c r="AC302" s="378"/>
      <c r="AD302" s="378"/>
      <c r="AE302" s="378"/>
      <c r="AF302" s="378"/>
      <c r="AG302" s="383"/>
      <c r="AH302" s="383"/>
      <c r="AI302" s="383"/>
      <c r="AJ302" s="383"/>
      <c r="AK302" s="383"/>
      <c r="AL302" s="383"/>
      <c r="AM302" s="272">
        <f>SUM(Y302:AL302)</f>
        <v>0</v>
      </c>
    </row>
    <row r="303" spans="1:39" ht="15" outlineLevel="1">
      <c r="B303" s="270" t="s">
        <v>530</v>
      </c>
      <c r="C303" s="267" t="s">
        <v>337</v>
      </c>
      <c r="D303" s="271"/>
      <c r="E303" s="271"/>
      <c r="F303" s="271"/>
      <c r="G303" s="271"/>
      <c r="H303" s="271"/>
      <c r="I303" s="271"/>
      <c r="J303" s="271"/>
      <c r="K303" s="271"/>
      <c r="L303" s="271"/>
      <c r="M303" s="271"/>
      <c r="N303" s="271">
        <f>N302</f>
        <v>12</v>
      </c>
      <c r="O303" s="271"/>
      <c r="P303" s="271"/>
      <c r="Q303" s="271"/>
      <c r="R303" s="271"/>
      <c r="S303" s="271"/>
      <c r="T303" s="271"/>
      <c r="U303" s="271"/>
      <c r="V303" s="271"/>
      <c r="W303" s="271"/>
      <c r="X303" s="271"/>
      <c r="Y303" s="379">
        <f>Y302</f>
        <v>0</v>
      </c>
      <c r="Z303" s="379">
        <f t="shared" ref="Z303" si="788">Z302</f>
        <v>0</v>
      </c>
      <c r="AA303" s="379">
        <f t="shared" ref="AA303" si="789">AA302</f>
        <v>0</v>
      </c>
      <c r="AB303" s="379">
        <f t="shared" ref="AB303" si="790">AB302</f>
        <v>0</v>
      </c>
      <c r="AC303" s="379">
        <f t="shared" ref="AC303" si="791">AC302</f>
        <v>0</v>
      </c>
      <c r="AD303" s="379">
        <f t="shared" ref="AD303" si="792">AD302</f>
        <v>0</v>
      </c>
      <c r="AE303" s="379">
        <f t="shared" ref="AE303" si="793">AE302</f>
        <v>0</v>
      </c>
      <c r="AF303" s="379">
        <f t="shared" ref="AF303" si="794">AF302</f>
        <v>0</v>
      </c>
      <c r="AG303" s="379">
        <f t="shared" ref="AG303" si="795">AG302</f>
        <v>0</v>
      </c>
      <c r="AH303" s="379">
        <f t="shared" ref="AH303" si="796">AH302</f>
        <v>0</v>
      </c>
      <c r="AI303" s="379">
        <f t="shared" ref="AI303" si="797">AI302</f>
        <v>0</v>
      </c>
      <c r="AJ303" s="379">
        <f t="shared" ref="AJ303" si="798">AJ302</f>
        <v>0</v>
      </c>
      <c r="AK303" s="379">
        <f t="shared" ref="AK303" si="799">AK302</f>
        <v>0</v>
      </c>
      <c r="AL303" s="379">
        <f t="shared" ref="AL303" si="800">AL302</f>
        <v>0</v>
      </c>
      <c r="AM303" s="282"/>
    </row>
    <row r="304" spans="1:39" ht="15" outlineLevel="1">
      <c r="B304" s="270"/>
      <c r="C304" s="267"/>
      <c r="D304" s="267"/>
      <c r="E304" s="267"/>
      <c r="F304" s="267"/>
      <c r="G304" s="267"/>
      <c r="H304" s="267"/>
      <c r="I304" s="267"/>
      <c r="J304" s="267"/>
      <c r="K304" s="267"/>
      <c r="L304" s="267"/>
      <c r="M304" s="267"/>
      <c r="N304" s="267"/>
      <c r="O304" s="267"/>
      <c r="P304" s="267"/>
      <c r="Q304" s="267"/>
      <c r="R304" s="267"/>
      <c r="S304" s="267"/>
      <c r="T304" s="267"/>
      <c r="U304" s="267"/>
      <c r="V304" s="267"/>
      <c r="W304" s="267"/>
      <c r="X304" s="267"/>
      <c r="Y304" s="380"/>
      <c r="Z304" s="393"/>
      <c r="AA304" s="393"/>
      <c r="AB304" s="393"/>
      <c r="AC304" s="393"/>
      <c r="AD304" s="393"/>
      <c r="AE304" s="393"/>
      <c r="AF304" s="393"/>
      <c r="AG304" s="393"/>
      <c r="AH304" s="393"/>
      <c r="AI304" s="393"/>
      <c r="AJ304" s="393"/>
      <c r="AK304" s="393"/>
      <c r="AL304" s="393"/>
      <c r="AM304" s="282"/>
    </row>
    <row r="305" spans="1:39" ht="15" outlineLevel="1">
      <c r="A305" s="480">
        <v>26</v>
      </c>
      <c r="B305" s="478" t="s">
        <v>487</v>
      </c>
      <c r="C305" s="267" t="s">
        <v>335</v>
      </c>
      <c r="D305" s="271">
        <v>1483737</v>
      </c>
      <c r="E305" s="271">
        <v>1462062</v>
      </c>
      <c r="F305" s="271">
        <v>1462062</v>
      </c>
      <c r="G305" s="271">
        <v>1462062</v>
      </c>
      <c r="H305" s="271">
        <v>1462062</v>
      </c>
      <c r="I305" s="271">
        <v>1462062</v>
      </c>
      <c r="J305" s="271">
        <v>1462062</v>
      </c>
      <c r="K305" s="271">
        <v>1462062</v>
      </c>
      <c r="L305" s="271">
        <v>1462062</v>
      </c>
      <c r="M305" s="709">
        <v>1462062</v>
      </c>
      <c r="N305" s="271">
        <v>12</v>
      </c>
      <c r="O305" s="271">
        <v>86</v>
      </c>
      <c r="P305" s="271">
        <v>84</v>
      </c>
      <c r="Q305" s="271">
        <v>84</v>
      </c>
      <c r="R305" s="271">
        <v>84</v>
      </c>
      <c r="S305" s="271">
        <v>84</v>
      </c>
      <c r="T305" s="271">
        <v>84</v>
      </c>
      <c r="U305" s="271">
        <v>84</v>
      </c>
      <c r="V305" s="271">
        <v>84</v>
      </c>
      <c r="W305" s="271">
        <v>84</v>
      </c>
      <c r="X305" s="722">
        <v>84</v>
      </c>
      <c r="Y305" s="705"/>
      <c r="Z305" s="705">
        <v>0.66259983179539839</v>
      </c>
      <c r="AA305" s="705">
        <v>0.33740016820460161</v>
      </c>
      <c r="AB305" s="378"/>
      <c r="AC305" s="378"/>
      <c r="AD305" s="378"/>
      <c r="AE305" s="378"/>
      <c r="AF305" s="378"/>
      <c r="AG305" s="383"/>
      <c r="AH305" s="383"/>
      <c r="AI305" s="383"/>
      <c r="AJ305" s="383"/>
      <c r="AK305" s="383"/>
      <c r="AL305" s="383"/>
      <c r="AM305" s="272">
        <f>SUM(Y305:AL305)</f>
        <v>1</v>
      </c>
    </row>
    <row r="306" spans="1:39" ht="15" outlineLevel="1">
      <c r="B306" s="478" t="s">
        <v>530</v>
      </c>
      <c r="C306" s="267" t="s">
        <v>531</v>
      </c>
      <c r="D306" s="271">
        <v>267395</v>
      </c>
      <c r="E306" s="271">
        <v>289071</v>
      </c>
      <c r="F306" s="271">
        <v>289071</v>
      </c>
      <c r="G306" s="271">
        <v>289071</v>
      </c>
      <c r="H306" s="271">
        <v>289071</v>
      </c>
      <c r="I306" s="271">
        <v>289071</v>
      </c>
      <c r="J306" s="271">
        <v>289071</v>
      </c>
      <c r="K306" s="271">
        <v>289071</v>
      </c>
      <c r="L306" s="271">
        <v>289071</v>
      </c>
      <c r="M306" s="709">
        <v>289071</v>
      </c>
      <c r="N306" s="271">
        <v>12</v>
      </c>
      <c r="O306" s="271">
        <v>13</v>
      </c>
      <c r="P306" s="271">
        <v>15</v>
      </c>
      <c r="Q306" s="271">
        <v>15</v>
      </c>
      <c r="R306" s="271">
        <v>15</v>
      </c>
      <c r="S306" s="271">
        <v>15</v>
      </c>
      <c r="T306" s="271">
        <v>15</v>
      </c>
      <c r="U306" s="271">
        <v>15</v>
      </c>
      <c r="V306" s="271">
        <v>15</v>
      </c>
      <c r="W306" s="271">
        <v>15</v>
      </c>
      <c r="X306" s="722">
        <v>15</v>
      </c>
      <c r="Y306" s="705"/>
      <c r="Z306" s="705"/>
      <c r="AA306" s="705">
        <v>1</v>
      </c>
      <c r="AB306" s="378"/>
      <c r="AC306" s="378"/>
      <c r="AD306" s="378"/>
      <c r="AE306" s="378"/>
      <c r="AF306" s="378"/>
      <c r="AG306" s="383"/>
      <c r="AH306" s="383"/>
      <c r="AI306" s="383"/>
      <c r="AJ306" s="383"/>
      <c r="AK306" s="383"/>
      <c r="AL306" s="383"/>
      <c r="AM306" s="272"/>
    </row>
    <row r="307" spans="1:39" ht="15" outlineLevel="1">
      <c r="B307" s="270" t="s">
        <v>530</v>
      </c>
      <c r="C307" s="316" t="s">
        <v>532</v>
      </c>
      <c r="D307" s="271">
        <v>17113.860371232226</v>
      </c>
      <c r="E307" s="271">
        <f>D307+($H307-$D307)/4</f>
        <v>17092.702915796883</v>
      </c>
      <c r="F307" s="271">
        <f>E307+($H307-$D307)/4</f>
        <v>17071.54546036154</v>
      </c>
      <c r="G307" s="271">
        <f>F307+($H307-$D307)/4</f>
        <v>17050.388004926197</v>
      </c>
      <c r="H307" s="271">
        <v>17029.230549490858</v>
      </c>
      <c r="I307" s="271"/>
      <c r="J307" s="271"/>
      <c r="K307" s="271"/>
      <c r="L307" s="271"/>
      <c r="M307" s="271"/>
      <c r="N307" s="271">
        <v>12</v>
      </c>
      <c r="O307" s="271">
        <f>(O306+O305)/(D306+D305)*D307</f>
        <v>0.96752967609066043</v>
      </c>
      <c r="P307" s="271">
        <f>(P306+P305)/(E306+E305)*E307</f>
        <v>0.96633299050608457</v>
      </c>
      <c r="Q307" s="271">
        <f>(Q306+Q305)/(F306+F305)*F307</f>
        <v>0.96513685743789446</v>
      </c>
      <c r="R307" s="271">
        <f>(R306+R305)/(G306+G305)*G307</f>
        <v>0.96394072436970435</v>
      </c>
      <c r="S307" s="271">
        <f>(S306+S305)/(H306+H305)*H307</f>
        <v>0.96274459130151435</v>
      </c>
      <c r="T307" s="271"/>
      <c r="U307" s="271"/>
      <c r="V307" s="271"/>
      <c r="W307" s="271"/>
      <c r="X307" s="271"/>
      <c r="Y307" s="701">
        <f>Y306</f>
        <v>0</v>
      </c>
      <c r="Z307" s="701">
        <f t="shared" ref="Z307:AL307" si="801">Z306</f>
        <v>0</v>
      </c>
      <c r="AA307" s="701">
        <f t="shared" si="801"/>
        <v>1</v>
      </c>
      <c r="AB307" s="701">
        <f t="shared" si="801"/>
        <v>0</v>
      </c>
      <c r="AC307" s="701">
        <f t="shared" si="801"/>
        <v>0</v>
      </c>
      <c r="AD307" s="701">
        <f t="shared" si="801"/>
        <v>0</v>
      </c>
      <c r="AE307" s="701">
        <f t="shared" si="801"/>
        <v>0</v>
      </c>
      <c r="AF307" s="701">
        <f t="shared" si="801"/>
        <v>0</v>
      </c>
      <c r="AG307" s="701">
        <f t="shared" si="801"/>
        <v>0</v>
      </c>
      <c r="AH307" s="701">
        <f t="shared" si="801"/>
        <v>0</v>
      </c>
      <c r="AI307" s="701">
        <f t="shared" si="801"/>
        <v>0</v>
      </c>
      <c r="AJ307" s="701">
        <f t="shared" si="801"/>
        <v>0</v>
      </c>
      <c r="AK307" s="701">
        <f t="shared" si="801"/>
        <v>0</v>
      </c>
      <c r="AL307" s="701">
        <f t="shared" si="801"/>
        <v>0</v>
      </c>
      <c r="AM307" s="282"/>
    </row>
    <row r="308" spans="1:39" ht="15" outlineLevel="1">
      <c r="B308" s="270"/>
      <c r="C308" s="267"/>
      <c r="D308" s="267"/>
      <c r="E308" s="267"/>
      <c r="F308" s="267"/>
      <c r="G308" s="267"/>
      <c r="H308" s="267"/>
      <c r="I308" s="267"/>
      <c r="J308" s="267"/>
      <c r="K308" s="267"/>
      <c r="L308" s="267"/>
      <c r="M308" s="267"/>
      <c r="N308" s="267"/>
      <c r="O308" s="267"/>
      <c r="P308" s="267"/>
      <c r="Q308" s="267"/>
      <c r="R308" s="267"/>
      <c r="S308" s="267"/>
      <c r="T308" s="267"/>
      <c r="U308" s="267"/>
      <c r="V308" s="267"/>
      <c r="W308" s="267"/>
      <c r="X308" s="267"/>
      <c r="Y308" s="380"/>
      <c r="Z308" s="393"/>
      <c r="AA308" s="393"/>
      <c r="AB308" s="393"/>
      <c r="AC308" s="393"/>
      <c r="AD308" s="393"/>
      <c r="AE308" s="393"/>
      <c r="AF308" s="393"/>
      <c r="AG308" s="393"/>
      <c r="AH308" s="393"/>
      <c r="AI308" s="393"/>
      <c r="AJ308" s="393"/>
      <c r="AK308" s="393"/>
      <c r="AL308" s="393"/>
      <c r="AM308" s="282"/>
    </row>
    <row r="309" spans="1:39" ht="30" outlineLevel="1">
      <c r="A309" s="480">
        <v>27</v>
      </c>
      <c r="B309" s="478" t="s">
        <v>488</v>
      </c>
      <c r="C309" s="267" t="s">
        <v>335</v>
      </c>
      <c r="D309" s="271"/>
      <c r="E309" s="271"/>
      <c r="F309" s="271"/>
      <c r="G309" s="271"/>
      <c r="H309" s="271"/>
      <c r="I309" s="271"/>
      <c r="J309" s="271"/>
      <c r="K309" s="271"/>
      <c r="L309" s="271"/>
      <c r="M309" s="271"/>
      <c r="N309" s="271">
        <v>12</v>
      </c>
      <c r="O309" s="271"/>
      <c r="P309" s="271"/>
      <c r="Q309" s="271"/>
      <c r="R309" s="271"/>
      <c r="S309" s="271"/>
      <c r="T309" s="271"/>
      <c r="U309" s="271"/>
      <c r="V309" s="271"/>
      <c r="W309" s="271"/>
      <c r="X309" s="271"/>
      <c r="Y309" s="394"/>
      <c r="Z309" s="378"/>
      <c r="AA309" s="378"/>
      <c r="AB309" s="378"/>
      <c r="AC309" s="378"/>
      <c r="AD309" s="378"/>
      <c r="AE309" s="378"/>
      <c r="AF309" s="378"/>
      <c r="AG309" s="383"/>
      <c r="AH309" s="383"/>
      <c r="AI309" s="383"/>
      <c r="AJ309" s="383"/>
      <c r="AK309" s="383"/>
      <c r="AL309" s="383"/>
      <c r="AM309" s="272">
        <f>SUM(Y309:AL309)</f>
        <v>0</v>
      </c>
    </row>
    <row r="310" spans="1:39" ht="15" outlineLevel="1">
      <c r="B310" s="270" t="s">
        <v>530</v>
      </c>
      <c r="C310" s="267" t="s">
        <v>337</v>
      </c>
      <c r="D310" s="271"/>
      <c r="E310" s="271"/>
      <c r="F310" s="271"/>
      <c r="G310" s="271"/>
      <c r="H310" s="271"/>
      <c r="I310" s="271"/>
      <c r="J310" s="271"/>
      <c r="K310" s="271"/>
      <c r="L310" s="271"/>
      <c r="M310" s="271"/>
      <c r="N310" s="271">
        <f>N309</f>
        <v>12</v>
      </c>
      <c r="O310" s="271"/>
      <c r="P310" s="271"/>
      <c r="Q310" s="271"/>
      <c r="R310" s="271"/>
      <c r="S310" s="271"/>
      <c r="T310" s="271"/>
      <c r="U310" s="271"/>
      <c r="V310" s="271"/>
      <c r="W310" s="271"/>
      <c r="X310" s="271"/>
      <c r="Y310" s="379">
        <f>Y309</f>
        <v>0</v>
      </c>
      <c r="Z310" s="379">
        <f t="shared" ref="Z310" si="802">Z309</f>
        <v>0</v>
      </c>
      <c r="AA310" s="379">
        <f t="shared" ref="AA310" si="803">AA309</f>
        <v>0</v>
      </c>
      <c r="AB310" s="379">
        <f t="shared" ref="AB310" si="804">AB309</f>
        <v>0</v>
      </c>
      <c r="AC310" s="379">
        <f t="shared" ref="AC310" si="805">AC309</f>
        <v>0</v>
      </c>
      <c r="AD310" s="379">
        <f t="shared" ref="AD310" si="806">AD309</f>
        <v>0</v>
      </c>
      <c r="AE310" s="379">
        <f t="shared" ref="AE310" si="807">AE309</f>
        <v>0</v>
      </c>
      <c r="AF310" s="379">
        <f t="shared" ref="AF310" si="808">AF309</f>
        <v>0</v>
      </c>
      <c r="AG310" s="379">
        <f t="shared" ref="AG310" si="809">AG309</f>
        <v>0</v>
      </c>
      <c r="AH310" s="379">
        <f t="shared" ref="AH310" si="810">AH309</f>
        <v>0</v>
      </c>
      <c r="AI310" s="379">
        <f t="shared" ref="AI310" si="811">AI309</f>
        <v>0</v>
      </c>
      <c r="AJ310" s="379">
        <f t="shared" ref="AJ310" si="812">AJ309</f>
        <v>0</v>
      </c>
      <c r="AK310" s="379">
        <f t="shared" ref="AK310" si="813">AK309</f>
        <v>0</v>
      </c>
      <c r="AL310" s="379">
        <f t="shared" ref="AL310" si="814">AL309</f>
        <v>0</v>
      </c>
      <c r="AM310" s="282"/>
    </row>
    <row r="311" spans="1:39" ht="15" outlineLevel="1">
      <c r="B311" s="270"/>
      <c r="C311" s="267"/>
      <c r="D311" s="267"/>
      <c r="E311" s="267"/>
      <c r="F311" s="267"/>
      <c r="G311" s="267"/>
      <c r="H311" s="267"/>
      <c r="I311" s="267"/>
      <c r="J311" s="267"/>
      <c r="K311" s="267"/>
      <c r="L311" s="267"/>
      <c r="M311" s="267"/>
      <c r="N311" s="267"/>
      <c r="O311" s="267"/>
      <c r="P311" s="267"/>
      <c r="Q311" s="267"/>
      <c r="R311" s="267"/>
      <c r="S311" s="267"/>
      <c r="T311" s="267"/>
      <c r="U311" s="267"/>
      <c r="V311" s="267"/>
      <c r="W311" s="267"/>
      <c r="X311" s="267"/>
      <c r="Y311" s="380"/>
      <c r="Z311" s="393"/>
      <c r="AA311" s="393"/>
      <c r="AB311" s="393"/>
      <c r="AC311" s="393"/>
      <c r="AD311" s="393"/>
      <c r="AE311" s="393"/>
      <c r="AF311" s="393"/>
      <c r="AG311" s="393"/>
      <c r="AH311" s="393"/>
      <c r="AI311" s="393"/>
      <c r="AJ311" s="393"/>
      <c r="AK311" s="393"/>
      <c r="AL311" s="393"/>
      <c r="AM311" s="282"/>
    </row>
    <row r="312" spans="1:39" ht="30" outlineLevel="1">
      <c r="A312" s="480">
        <v>28</v>
      </c>
      <c r="B312" s="478" t="s">
        <v>489</v>
      </c>
      <c r="C312" s="267" t="s">
        <v>335</v>
      </c>
      <c r="D312" s="271">
        <v>116535</v>
      </c>
      <c r="E312" s="271">
        <v>116535</v>
      </c>
      <c r="F312" s="271">
        <v>116535</v>
      </c>
      <c r="G312" s="271">
        <v>116535</v>
      </c>
      <c r="H312" s="271">
        <v>116535</v>
      </c>
      <c r="I312" s="271">
        <v>116535</v>
      </c>
      <c r="J312" s="271">
        <v>116535</v>
      </c>
      <c r="K312" s="271">
        <v>116535</v>
      </c>
      <c r="L312" s="271">
        <v>116535</v>
      </c>
      <c r="M312" s="709">
        <v>116535</v>
      </c>
      <c r="N312" s="271">
        <v>12</v>
      </c>
      <c r="O312" s="271">
        <v>0</v>
      </c>
      <c r="P312" s="271">
        <v>0</v>
      </c>
      <c r="Q312" s="271">
        <v>0</v>
      </c>
      <c r="R312" s="271">
        <v>0</v>
      </c>
      <c r="S312" s="271">
        <v>0</v>
      </c>
      <c r="T312" s="271">
        <v>0</v>
      </c>
      <c r="U312" s="271">
        <v>0</v>
      </c>
      <c r="V312" s="271">
        <v>0</v>
      </c>
      <c r="W312" s="271">
        <v>0</v>
      </c>
      <c r="X312" s="722">
        <v>0</v>
      </c>
      <c r="Y312" s="705"/>
      <c r="Z312" s="705">
        <v>0.38447733547292634</v>
      </c>
      <c r="AA312" s="378"/>
      <c r="AB312" s="378"/>
      <c r="AC312" s="378"/>
      <c r="AD312" s="378"/>
      <c r="AE312" s="378"/>
      <c r="AF312" s="378"/>
      <c r="AG312" s="383"/>
      <c r="AH312" s="383"/>
      <c r="AI312" s="383"/>
      <c r="AJ312" s="383"/>
      <c r="AK312" s="383"/>
      <c r="AL312" s="383"/>
      <c r="AM312" s="272">
        <f>SUM(Y312:AL312)</f>
        <v>0.38447733547292634</v>
      </c>
    </row>
    <row r="313" spans="1:39" ht="15" outlineLevel="1">
      <c r="B313" s="270" t="s">
        <v>530</v>
      </c>
      <c r="C313" s="267" t="s">
        <v>337</v>
      </c>
      <c r="D313" s="271"/>
      <c r="E313" s="271"/>
      <c r="F313" s="271"/>
      <c r="G313" s="271"/>
      <c r="H313" s="271"/>
      <c r="I313" s="271"/>
      <c r="J313" s="271"/>
      <c r="K313" s="271"/>
      <c r="L313" s="271"/>
      <c r="M313" s="709"/>
      <c r="N313" s="271">
        <f>N312</f>
        <v>12</v>
      </c>
      <c r="O313" s="271"/>
      <c r="P313" s="271"/>
      <c r="Q313" s="271"/>
      <c r="R313" s="271"/>
      <c r="S313" s="271"/>
      <c r="T313" s="271"/>
      <c r="U313" s="271"/>
      <c r="V313" s="271"/>
      <c r="W313" s="271"/>
      <c r="X313" s="722"/>
      <c r="Y313" s="701">
        <f>Y312</f>
        <v>0</v>
      </c>
      <c r="Z313" s="701">
        <f t="shared" ref="Z313" si="815">Z312</f>
        <v>0.38447733547292634</v>
      </c>
      <c r="AA313" s="379">
        <f t="shared" ref="AA313" si="816">AA312</f>
        <v>0</v>
      </c>
      <c r="AB313" s="379">
        <f t="shared" ref="AB313" si="817">AB312</f>
        <v>0</v>
      </c>
      <c r="AC313" s="379">
        <f t="shared" ref="AC313" si="818">AC312</f>
        <v>0</v>
      </c>
      <c r="AD313" s="379">
        <f t="shared" ref="AD313" si="819">AD312</f>
        <v>0</v>
      </c>
      <c r="AE313" s="379">
        <f t="shared" ref="AE313" si="820">AE312</f>
        <v>0</v>
      </c>
      <c r="AF313" s="379">
        <f t="shared" ref="AF313" si="821">AF312</f>
        <v>0</v>
      </c>
      <c r="AG313" s="379">
        <f t="shared" ref="AG313" si="822">AG312</f>
        <v>0</v>
      </c>
      <c r="AH313" s="379">
        <f t="shared" ref="AH313" si="823">AH312</f>
        <v>0</v>
      </c>
      <c r="AI313" s="379">
        <f t="shared" ref="AI313" si="824">AI312</f>
        <v>0</v>
      </c>
      <c r="AJ313" s="379">
        <f t="shared" ref="AJ313" si="825">AJ312</f>
        <v>0</v>
      </c>
      <c r="AK313" s="379">
        <f t="shared" ref="AK313" si="826">AK312</f>
        <v>0</v>
      </c>
      <c r="AL313" s="379">
        <f t="shared" ref="AL313" si="827">AL312</f>
        <v>0</v>
      </c>
      <c r="AM313" s="282"/>
    </row>
    <row r="314" spans="1:39" ht="15" outlineLevel="1">
      <c r="B314" s="270"/>
      <c r="C314" s="267"/>
      <c r="D314" s="267"/>
      <c r="E314" s="267"/>
      <c r="F314" s="267"/>
      <c r="G314" s="267"/>
      <c r="H314" s="267"/>
      <c r="I314" s="267"/>
      <c r="J314" s="267"/>
      <c r="K314" s="267"/>
      <c r="L314" s="267"/>
      <c r="M314" s="267"/>
      <c r="N314" s="267"/>
      <c r="O314" s="267"/>
      <c r="P314" s="267"/>
      <c r="Q314" s="267"/>
      <c r="R314" s="267"/>
      <c r="S314" s="267"/>
      <c r="T314" s="267"/>
      <c r="U314" s="267"/>
      <c r="V314" s="267"/>
      <c r="W314" s="267"/>
      <c r="X314" s="267"/>
      <c r="Y314" s="380"/>
      <c r="Z314" s="393"/>
      <c r="AA314" s="393"/>
      <c r="AB314" s="393"/>
      <c r="AC314" s="393"/>
      <c r="AD314" s="393"/>
      <c r="AE314" s="393"/>
      <c r="AF314" s="393"/>
      <c r="AG314" s="393"/>
      <c r="AH314" s="393"/>
      <c r="AI314" s="393"/>
      <c r="AJ314" s="393"/>
      <c r="AK314" s="393"/>
      <c r="AL314" s="393"/>
      <c r="AM314" s="282"/>
    </row>
    <row r="315" spans="1:39" ht="30" outlineLevel="1">
      <c r="A315" s="480">
        <v>29</v>
      </c>
      <c r="B315" s="478" t="s">
        <v>490</v>
      </c>
      <c r="C315" s="267" t="s">
        <v>335</v>
      </c>
      <c r="D315" s="271"/>
      <c r="E315" s="271"/>
      <c r="F315" s="271"/>
      <c r="G315" s="271"/>
      <c r="H315" s="271"/>
      <c r="I315" s="271"/>
      <c r="J315" s="271"/>
      <c r="K315" s="271"/>
      <c r="L315" s="271"/>
      <c r="M315" s="271"/>
      <c r="N315" s="271">
        <v>3</v>
      </c>
      <c r="O315" s="271"/>
      <c r="P315" s="271"/>
      <c r="Q315" s="271"/>
      <c r="R315" s="271"/>
      <c r="S315" s="271"/>
      <c r="T315" s="271"/>
      <c r="U315" s="271"/>
      <c r="V315" s="271"/>
      <c r="W315" s="271"/>
      <c r="X315" s="271"/>
      <c r="Y315" s="394"/>
      <c r="Z315" s="378"/>
      <c r="AA315" s="378"/>
      <c r="AB315" s="378"/>
      <c r="AC315" s="378"/>
      <c r="AD315" s="378"/>
      <c r="AE315" s="378"/>
      <c r="AF315" s="378"/>
      <c r="AG315" s="383"/>
      <c r="AH315" s="383"/>
      <c r="AI315" s="383"/>
      <c r="AJ315" s="383"/>
      <c r="AK315" s="383"/>
      <c r="AL315" s="383"/>
      <c r="AM315" s="272">
        <f>SUM(Y315:AL315)</f>
        <v>0</v>
      </c>
    </row>
    <row r="316" spans="1:39" ht="15" outlineLevel="1">
      <c r="B316" s="270" t="s">
        <v>530</v>
      </c>
      <c r="C316" s="267" t="s">
        <v>337</v>
      </c>
      <c r="D316" s="271"/>
      <c r="E316" s="271"/>
      <c r="F316" s="271"/>
      <c r="G316" s="271"/>
      <c r="H316" s="271"/>
      <c r="I316" s="271"/>
      <c r="J316" s="271"/>
      <c r="K316" s="271"/>
      <c r="L316" s="271"/>
      <c r="M316" s="271"/>
      <c r="N316" s="271">
        <f>N315</f>
        <v>3</v>
      </c>
      <c r="O316" s="271"/>
      <c r="P316" s="271"/>
      <c r="Q316" s="271"/>
      <c r="R316" s="271"/>
      <c r="S316" s="271"/>
      <c r="T316" s="271"/>
      <c r="U316" s="271"/>
      <c r="V316" s="271"/>
      <c r="W316" s="271"/>
      <c r="X316" s="271"/>
      <c r="Y316" s="379">
        <f>Y315</f>
        <v>0</v>
      </c>
      <c r="Z316" s="379">
        <f t="shared" ref="Z316" si="828">Z315</f>
        <v>0</v>
      </c>
      <c r="AA316" s="379">
        <f t="shared" ref="AA316" si="829">AA315</f>
        <v>0</v>
      </c>
      <c r="AB316" s="379">
        <f t="shared" ref="AB316" si="830">AB315</f>
        <v>0</v>
      </c>
      <c r="AC316" s="379">
        <f t="shared" ref="AC316" si="831">AC315</f>
        <v>0</v>
      </c>
      <c r="AD316" s="379">
        <f t="shared" ref="AD316" si="832">AD315</f>
        <v>0</v>
      </c>
      <c r="AE316" s="379">
        <f t="shared" ref="AE316" si="833">AE315</f>
        <v>0</v>
      </c>
      <c r="AF316" s="379">
        <f t="shared" ref="AF316" si="834">AF315</f>
        <v>0</v>
      </c>
      <c r="AG316" s="379">
        <f t="shared" ref="AG316" si="835">AG315</f>
        <v>0</v>
      </c>
      <c r="AH316" s="379">
        <f t="shared" ref="AH316" si="836">AH315</f>
        <v>0</v>
      </c>
      <c r="AI316" s="379">
        <f t="shared" ref="AI316" si="837">AI315</f>
        <v>0</v>
      </c>
      <c r="AJ316" s="379">
        <f t="shared" ref="AJ316" si="838">AJ315</f>
        <v>0</v>
      </c>
      <c r="AK316" s="379">
        <f t="shared" ref="AK316" si="839">AK315</f>
        <v>0</v>
      </c>
      <c r="AL316" s="379">
        <f t="shared" ref="AL316" si="840">AL315</f>
        <v>0</v>
      </c>
      <c r="AM316" s="282"/>
    </row>
    <row r="317" spans="1:39" ht="15" outlineLevel="1">
      <c r="B317" s="270"/>
      <c r="C317" s="267"/>
      <c r="D317" s="267"/>
      <c r="E317" s="267"/>
      <c r="F317" s="267"/>
      <c r="G317" s="267"/>
      <c r="H317" s="267"/>
      <c r="I317" s="267"/>
      <c r="J317" s="267"/>
      <c r="K317" s="267"/>
      <c r="L317" s="267"/>
      <c r="M317" s="267"/>
      <c r="N317" s="267"/>
      <c r="O317" s="267"/>
      <c r="P317" s="267"/>
      <c r="Q317" s="267"/>
      <c r="R317" s="267"/>
      <c r="S317" s="267"/>
      <c r="T317" s="267"/>
      <c r="U317" s="267"/>
      <c r="V317" s="267"/>
      <c r="W317" s="267"/>
      <c r="X317" s="267"/>
      <c r="Y317" s="380"/>
      <c r="Z317" s="393"/>
      <c r="AA317" s="393"/>
      <c r="AB317" s="393"/>
      <c r="AC317" s="393"/>
      <c r="AD317" s="393"/>
      <c r="AE317" s="393"/>
      <c r="AF317" s="393"/>
      <c r="AG317" s="393"/>
      <c r="AH317" s="393"/>
      <c r="AI317" s="393"/>
      <c r="AJ317" s="393"/>
      <c r="AK317" s="393"/>
      <c r="AL317" s="393"/>
      <c r="AM317" s="282"/>
    </row>
    <row r="318" spans="1:39" ht="30" outlineLevel="1">
      <c r="A318" s="480">
        <v>30</v>
      </c>
      <c r="B318" s="478" t="s">
        <v>491</v>
      </c>
      <c r="C318" s="267" t="s">
        <v>335</v>
      </c>
      <c r="D318" s="271"/>
      <c r="E318" s="271"/>
      <c r="F318" s="271"/>
      <c r="G318" s="271"/>
      <c r="H318" s="271"/>
      <c r="I318" s="271"/>
      <c r="J318" s="271"/>
      <c r="K318" s="271"/>
      <c r="L318" s="271"/>
      <c r="M318" s="271"/>
      <c r="N318" s="271">
        <v>12</v>
      </c>
      <c r="O318" s="271"/>
      <c r="P318" s="271"/>
      <c r="Q318" s="271"/>
      <c r="R318" s="271"/>
      <c r="S318" s="271"/>
      <c r="T318" s="271"/>
      <c r="U318" s="271"/>
      <c r="V318" s="271"/>
      <c r="W318" s="271"/>
      <c r="X318" s="271"/>
      <c r="Y318" s="394"/>
      <c r="Z318" s="378"/>
      <c r="AA318" s="378"/>
      <c r="AB318" s="378"/>
      <c r="AC318" s="378"/>
      <c r="AD318" s="378"/>
      <c r="AE318" s="378"/>
      <c r="AF318" s="378"/>
      <c r="AG318" s="383"/>
      <c r="AH318" s="383"/>
      <c r="AI318" s="383"/>
      <c r="AJ318" s="383"/>
      <c r="AK318" s="383"/>
      <c r="AL318" s="383"/>
      <c r="AM318" s="272">
        <f>SUM(Y318:AL318)</f>
        <v>0</v>
      </c>
    </row>
    <row r="319" spans="1:39" ht="15" outlineLevel="1">
      <c r="B319" s="270" t="s">
        <v>530</v>
      </c>
      <c r="C319" s="267" t="s">
        <v>337</v>
      </c>
      <c r="D319" s="271"/>
      <c r="E319" s="271"/>
      <c r="F319" s="271"/>
      <c r="G319" s="271"/>
      <c r="H319" s="271"/>
      <c r="I319" s="271"/>
      <c r="J319" s="271"/>
      <c r="K319" s="271"/>
      <c r="L319" s="271"/>
      <c r="M319" s="271"/>
      <c r="N319" s="271">
        <f>N318</f>
        <v>12</v>
      </c>
      <c r="O319" s="271"/>
      <c r="P319" s="271"/>
      <c r="Q319" s="271"/>
      <c r="R319" s="271"/>
      <c r="S319" s="271"/>
      <c r="T319" s="271"/>
      <c r="U319" s="271"/>
      <c r="V319" s="271"/>
      <c r="W319" s="271"/>
      <c r="X319" s="271"/>
      <c r="Y319" s="379">
        <f>Y318</f>
        <v>0</v>
      </c>
      <c r="Z319" s="379">
        <f t="shared" ref="Z319" si="841">Z318</f>
        <v>0</v>
      </c>
      <c r="AA319" s="379">
        <f t="shared" ref="AA319" si="842">AA318</f>
        <v>0</v>
      </c>
      <c r="AB319" s="379">
        <f t="shared" ref="AB319" si="843">AB318</f>
        <v>0</v>
      </c>
      <c r="AC319" s="379">
        <f t="shared" ref="AC319" si="844">AC318</f>
        <v>0</v>
      </c>
      <c r="AD319" s="379">
        <f t="shared" ref="AD319" si="845">AD318</f>
        <v>0</v>
      </c>
      <c r="AE319" s="379">
        <f t="shared" ref="AE319" si="846">AE318</f>
        <v>0</v>
      </c>
      <c r="AF319" s="379">
        <f t="shared" ref="AF319" si="847">AF318</f>
        <v>0</v>
      </c>
      <c r="AG319" s="379">
        <f t="shared" ref="AG319" si="848">AG318</f>
        <v>0</v>
      </c>
      <c r="AH319" s="379">
        <f t="shared" ref="AH319" si="849">AH318</f>
        <v>0</v>
      </c>
      <c r="AI319" s="379">
        <f t="shared" ref="AI319" si="850">AI318</f>
        <v>0</v>
      </c>
      <c r="AJ319" s="379">
        <f t="shared" ref="AJ319" si="851">AJ318</f>
        <v>0</v>
      </c>
      <c r="AK319" s="379">
        <f t="shared" ref="AK319" si="852">AK318</f>
        <v>0</v>
      </c>
      <c r="AL319" s="379">
        <f t="shared" ref="AL319" si="853">AL318</f>
        <v>0</v>
      </c>
      <c r="AM319" s="282"/>
    </row>
    <row r="320" spans="1:39" ht="15" outlineLevel="1">
      <c r="B320" s="270"/>
      <c r="C320" s="267"/>
      <c r="D320" s="267"/>
      <c r="E320" s="267"/>
      <c r="F320" s="267"/>
      <c r="G320" s="267"/>
      <c r="H320" s="267"/>
      <c r="I320" s="267"/>
      <c r="J320" s="267"/>
      <c r="K320" s="267"/>
      <c r="L320" s="267"/>
      <c r="M320" s="267"/>
      <c r="N320" s="267"/>
      <c r="O320" s="267"/>
      <c r="P320" s="267"/>
      <c r="Q320" s="267"/>
      <c r="R320" s="267"/>
      <c r="S320" s="267"/>
      <c r="T320" s="267"/>
      <c r="U320" s="267"/>
      <c r="V320" s="267"/>
      <c r="W320" s="267"/>
      <c r="X320" s="267"/>
      <c r="Y320" s="380"/>
      <c r="Z320" s="393"/>
      <c r="AA320" s="393"/>
      <c r="AB320" s="393"/>
      <c r="AC320" s="393"/>
      <c r="AD320" s="393"/>
      <c r="AE320" s="393"/>
      <c r="AF320" s="393"/>
      <c r="AG320" s="393"/>
      <c r="AH320" s="393"/>
      <c r="AI320" s="393"/>
      <c r="AJ320" s="393"/>
      <c r="AK320" s="393"/>
      <c r="AL320" s="393"/>
      <c r="AM320" s="282"/>
    </row>
    <row r="321" spans="1:39" ht="30" outlineLevel="1">
      <c r="A321" s="480">
        <v>31</v>
      </c>
      <c r="B321" s="478" t="s">
        <v>492</v>
      </c>
      <c r="C321" s="267" t="s">
        <v>335</v>
      </c>
      <c r="D321" s="271"/>
      <c r="E321" s="271"/>
      <c r="F321" s="271"/>
      <c r="G321" s="271"/>
      <c r="H321" s="271"/>
      <c r="I321" s="271"/>
      <c r="J321" s="271"/>
      <c r="K321" s="271"/>
      <c r="L321" s="271"/>
      <c r="M321" s="271"/>
      <c r="N321" s="271">
        <v>12</v>
      </c>
      <c r="O321" s="271"/>
      <c r="P321" s="271"/>
      <c r="Q321" s="271"/>
      <c r="R321" s="271"/>
      <c r="S321" s="271"/>
      <c r="T321" s="271"/>
      <c r="U321" s="271"/>
      <c r="V321" s="271"/>
      <c r="W321" s="271"/>
      <c r="X321" s="271"/>
      <c r="Y321" s="394"/>
      <c r="Z321" s="378"/>
      <c r="AA321" s="378"/>
      <c r="AB321" s="378"/>
      <c r="AC321" s="378"/>
      <c r="AD321" s="378"/>
      <c r="AE321" s="378"/>
      <c r="AF321" s="378"/>
      <c r="AG321" s="383"/>
      <c r="AH321" s="383"/>
      <c r="AI321" s="383"/>
      <c r="AJ321" s="383"/>
      <c r="AK321" s="383"/>
      <c r="AL321" s="383"/>
      <c r="AM321" s="272">
        <f>SUM(Y321:AL321)</f>
        <v>0</v>
      </c>
    </row>
    <row r="322" spans="1:39" ht="15" outlineLevel="1">
      <c r="B322" s="270" t="s">
        <v>530</v>
      </c>
      <c r="C322" s="267" t="s">
        <v>337</v>
      </c>
      <c r="D322" s="271"/>
      <c r="E322" s="271"/>
      <c r="F322" s="271"/>
      <c r="G322" s="271"/>
      <c r="H322" s="271"/>
      <c r="I322" s="271"/>
      <c r="J322" s="271"/>
      <c r="K322" s="271"/>
      <c r="L322" s="271"/>
      <c r="M322" s="271"/>
      <c r="N322" s="271">
        <f>N321</f>
        <v>12</v>
      </c>
      <c r="O322" s="271"/>
      <c r="P322" s="271"/>
      <c r="Q322" s="271"/>
      <c r="R322" s="271"/>
      <c r="S322" s="271"/>
      <c r="T322" s="271"/>
      <c r="U322" s="271"/>
      <c r="V322" s="271"/>
      <c r="W322" s="271"/>
      <c r="X322" s="271"/>
      <c r="Y322" s="379">
        <f>Y321</f>
        <v>0</v>
      </c>
      <c r="Z322" s="379">
        <f t="shared" ref="Z322" si="854">Z321</f>
        <v>0</v>
      </c>
      <c r="AA322" s="379">
        <f t="shared" ref="AA322" si="855">AA321</f>
        <v>0</v>
      </c>
      <c r="AB322" s="379">
        <f t="shared" ref="AB322" si="856">AB321</f>
        <v>0</v>
      </c>
      <c r="AC322" s="379">
        <f t="shared" ref="AC322" si="857">AC321</f>
        <v>0</v>
      </c>
      <c r="AD322" s="379">
        <f t="shared" ref="AD322" si="858">AD321</f>
        <v>0</v>
      </c>
      <c r="AE322" s="379">
        <f t="shared" ref="AE322" si="859">AE321</f>
        <v>0</v>
      </c>
      <c r="AF322" s="379">
        <f t="shared" ref="AF322" si="860">AF321</f>
        <v>0</v>
      </c>
      <c r="AG322" s="379">
        <f t="shared" ref="AG322" si="861">AG321</f>
        <v>0</v>
      </c>
      <c r="AH322" s="379">
        <f t="shared" ref="AH322" si="862">AH321</f>
        <v>0</v>
      </c>
      <c r="AI322" s="379">
        <f t="shared" ref="AI322" si="863">AI321</f>
        <v>0</v>
      </c>
      <c r="AJ322" s="379">
        <f t="shared" ref="AJ322" si="864">AJ321</f>
        <v>0</v>
      </c>
      <c r="AK322" s="379">
        <f t="shared" ref="AK322" si="865">AK321</f>
        <v>0</v>
      </c>
      <c r="AL322" s="379">
        <f t="shared" ref="AL322" si="866">AL321</f>
        <v>0</v>
      </c>
      <c r="AM322" s="282"/>
    </row>
    <row r="323" spans="1:39" ht="15" outlineLevel="1">
      <c r="B323" s="478"/>
      <c r="C323" s="267"/>
      <c r="D323" s="267"/>
      <c r="E323" s="267"/>
      <c r="F323" s="267"/>
      <c r="G323" s="267"/>
      <c r="H323" s="267"/>
      <c r="I323" s="267"/>
      <c r="J323" s="267"/>
      <c r="K323" s="267"/>
      <c r="L323" s="267"/>
      <c r="M323" s="267"/>
      <c r="N323" s="267"/>
      <c r="O323" s="267"/>
      <c r="P323" s="267"/>
      <c r="Q323" s="267"/>
      <c r="R323" s="267"/>
      <c r="S323" s="267"/>
      <c r="T323" s="267"/>
      <c r="U323" s="267"/>
      <c r="V323" s="267"/>
      <c r="W323" s="267"/>
      <c r="X323" s="267"/>
      <c r="Y323" s="380"/>
      <c r="Z323" s="393"/>
      <c r="AA323" s="393"/>
      <c r="AB323" s="393"/>
      <c r="AC323" s="393"/>
      <c r="AD323" s="393"/>
      <c r="AE323" s="393"/>
      <c r="AF323" s="393"/>
      <c r="AG323" s="393"/>
      <c r="AH323" s="393"/>
      <c r="AI323" s="393"/>
      <c r="AJ323" s="393"/>
      <c r="AK323" s="393"/>
      <c r="AL323" s="393"/>
      <c r="AM323" s="282"/>
    </row>
    <row r="324" spans="1:39" ht="15" outlineLevel="1">
      <c r="A324" s="480">
        <v>32</v>
      </c>
      <c r="B324" s="478" t="s">
        <v>493</v>
      </c>
      <c r="C324" s="267" t="s">
        <v>335</v>
      </c>
      <c r="D324" s="271"/>
      <c r="E324" s="271"/>
      <c r="F324" s="271"/>
      <c r="G324" s="271"/>
      <c r="H324" s="271"/>
      <c r="I324" s="271"/>
      <c r="J324" s="271"/>
      <c r="K324" s="271"/>
      <c r="L324" s="271"/>
      <c r="M324" s="271"/>
      <c r="N324" s="271">
        <v>12</v>
      </c>
      <c r="O324" s="271"/>
      <c r="P324" s="271"/>
      <c r="Q324" s="271"/>
      <c r="R324" s="271"/>
      <c r="S324" s="271"/>
      <c r="T324" s="271"/>
      <c r="U324" s="271"/>
      <c r="V324" s="271"/>
      <c r="W324" s="271"/>
      <c r="X324" s="271"/>
      <c r="Y324" s="394"/>
      <c r="Z324" s="378"/>
      <c r="AA324" s="378"/>
      <c r="AB324" s="378"/>
      <c r="AC324" s="378"/>
      <c r="AD324" s="378"/>
      <c r="AE324" s="378"/>
      <c r="AF324" s="378"/>
      <c r="AG324" s="383"/>
      <c r="AH324" s="383"/>
      <c r="AI324" s="383"/>
      <c r="AJ324" s="383"/>
      <c r="AK324" s="383"/>
      <c r="AL324" s="383"/>
      <c r="AM324" s="272">
        <f>SUM(Y324:AL324)</f>
        <v>0</v>
      </c>
    </row>
    <row r="325" spans="1:39" ht="15" outlineLevel="1">
      <c r="B325" s="270" t="s">
        <v>530</v>
      </c>
      <c r="C325" s="267" t="s">
        <v>337</v>
      </c>
      <c r="D325" s="271"/>
      <c r="E325" s="271"/>
      <c r="F325" s="271"/>
      <c r="G325" s="271"/>
      <c r="H325" s="271"/>
      <c r="I325" s="271"/>
      <c r="J325" s="271"/>
      <c r="K325" s="271"/>
      <c r="L325" s="271"/>
      <c r="M325" s="271"/>
      <c r="N325" s="271">
        <f>N324</f>
        <v>12</v>
      </c>
      <c r="O325" s="271"/>
      <c r="P325" s="271"/>
      <c r="Q325" s="271"/>
      <c r="R325" s="271"/>
      <c r="S325" s="271"/>
      <c r="T325" s="271"/>
      <c r="U325" s="271"/>
      <c r="V325" s="271"/>
      <c r="W325" s="271"/>
      <c r="X325" s="271"/>
      <c r="Y325" s="379">
        <f>Y324</f>
        <v>0</v>
      </c>
      <c r="Z325" s="379">
        <f t="shared" ref="Z325" si="867">Z324</f>
        <v>0</v>
      </c>
      <c r="AA325" s="379">
        <f t="shared" ref="AA325" si="868">AA324</f>
        <v>0</v>
      </c>
      <c r="AB325" s="379">
        <f t="shared" ref="AB325" si="869">AB324</f>
        <v>0</v>
      </c>
      <c r="AC325" s="379">
        <f t="shared" ref="AC325" si="870">AC324</f>
        <v>0</v>
      </c>
      <c r="AD325" s="379">
        <f t="shared" ref="AD325" si="871">AD324</f>
        <v>0</v>
      </c>
      <c r="AE325" s="379">
        <f t="shared" ref="AE325" si="872">AE324</f>
        <v>0</v>
      </c>
      <c r="AF325" s="379">
        <f t="shared" ref="AF325" si="873">AF324</f>
        <v>0</v>
      </c>
      <c r="AG325" s="379">
        <f t="shared" ref="AG325" si="874">AG324</f>
        <v>0</v>
      </c>
      <c r="AH325" s="379">
        <f t="shared" ref="AH325" si="875">AH324</f>
        <v>0</v>
      </c>
      <c r="AI325" s="379">
        <f t="shared" ref="AI325" si="876">AI324</f>
        <v>0</v>
      </c>
      <c r="AJ325" s="379">
        <f t="shared" ref="AJ325" si="877">AJ324</f>
        <v>0</v>
      </c>
      <c r="AK325" s="379">
        <f t="shared" ref="AK325" si="878">AK324</f>
        <v>0</v>
      </c>
      <c r="AL325" s="379">
        <f t="shared" ref="AL325" si="879">AL324</f>
        <v>0</v>
      </c>
      <c r="AM325" s="282"/>
    </row>
    <row r="326" spans="1:39" ht="15" outlineLevel="1">
      <c r="B326" s="478"/>
      <c r="C326" s="267"/>
      <c r="D326" s="267"/>
      <c r="E326" s="267"/>
      <c r="F326" s="267"/>
      <c r="G326" s="267"/>
      <c r="H326" s="267"/>
      <c r="I326" s="267"/>
      <c r="J326" s="267"/>
      <c r="K326" s="267"/>
      <c r="L326" s="267"/>
      <c r="M326" s="267"/>
      <c r="N326" s="267"/>
      <c r="O326" s="267"/>
      <c r="P326" s="267"/>
      <c r="Q326" s="267"/>
      <c r="R326" s="267"/>
      <c r="S326" s="267"/>
      <c r="T326" s="267"/>
      <c r="U326" s="267"/>
      <c r="V326" s="267"/>
      <c r="W326" s="267"/>
      <c r="X326" s="267"/>
      <c r="Y326" s="380"/>
      <c r="Z326" s="393"/>
      <c r="AA326" s="393"/>
      <c r="AB326" s="393"/>
      <c r="AC326" s="393"/>
      <c r="AD326" s="393"/>
      <c r="AE326" s="393"/>
      <c r="AF326" s="393"/>
      <c r="AG326" s="393"/>
      <c r="AH326" s="393"/>
      <c r="AI326" s="393"/>
      <c r="AJ326" s="393"/>
      <c r="AK326" s="393"/>
      <c r="AL326" s="393"/>
      <c r="AM326" s="282"/>
    </row>
    <row r="327" spans="1:39" ht="15.45" outlineLevel="1">
      <c r="B327" s="264" t="s">
        <v>494</v>
      </c>
      <c r="C327" s="267"/>
      <c r="D327" s="267"/>
      <c r="E327" s="267"/>
      <c r="F327" s="267"/>
      <c r="G327" s="267"/>
      <c r="H327" s="267"/>
      <c r="I327" s="267"/>
      <c r="J327" s="267"/>
      <c r="K327" s="267"/>
      <c r="L327" s="267"/>
      <c r="M327" s="267"/>
      <c r="N327" s="267"/>
      <c r="O327" s="267"/>
      <c r="P327" s="267"/>
      <c r="Q327" s="267"/>
      <c r="R327" s="267"/>
      <c r="S327" s="267"/>
      <c r="T327" s="267"/>
      <c r="U327" s="267"/>
      <c r="V327" s="267"/>
      <c r="W327" s="267"/>
      <c r="X327" s="267"/>
      <c r="Y327" s="380"/>
      <c r="Z327" s="393"/>
      <c r="AA327" s="393"/>
      <c r="AB327" s="393"/>
      <c r="AC327" s="393"/>
      <c r="AD327" s="393"/>
      <c r="AE327" s="393"/>
      <c r="AF327" s="393"/>
      <c r="AG327" s="393"/>
      <c r="AH327" s="393"/>
      <c r="AI327" s="393"/>
      <c r="AJ327" s="393"/>
      <c r="AK327" s="393"/>
      <c r="AL327" s="393"/>
      <c r="AM327" s="282"/>
    </row>
    <row r="328" spans="1:39" ht="15" outlineLevel="1">
      <c r="A328" s="480">
        <v>33</v>
      </c>
      <c r="B328" s="478" t="s">
        <v>495</v>
      </c>
      <c r="C328" s="267" t="s">
        <v>335</v>
      </c>
      <c r="D328" s="271"/>
      <c r="E328" s="271"/>
      <c r="F328" s="271"/>
      <c r="G328" s="271"/>
      <c r="H328" s="271"/>
      <c r="I328" s="271"/>
      <c r="J328" s="271"/>
      <c r="K328" s="271"/>
      <c r="L328" s="271"/>
      <c r="M328" s="271"/>
      <c r="N328" s="271">
        <v>0</v>
      </c>
      <c r="O328" s="271"/>
      <c r="P328" s="271"/>
      <c r="Q328" s="271"/>
      <c r="R328" s="271"/>
      <c r="S328" s="271"/>
      <c r="T328" s="271"/>
      <c r="U328" s="271"/>
      <c r="V328" s="271"/>
      <c r="W328" s="271"/>
      <c r="X328" s="271"/>
      <c r="Y328" s="394"/>
      <c r="Z328" s="378"/>
      <c r="AA328" s="378"/>
      <c r="AB328" s="378"/>
      <c r="AC328" s="378"/>
      <c r="AD328" s="378"/>
      <c r="AE328" s="378"/>
      <c r="AF328" s="378"/>
      <c r="AG328" s="383"/>
      <c r="AH328" s="383"/>
      <c r="AI328" s="383"/>
      <c r="AJ328" s="383"/>
      <c r="AK328" s="383"/>
      <c r="AL328" s="383"/>
      <c r="AM328" s="272">
        <f>SUM(Y328:AL328)</f>
        <v>0</v>
      </c>
    </row>
    <row r="329" spans="1:39" ht="15" outlineLevel="1">
      <c r="B329" s="270" t="s">
        <v>530</v>
      </c>
      <c r="C329" s="267" t="s">
        <v>337</v>
      </c>
      <c r="D329" s="271"/>
      <c r="E329" s="271"/>
      <c r="F329" s="271"/>
      <c r="G329" s="271"/>
      <c r="H329" s="271"/>
      <c r="I329" s="271"/>
      <c r="J329" s="271"/>
      <c r="K329" s="271"/>
      <c r="L329" s="271"/>
      <c r="M329" s="271"/>
      <c r="N329" s="271">
        <f>N328</f>
        <v>0</v>
      </c>
      <c r="O329" s="271"/>
      <c r="P329" s="271"/>
      <c r="Q329" s="271"/>
      <c r="R329" s="271"/>
      <c r="S329" s="271"/>
      <c r="T329" s="271"/>
      <c r="U329" s="271"/>
      <c r="V329" s="271"/>
      <c r="W329" s="271"/>
      <c r="X329" s="271"/>
      <c r="Y329" s="379">
        <f>Y328</f>
        <v>0</v>
      </c>
      <c r="Z329" s="379">
        <f t="shared" ref="Z329" si="880">Z328</f>
        <v>0</v>
      </c>
      <c r="AA329" s="379">
        <f t="shared" ref="AA329" si="881">AA328</f>
        <v>0</v>
      </c>
      <c r="AB329" s="379">
        <f t="shared" ref="AB329" si="882">AB328</f>
        <v>0</v>
      </c>
      <c r="AC329" s="379">
        <f t="shared" ref="AC329" si="883">AC328</f>
        <v>0</v>
      </c>
      <c r="AD329" s="379">
        <f t="shared" ref="AD329" si="884">AD328</f>
        <v>0</v>
      </c>
      <c r="AE329" s="379">
        <f t="shared" ref="AE329" si="885">AE328</f>
        <v>0</v>
      </c>
      <c r="AF329" s="379">
        <f t="shared" ref="AF329" si="886">AF328</f>
        <v>0</v>
      </c>
      <c r="AG329" s="379">
        <f t="shared" ref="AG329" si="887">AG328</f>
        <v>0</v>
      </c>
      <c r="AH329" s="379">
        <f t="shared" ref="AH329" si="888">AH328</f>
        <v>0</v>
      </c>
      <c r="AI329" s="379">
        <f t="shared" ref="AI329" si="889">AI328</f>
        <v>0</v>
      </c>
      <c r="AJ329" s="379">
        <f t="shared" ref="AJ329" si="890">AJ328</f>
        <v>0</v>
      </c>
      <c r="AK329" s="379">
        <f t="shared" ref="AK329" si="891">AK328</f>
        <v>0</v>
      </c>
      <c r="AL329" s="379">
        <f t="shared" ref="AL329" si="892">AL328</f>
        <v>0</v>
      </c>
      <c r="AM329" s="282"/>
    </row>
    <row r="330" spans="1:39" ht="15" outlineLevel="1">
      <c r="B330" s="478"/>
      <c r="C330" s="267"/>
      <c r="D330" s="267"/>
      <c r="E330" s="267"/>
      <c r="F330" s="267"/>
      <c r="G330" s="267"/>
      <c r="H330" s="267"/>
      <c r="I330" s="267"/>
      <c r="J330" s="267"/>
      <c r="K330" s="267"/>
      <c r="L330" s="267"/>
      <c r="M330" s="267"/>
      <c r="N330" s="267"/>
      <c r="O330" s="267"/>
      <c r="P330" s="267"/>
      <c r="Q330" s="267"/>
      <c r="R330" s="267"/>
      <c r="S330" s="267"/>
      <c r="T330" s="267"/>
      <c r="U330" s="267"/>
      <c r="V330" s="267"/>
      <c r="W330" s="267"/>
      <c r="X330" s="267"/>
      <c r="Y330" s="380"/>
      <c r="Z330" s="393"/>
      <c r="AA330" s="393"/>
      <c r="AB330" s="393"/>
      <c r="AC330" s="393"/>
      <c r="AD330" s="393"/>
      <c r="AE330" s="393"/>
      <c r="AF330" s="393"/>
      <c r="AG330" s="393"/>
      <c r="AH330" s="393"/>
      <c r="AI330" s="393"/>
      <c r="AJ330" s="393"/>
      <c r="AK330" s="393"/>
      <c r="AL330" s="393"/>
      <c r="AM330" s="282"/>
    </row>
    <row r="331" spans="1:39" ht="15" outlineLevel="1">
      <c r="A331" s="480">
        <v>34</v>
      </c>
      <c r="B331" s="478" t="s">
        <v>496</v>
      </c>
      <c r="C331" s="267" t="s">
        <v>335</v>
      </c>
      <c r="D331" s="271"/>
      <c r="E331" s="271"/>
      <c r="F331" s="271"/>
      <c r="G331" s="271"/>
      <c r="H331" s="271"/>
      <c r="I331" s="271"/>
      <c r="J331" s="271"/>
      <c r="K331" s="271"/>
      <c r="L331" s="271"/>
      <c r="M331" s="271"/>
      <c r="N331" s="271">
        <v>0</v>
      </c>
      <c r="O331" s="271"/>
      <c r="P331" s="271"/>
      <c r="Q331" s="271"/>
      <c r="R331" s="271"/>
      <c r="S331" s="271"/>
      <c r="T331" s="271"/>
      <c r="U331" s="271"/>
      <c r="V331" s="271"/>
      <c r="W331" s="271"/>
      <c r="X331" s="271"/>
      <c r="Y331" s="394"/>
      <c r="Z331" s="378"/>
      <c r="AA331" s="378"/>
      <c r="AB331" s="378"/>
      <c r="AC331" s="378"/>
      <c r="AD331" s="378"/>
      <c r="AE331" s="378"/>
      <c r="AF331" s="378"/>
      <c r="AG331" s="383"/>
      <c r="AH331" s="383"/>
      <c r="AI331" s="383"/>
      <c r="AJ331" s="383"/>
      <c r="AK331" s="383"/>
      <c r="AL331" s="383"/>
      <c r="AM331" s="272">
        <f>SUM(Y331:AL331)</f>
        <v>0</v>
      </c>
    </row>
    <row r="332" spans="1:39" ht="15" outlineLevel="1">
      <c r="B332" s="270" t="s">
        <v>530</v>
      </c>
      <c r="C332" s="267" t="s">
        <v>337</v>
      </c>
      <c r="D332" s="271"/>
      <c r="E332" s="271"/>
      <c r="F332" s="271"/>
      <c r="G332" s="271"/>
      <c r="H332" s="271"/>
      <c r="I332" s="271"/>
      <c r="J332" s="271"/>
      <c r="K332" s="271"/>
      <c r="L332" s="271"/>
      <c r="M332" s="271"/>
      <c r="N332" s="271">
        <f>N331</f>
        <v>0</v>
      </c>
      <c r="O332" s="271"/>
      <c r="P332" s="271"/>
      <c r="Q332" s="271"/>
      <c r="R332" s="271"/>
      <c r="S332" s="271"/>
      <c r="T332" s="271"/>
      <c r="U332" s="271"/>
      <c r="V332" s="271"/>
      <c r="W332" s="271"/>
      <c r="X332" s="271"/>
      <c r="Y332" s="379">
        <f>Y331</f>
        <v>0</v>
      </c>
      <c r="Z332" s="379">
        <f t="shared" ref="Z332" si="893">Z331</f>
        <v>0</v>
      </c>
      <c r="AA332" s="379">
        <f t="shared" ref="AA332" si="894">AA331</f>
        <v>0</v>
      </c>
      <c r="AB332" s="379">
        <f t="shared" ref="AB332" si="895">AB331</f>
        <v>0</v>
      </c>
      <c r="AC332" s="379">
        <f t="shared" ref="AC332" si="896">AC331</f>
        <v>0</v>
      </c>
      <c r="AD332" s="379">
        <f t="shared" ref="AD332" si="897">AD331</f>
        <v>0</v>
      </c>
      <c r="AE332" s="379">
        <f t="shared" ref="AE332" si="898">AE331</f>
        <v>0</v>
      </c>
      <c r="AF332" s="379">
        <f t="shared" ref="AF332" si="899">AF331</f>
        <v>0</v>
      </c>
      <c r="AG332" s="379">
        <f t="shared" ref="AG332" si="900">AG331</f>
        <v>0</v>
      </c>
      <c r="AH332" s="379">
        <f t="shared" ref="AH332" si="901">AH331</f>
        <v>0</v>
      </c>
      <c r="AI332" s="379">
        <f t="shared" ref="AI332" si="902">AI331</f>
        <v>0</v>
      </c>
      <c r="AJ332" s="379">
        <f t="shared" ref="AJ332" si="903">AJ331</f>
        <v>0</v>
      </c>
      <c r="AK332" s="379">
        <f t="shared" ref="AK332" si="904">AK331</f>
        <v>0</v>
      </c>
      <c r="AL332" s="379">
        <f t="shared" ref="AL332" si="905">AL331</f>
        <v>0</v>
      </c>
      <c r="AM332" s="282"/>
    </row>
    <row r="333" spans="1:39" ht="15" outlineLevel="1">
      <c r="B333" s="478"/>
      <c r="C333" s="267"/>
      <c r="D333" s="267"/>
      <c r="E333" s="267"/>
      <c r="F333" s="267"/>
      <c r="G333" s="267"/>
      <c r="H333" s="267"/>
      <c r="I333" s="267"/>
      <c r="J333" s="267"/>
      <c r="K333" s="267"/>
      <c r="L333" s="267"/>
      <c r="M333" s="267"/>
      <c r="N333" s="267"/>
      <c r="O333" s="267"/>
      <c r="P333" s="267"/>
      <c r="Q333" s="267"/>
      <c r="R333" s="267"/>
      <c r="S333" s="267"/>
      <c r="T333" s="267"/>
      <c r="U333" s="267"/>
      <c r="V333" s="267"/>
      <c r="W333" s="267"/>
      <c r="X333" s="267"/>
      <c r="Y333" s="380"/>
      <c r="Z333" s="393"/>
      <c r="AA333" s="393"/>
      <c r="AB333" s="393"/>
      <c r="AC333" s="393"/>
      <c r="AD333" s="393"/>
      <c r="AE333" s="393"/>
      <c r="AF333" s="393"/>
      <c r="AG333" s="393"/>
      <c r="AH333" s="393"/>
      <c r="AI333" s="393"/>
      <c r="AJ333" s="393"/>
      <c r="AK333" s="393"/>
      <c r="AL333" s="393"/>
      <c r="AM333" s="282"/>
    </row>
    <row r="334" spans="1:39" ht="15" outlineLevel="1">
      <c r="A334" s="480">
        <v>35</v>
      </c>
      <c r="B334" s="478" t="s">
        <v>497</v>
      </c>
      <c r="C334" s="267" t="s">
        <v>335</v>
      </c>
      <c r="D334" s="271"/>
      <c r="E334" s="271"/>
      <c r="F334" s="271"/>
      <c r="G334" s="271"/>
      <c r="H334" s="271"/>
      <c r="I334" s="271"/>
      <c r="J334" s="271"/>
      <c r="K334" s="271"/>
      <c r="L334" s="271"/>
      <c r="M334" s="271"/>
      <c r="N334" s="271">
        <v>0</v>
      </c>
      <c r="O334" s="271"/>
      <c r="P334" s="271"/>
      <c r="Q334" s="271"/>
      <c r="R334" s="271"/>
      <c r="S334" s="271"/>
      <c r="T334" s="271"/>
      <c r="U334" s="271"/>
      <c r="V334" s="271"/>
      <c r="W334" s="271"/>
      <c r="X334" s="271"/>
      <c r="Y334" s="394"/>
      <c r="Z334" s="378"/>
      <c r="AA334" s="378"/>
      <c r="AB334" s="378"/>
      <c r="AC334" s="378"/>
      <c r="AD334" s="378"/>
      <c r="AE334" s="378"/>
      <c r="AF334" s="378"/>
      <c r="AG334" s="383"/>
      <c r="AH334" s="383"/>
      <c r="AI334" s="383"/>
      <c r="AJ334" s="383"/>
      <c r="AK334" s="383"/>
      <c r="AL334" s="383"/>
      <c r="AM334" s="272">
        <f>SUM(Y334:AL334)</f>
        <v>0</v>
      </c>
    </row>
    <row r="335" spans="1:39" ht="15" outlineLevel="1">
      <c r="B335" s="270" t="s">
        <v>530</v>
      </c>
      <c r="C335" s="267" t="s">
        <v>337</v>
      </c>
      <c r="D335" s="271"/>
      <c r="E335" s="271"/>
      <c r="F335" s="271"/>
      <c r="G335" s="271"/>
      <c r="H335" s="271"/>
      <c r="I335" s="271"/>
      <c r="J335" s="271"/>
      <c r="K335" s="271"/>
      <c r="L335" s="271"/>
      <c r="M335" s="271"/>
      <c r="N335" s="271">
        <f>N334</f>
        <v>0</v>
      </c>
      <c r="O335" s="271"/>
      <c r="P335" s="271"/>
      <c r="Q335" s="271"/>
      <c r="R335" s="271"/>
      <c r="S335" s="271"/>
      <c r="T335" s="271"/>
      <c r="U335" s="271"/>
      <c r="V335" s="271"/>
      <c r="W335" s="271"/>
      <c r="X335" s="271"/>
      <c r="Y335" s="379">
        <f>Y334</f>
        <v>0</v>
      </c>
      <c r="Z335" s="379">
        <f t="shared" ref="Z335" si="906">Z334</f>
        <v>0</v>
      </c>
      <c r="AA335" s="379">
        <f t="shared" ref="AA335" si="907">AA334</f>
        <v>0</v>
      </c>
      <c r="AB335" s="379">
        <f t="shared" ref="AB335" si="908">AB334</f>
        <v>0</v>
      </c>
      <c r="AC335" s="379">
        <f t="shared" ref="AC335" si="909">AC334</f>
        <v>0</v>
      </c>
      <c r="AD335" s="379">
        <f t="shared" ref="AD335" si="910">AD334</f>
        <v>0</v>
      </c>
      <c r="AE335" s="379">
        <f t="shared" ref="AE335" si="911">AE334</f>
        <v>0</v>
      </c>
      <c r="AF335" s="379">
        <f t="shared" ref="AF335" si="912">AF334</f>
        <v>0</v>
      </c>
      <c r="AG335" s="379">
        <f t="shared" ref="AG335" si="913">AG334</f>
        <v>0</v>
      </c>
      <c r="AH335" s="379">
        <f t="shared" ref="AH335" si="914">AH334</f>
        <v>0</v>
      </c>
      <c r="AI335" s="379">
        <f t="shared" ref="AI335" si="915">AI334</f>
        <v>0</v>
      </c>
      <c r="AJ335" s="379">
        <f t="shared" ref="AJ335" si="916">AJ334</f>
        <v>0</v>
      </c>
      <c r="AK335" s="379">
        <f t="shared" ref="AK335" si="917">AK334</f>
        <v>0</v>
      </c>
      <c r="AL335" s="379">
        <f t="shared" ref="AL335" si="918">AL334</f>
        <v>0</v>
      </c>
      <c r="AM335" s="282"/>
    </row>
    <row r="336" spans="1:39" ht="15" outlineLevel="1">
      <c r="B336" s="270"/>
      <c r="C336" s="267"/>
      <c r="D336" s="267"/>
      <c r="E336" s="267"/>
      <c r="F336" s="267"/>
      <c r="G336" s="267"/>
      <c r="H336" s="267"/>
      <c r="I336" s="267"/>
      <c r="J336" s="267"/>
      <c r="K336" s="267"/>
      <c r="L336" s="267"/>
      <c r="M336" s="267"/>
      <c r="N336" s="267"/>
      <c r="O336" s="267"/>
      <c r="P336" s="267"/>
      <c r="Q336" s="267"/>
      <c r="R336" s="267"/>
      <c r="S336" s="267"/>
      <c r="T336" s="267"/>
      <c r="U336" s="267"/>
      <c r="V336" s="267"/>
      <c r="W336" s="267"/>
      <c r="X336" s="267"/>
      <c r="Y336" s="380"/>
      <c r="Z336" s="393"/>
      <c r="AA336" s="393"/>
      <c r="AB336" s="393"/>
      <c r="AC336" s="393"/>
      <c r="AD336" s="393"/>
      <c r="AE336" s="393"/>
      <c r="AF336" s="393"/>
      <c r="AG336" s="393"/>
      <c r="AH336" s="393"/>
      <c r="AI336" s="393"/>
      <c r="AJ336" s="393"/>
      <c r="AK336" s="393"/>
      <c r="AL336" s="393"/>
      <c r="AM336" s="282"/>
    </row>
    <row r="337" spans="1:39" ht="15.45" outlineLevel="1">
      <c r="B337" s="264" t="s">
        <v>498</v>
      </c>
      <c r="C337" s="267"/>
      <c r="D337" s="267"/>
      <c r="E337" s="267"/>
      <c r="F337" s="267"/>
      <c r="G337" s="267"/>
      <c r="H337" s="267"/>
      <c r="I337" s="267"/>
      <c r="J337" s="267"/>
      <c r="K337" s="267"/>
      <c r="L337" s="267"/>
      <c r="M337" s="267"/>
      <c r="N337" s="267"/>
      <c r="O337" s="267"/>
      <c r="P337" s="267"/>
      <c r="Q337" s="267"/>
      <c r="R337" s="267"/>
      <c r="S337" s="267"/>
      <c r="T337" s="267"/>
      <c r="U337" s="267"/>
      <c r="V337" s="267"/>
      <c r="W337" s="267"/>
      <c r="X337" s="267"/>
      <c r="Y337" s="380"/>
      <c r="Z337" s="393"/>
      <c r="AA337" s="393"/>
      <c r="AB337" s="393"/>
      <c r="AC337" s="393"/>
      <c r="AD337" s="393"/>
      <c r="AE337" s="393"/>
      <c r="AF337" s="393"/>
      <c r="AG337" s="393"/>
      <c r="AH337" s="393"/>
      <c r="AI337" s="393"/>
      <c r="AJ337" s="393"/>
      <c r="AK337" s="393"/>
      <c r="AL337" s="393"/>
      <c r="AM337" s="282"/>
    </row>
    <row r="338" spans="1:39" ht="45" outlineLevel="1">
      <c r="A338" s="480">
        <v>36</v>
      </c>
      <c r="B338" s="478" t="s">
        <v>499</v>
      </c>
      <c r="C338" s="267" t="s">
        <v>335</v>
      </c>
      <c r="D338" s="271"/>
      <c r="E338" s="271"/>
      <c r="F338" s="271"/>
      <c r="G338" s="271"/>
      <c r="H338" s="271"/>
      <c r="I338" s="271"/>
      <c r="J338" s="271"/>
      <c r="K338" s="271"/>
      <c r="L338" s="271"/>
      <c r="M338" s="271"/>
      <c r="N338" s="271">
        <v>12</v>
      </c>
      <c r="O338" s="271"/>
      <c r="P338" s="271"/>
      <c r="Q338" s="271"/>
      <c r="R338" s="271"/>
      <c r="S338" s="271"/>
      <c r="T338" s="271"/>
      <c r="U338" s="271"/>
      <c r="V338" s="271"/>
      <c r="W338" s="271"/>
      <c r="X338" s="271"/>
      <c r="Y338" s="394"/>
      <c r="Z338" s="378"/>
      <c r="AA338" s="378"/>
      <c r="AB338" s="378"/>
      <c r="AC338" s="378"/>
      <c r="AD338" s="378"/>
      <c r="AE338" s="378"/>
      <c r="AF338" s="378"/>
      <c r="AG338" s="383"/>
      <c r="AH338" s="383"/>
      <c r="AI338" s="383"/>
      <c r="AJ338" s="383"/>
      <c r="AK338" s="383"/>
      <c r="AL338" s="383"/>
      <c r="AM338" s="272">
        <f>SUM(Y338:AL338)</f>
        <v>0</v>
      </c>
    </row>
    <row r="339" spans="1:39" ht="15" outlineLevel="1">
      <c r="B339" s="270" t="s">
        <v>530</v>
      </c>
      <c r="C339" s="267" t="s">
        <v>337</v>
      </c>
      <c r="D339" s="271"/>
      <c r="E339" s="271"/>
      <c r="F339" s="271"/>
      <c r="G339" s="271"/>
      <c r="H339" s="271"/>
      <c r="I339" s="271"/>
      <c r="J339" s="271"/>
      <c r="K339" s="271"/>
      <c r="L339" s="271"/>
      <c r="M339" s="271"/>
      <c r="N339" s="271">
        <f>N338</f>
        <v>12</v>
      </c>
      <c r="O339" s="271"/>
      <c r="P339" s="271"/>
      <c r="Q339" s="271"/>
      <c r="R339" s="271"/>
      <c r="S339" s="271"/>
      <c r="T339" s="271"/>
      <c r="U339" s="271"/>
      <c r="V339" s="271"/>
      <c r="W339" s="271"/>
      <c r="X339" s="271"/>
      <c r="Y339" s="379">
        <f>Y338</f>
        <v>0</v>
      </c>
      <c r="Z339" s="379">
        <f t="shared" ref="Z339" si="919">Z338</f>
        <v>0</v>
      </c>
      <c r="AA339" s="379">
        <f t="shared" ref="AA339" si="920">AA338</f>
        <v>0</v>
      </c>
      <c r="AB339" s="379">
        <f t="shared" ref="AB339" si="921">AB338</f>
        <v>0</v>
      </c>
      <c r="AC339" s="379">
        <f t="shared" ref="AC339" si="922">AC338</f>
        <v>0</v>
      </c>
      <c r="AD339" s="379">
        <f t="shared" ref="AD339" si="923">AD338</f>
        <v>0</v>
      </c>
      <c r="AE339" s="379">
        <f t="shared" ref="AE339" si="924">AE338</f>
        <v>0</v>
      </c>
      <c r="AF339" s="379">
        <f t="shared" ref="AF339" si="925">AF338</f>
        <v>0</v>
      </c>
      <c r="AG339" s="379">
        <f t="shared" ref="AG339" si="926">AG338</f>
        <v>0</v>
      </c>
      <c r="AH339" s="379">
        <f t="shared" ref="AH339" si="927">AH338</f>
        <v>0</v>
      </c>
      <c r="AI339" s="379">
        <f t="shared" ref="AI339" si="928">AI338</f>
        <v>0</v>
      </c>
      <c r="AJ339" s="379">
        <f t="shared" ref="AJ339" si="929">AJ338</f>
        <v>0</v>
      </c>
      <c r="AK339" s="379">
        <f t="shared" ref="AK339" si="930">AK338</f>
        <v>0</v>
      </c>
      <c r="AL339" s="379">
        <f t="shared" ref="AL339" si="931">AL338</f>
        <v>0</v>
      </c>
      <c r="AM339" s="282"/>
    </row>
    <row r="340" spans="1:39" ht="15" outlineLevel="1">
      <c r="B340" s="478"/>
      <c r="C340" s="267"/>
      <c r="D340" s="267"/>
      <c r="E340" s="267"/>
      <c r="F340" s="267"/>
      <c r="G340" s="267"/>
      <c r="H340" s="267"/>
      <c r="I340" s="267"/>
      <c r="J340" s="267"/>
      <c r="K340" s="267"/>
      <c r="L340" s="267"/>
      <c r="M340" s="267"/>
      <c r="N340" s="267"/>
      <c r="O340" s="267"/>
      <c r="P340" s="267"/>
      <c r="Q340" s="267"/>
      <c r="R340" s="267"/>
      <c r="S340" s="267"/>
      <c r="T340" s="267"/>
      <c r="U340" s="267"/>
      <c r="V340" s="267"/>
      <c r="W340" s="267"/>
      <c r="X340" s="267"/>
      <c r="Y340" s="380"/>
      <c r="Z340" s="393"/>
      <c r="AA340" s="393"/>
      <c r="AB340" s="393"/>
      <c r="AC340" s="393"/>
      <c r="AD340" s="393"/>
      <c r="AE340" s="393"/>
      <c r="AF340" s="393"/>
      <c r="AG340" s="393"/>
      <c r="AH340" s="393"/>
      <c r="AI340" s="393"/>
      <c r="AJ340" s="393"/>
      <c r="AK340" s="393"/>
      <c r="AL340" s="393"/>
      <c r="AM340" s="282"/>
    </row>
    <row r="341" spans="1:39" ht="30" outlineLevel="1">
      <c r="A341" s="480">
        <v>37</v>
      </c>
      <c r="B341" s="478" t="s">
        <v>500</v>
      </c>
      <c r="C341" s="267" t="s">
        <v>335</v>
      </c>
      <c r="D341" s="271"/>
      <c r="E341" s="271"/>
      <c r="F341" s="271"/>
      <c r="G341" s="271"/>
      <c r="H341" s="271"/>
      <c r="I341" s="271"/>
      <c r="J341" s="271"/>
      <c r="K341" s="271"/>
      <c r="L341" s="271"/>
      <c r="M341" s="271"/>
      <c r="N341" s="271">
        <v>12</v>
      </c>
      <c r="O341" s="271"/>
      <c r="P341" s="271"/>
      <c r="Q341" s="271"/>
      <c r="R341" s="271"/>
      <c r="S341" s="271"/>
      <c r="T341" s="271"/>
      <c r="U341" s="271"/>
      <c r="V341" s="271"/>
      <c r="W341" s="271"/>
      <c r="X341" s="271"/>
      <c r="Y341" s="394"/>
      <c r="Z341" s="378"/>
      <c r="AA341" s="378"/>
      <c r="AB341" s="378"/>
      <c r="AC341" s="378"/>
      <c r="AD341" s="378"/>
      <c r="AE341" s="378"/>
      <c r="AF341" s="378"/>
      <c r="AG341" s="383"/>
      <c r="AH341" s="383"/>
      <c r="AI341" s="383"/>
      <c r="AJ341" s="383"/>
      <c r="AK341" s="383"/>
      <c r="AL341" s="383"/>
      <c r="AM341" s="272">
        <f>SUM(Y341:AL341)</f>
        <v>0</v>
      </c>
    </row>
    <row r="342" spans="1:39" ht="15" outlineLevel="1">
      <c r="B342" s="270" t="s">
        <v>530</v>
      </c>
      <c r="C342" s="267" t="s">
        <v>337</v>
      </c>
      <c r="D342" s="271"/>
      <c r="E342" s="271"/>
      <c r="F342" s="271"/>
      <c r="G342" s="271"/>
      <c r="H342" s="271"/>
      <c r="I342" s="271"/>
      <c r="J342" s="271"/>
      <c r="K342" s="271"/>
      <c r="L342" s="271"/>
      <c r="M342" s="271"/>
      <c r="N342" s="271">
        <f>N341</f>
        <v>12</v>
      </c>
      <c r="O342" s="271"/>
      <c r="P342" s="271"/>
      <c r="Q342" s="271"/>
      <c r="R342" s="271"/>
      <c r="S342" s="271"/>
      <c r="T342" s="271"/>
      <c r="U342" s="271"/>
      <c r="V342" s="271"/>
      <c r="W342" s="271"/>
      <c r="X342" s="271"/>
      <c r="Y342" s="379">
        <f>Y341</f>
        <v>0</v>
      </c>
      <c r="Z342" s="379">
        <f t="shared" ref="Z342" si="932">Z341</f>
        <v>0</v>
      </c>
      <c r="AA342" s="379">
        <f t="shared" ref="AA342" si="933">AA341</f>
        <v>0</v>
      </c>
      <c r="AB342" s="379">
        <f t="shared" ref="AB342" si="934">AB341</f>
        <v>0</v>
      </c>
      <c r="AC342" s="379">
        <f t="shared" ref="AC342" si="935">AC341</f>
        <v>0</v>
      </c>
      <c r="AD342" s="379">
        <f t="shared" ref="AD342" si="936">AD341</f>
        <v>0</v>
      </c>
      <c r="AE342" s="379">
        <f t="shared" ref="AE342" si="937">AE341</f>
        <v>0</v>
      </c>
      <c r="AF342" s="379">
        <f t="shared" ref="AF342" si="938">AF341</f>
        <v>0</v>
      </c>
      <c r="AG342" s="379">
        <f t="shared" ref="AG342" si="939">AG341</f>
        <v>0</v>
      </c>
      <c r="AH342" s="379">
        <f t="shared" ref="AH342" si="940">AH341</f>
        <v>0</v>
      </c>
      <c r="AI342" s="379">
        <f t="shared" ref="AI342" si="941">AI341</f>
        <v>0</v>
      </c>
      <c r="AJ342" s="379">
        <f t="shared" ref="AJ342" si="942">AJ341</f>
        <v>0</v>
      </c>
      <c r="AK342" s="379">
        <f t="shared" ref="AK342" si="943">AK341</f>
        <v>0</v>
      </c>
      <c r="AL342" s="379">
        <f t="shared" ref="AL342" si="944">AL341</f>
        <v>0</v>
      </c>
      <c r="AM342" s="282"/>
    </row>
    <row r="343" spans="1:39" ht="15" outlineLevel="1">
      <c r="B343" s="478"/>
      <c r="C343" s="267"/>
      <c r="D343" s="267"/>
      <c r="E343" s="267"/>
      <c r="F343" s="267"/>
      <c r="G343" s="267"/>
      <c r="H343" s="267"/>
      <c r="I343" s="267"/>
      <c r="J343" s="267"/>
      <c r="K343" s="267"/>
      <c r="L343" s="267"/>
      <c r="M343" s="267"/>
      <c r="N343" s="267"/>
      <c r="O343" s="267"/>
      <c r="P343" s="267"/>
      <c r="Q343" s="267"/>
      <c r="R343" s="267"/>
      <c r="S343" s="267"/>
      <c r="T343" s="267"/>
      <c r="U343" s="267"/>
      <c r="V343" s="267"/>
      <c r="W343" s="267"/>
      <c r="X343" s="267"/>
      <c r="Y343" s="380"/>
      <c r="Z343" s="393"/>
      <c r="AA343" s="393"/>
      <c r="AB343" s="393"/>
      <c r="AC343" s="393"/>
      <c r="AD343" s="393"/>
      <c r="AE343" s="393"/>
      <c r="AF343" s="393"/>
      <c r="AG343" s="393"/>
      <c r="AH343" s="393"/>
      <c r="AI343" s="393"/>
      <c r="AJ343" s="393"/>
      <c r="AK343" s="393"/>
      <c r="AL343" s="393"/>
      <c r="AM343" s="282"/>
    </row>
    <row r="344" spans="1:39" ht="15" outlineLevel="1">
      <c r="A344" s="480">
        <v>38</v>
      </c>
      <c r="B344" s="478" t="s">
        <v>501</v>
      </c>
      <c r="C344" s="267" t="s">
        <v>335</v>
      </c>
      <c r="D344" s="271"/>
      <c r="E344" s="271"/>
      <c r="F344" s="271"/>
      <c r="G344" s="271"/>
      <c r="H344" s="271"/>
      <c r="I344" s="271"/>
      <c r="J344" s="271"/>
      <c r="K344" s="271"/>
      <c r="L344" s="271"/>
      <c r="M344" s="271"/>
      <c r="N344" s="271">
        <v>12</v>
      </c>
      <c r="O344" s="271"/>
      <c r="P344" s="271"/>
      <c r="Q344" s="271"/>
      <c r="R344" s="271"/>
      <c r="S344" s="271"/>
      <c r="T344" s="271"/>
      <c r="U344" s="271"/>
      <c r="V344" s="271"/>
      <c r="W344" s="271"/>
      <c r="X344" s="271"/>
      <c r="Y344" s="394"/>
      <c r="Z344" s="378"/>
      <c r="AA344" s="378"/>
      <c r="AB344" s="378"/>
      <c r="AC344" s="378"/>
      <c r="AD344" s="378"/>
      <c r="AE344" s="378"/>
      <c r="AF344" s="378"/>
      <c r="AG344" s="383"/>
      <c r="AH344" s="383"/>
      <c r="AI344" s="383"/>
      <c r="AJ344" s="383"/>
      <c r="AK344" s="383"/>
      <c r="AL344" s="383"/>
      <c r="AM344" s="272">
        <f>SUM(Y344:AL344)</f>
        <v>0</v>
      </c>
    </row>
    <row r="345" spans="1:39" ht="15" outlineLevel="1">
      <c r="B345" s="270" t="s">
        <v>530</v>
      </c>
      <c r="C345" s="267" t="s">
        <v>337</v>
      </c>
      <c r="D345" s="271"/>
      <c r="E345" s="271"/>
      <c r="F345" s="271"/>
      <c r="G345" s="271"/>
      <c r="H345" s="271"/>
      <c r="I345" s="271"/>
      <c r="J345" s="271"/>
      <c r="K345" s="271"/>
      <c r="L345" s="271"/>
      <c r="M345" s="271"/>
      <c r="N345" s="271">
        <f>N344</f>
        <v>12</v>
      </c>
      <c r="O345" s="271"/>
      <c r="P345" s="271"/>
      <c r="Q345" s="271"/>
      <c r="R345" s="271"/>
      <c r="S345" s="271"/>
      <c r="T345" s="271"/>
      <c r="U345" s="271"/>
      <c r="V345" s="271"/>
      <c r="W345" s="271"/>
      <c r="X345" s="271"/>
      <c r="Y345" s="379">
        <f>Y344</f>
        <v>0</v>
      </c>
      <c r="Z345" s="379">
        <f t="shared" ref="Z345" si="945">Z344</f>
        <v>0</v>
      </c>
      <c r="AA345" s="379">
        <f t="shared" ref="AA345" si="946">AA344</f>
        <v>0</v>
      </c>
      <c r="AB345" s="379">
        <f t="shared" ref="AB345" si="947">AB344</f>
        <v>0</v>
      </c>
      <c r="AC345" s="379">
        <f t="shared" ref="AC345" si="948">AC344</f>
        <v>0</v>
      </c>
      <c r="AD345" s="379">
        <f t="shared" ref="AD345" si="949">AD344</f>
        <v>0</v>
      </c>
      <c r="AE345" s="379">
        <f t="shared" ref="AE345" si="950">AE344</f>
        <v>0</v>
      </c>
      <c r="AF345" s="379">
        <f t="shared" ref="AF345" si="951">AF344</f>
        <v>0</v>
      </c>
      <c r="AG345" s="379">
        <f t="shared" ref="AG345" si="952">AG344</f>
        <v>0</v>
      </c>
      <c r="AH345" s="379">
        <f t="shared" ref="AH345" si="953">AH344</f>
        <v>0</v>
      </c>
      <c r="AI345" s="379">
        <f t="shared" ref="AI345" si="954">AI344</f>
        <v>0</v>
      </c>
      <c r="AJ345" s="379">
        <f t="shared" ref="AJ345" si="955">AJ344</f>
        <v>0</v>
      </c>
      <c r="AK345" s="379">
        <f t="shared" ref="AK345" si="956">AK344</f>
        <v>0</v>
      </c>
      <c r="AL345" s="379">
        <f t="shared" ref="AL345" si="957">AL344</f>
        <v>0</v>
      </c>
      <c r="AM345" s="282"/>
    </row>
    <row r="346" spans="1:39" ht="15" outlineLevel="1">
      <c r="B346" s="478"/>
      <c r="C346" s="267"/>
      <c r="D346" s="267"/>
      <c r="E346" s="267"/>
      <c r="F346" s="267"/>
      <c r="G346" s="267"/>
      <c r="H346" s="267"/>
      <c r="I346" s="267"/>
      <c r="J346" s="267"/>
      <c r="K346" s="267"/>
      <c r="L346" s="267"/>
      <c r="M346" s="267"/>
      <c r="N346" s="267"/>
      <c r="O346" s="267"/>
      <c r="P346" s="267"/>
      <c r="Q346" s="267"/>
      <c r="R346" s="267"/>
      <c r="S346" s="267"/>
      <c r="T346" s="267"/>
      <c r="U346" s="267"/>
      <c r="V346" s="267"/>
      <c r="W346" s="267"/>
      <c r="X346" s="267"/>
      <c r="Y346" s="380"/>
      <c r="Z346" s="393"/>
      <c r="AA346" s="393"/>
      <c r="AB346" s="393"/>
      <c r="AC346" s="393"/>
      <c r="AD346" s="393"/>
      <c r="AE346" s="393"/>
      <c r="AF346" s="393"/>
      <c r="AG346" s="393"/>
      <c r="AH346" s="393"/>
      <c r="AI346" s="393"/>
      <c r="AJ346" s="393"/>
      <c r="AK346" s="393"/>
      <c r="AL346" s="393"/>
      <c r="AM346" s="282"/>
    </row>
    <row r="347" spans="1:39" ht="30" outlineLevel="1">
      <c r="A347" s="480">
        <v>39</v>
      </c>
      <c r="B347" s="478" t="s">
        <v>502</v>
      </c>
      <c r="C347" s="267" t="s">
        <v>335</v>
      </c>
      <c r="D347" s="271"/>
      <c r="E347" s="271"/>
      <c r="F347" s="271"/>
      <c r="G347" s="271"/>
      <c r="H347" s="271"/>
      <c r="I347" s="271"/>
      <c r="J347" s="271"/>
      <c r="K347" s="271"/>
      <c r="L347" s="271"/>
      <c r="M347" s="271"/>
      <c r="N347" s="271">
        <v>12</v>
      </c>
      <c r="O347" s="271"/>
      <c r="P347" s="271"/>
      <c r="Q347" s="271"/>
      <c r="R347" s="271"/>
      <c r="S347" s="271"/>
      <c r="T347" s="271"/>
      <c r="U347" s="271"/>
      <c r="V347" s="271"/>
      <c r="W347" s="271"/>
      <c r="X347" s="271"/>
      <c r="Y347" s="394"/>
      <c r="Z347" s="378"/>
      <c r="AA347" s="378"/>
      <c r="AB347" s="378"/>
      <c r="AC347" s="378"/>
      <c r="AD347" s="378"/>
      <c r="AE347" s="378"/>
      <c r="AF347" s="378"/>
      <c r="AG347" s="383"/>
      <c r="AH347" s="383"/>
      <c r="AI347" s="383"/>
      <c r="AJ347" s="383"/>
      <c r="AK347" s="383"/>
      <c r="AL347" s="383"/>
      <c r="AM347" s="272">
        <f>SUM(Y347:AL347)</f>
        <v>0</v>
      </c>
    </row>
    <row r="348" spans="1:39" ht="15" outlineLevel="1">
      <c r="B348" s="270" t="s">
        <v>530</v>
      </c>
      <c r="C348" s="267" t="s">
        <v>337</v>
      </c>
      <c r="D348" s="271"/>
      <c r="E348" s="271"/>
      <c r="F348" s="271"/>
      <c r="G348" s="271"/>
      <c r="H348" s="271"/>
      <c r="I348" s="271"/>
      <c r="J348" s="271"/>
      <c r="K348" s="271"/>
      <c r="L348" s="271"/>
      <c r="M348" s="271"/>
      <c r="N348" s="271">
        <f>N347</f>
        <v>12</v>
      </c>
      <c r="O348" s="271"/>
      <c r="P348" s="271"/>
      <c r="Q348" s="271"/>
      <c r="R348" s="271"/>
      <c r="S348" s="271"/>
      <c r="T348" s="271"/>
      <c r="U348" s="271"/>
      <c r="V348" s="271"/>
      <c r="W348" s="271"/>
      <c r="X348" s="271"/>
      <c r="Y348" s="379">
        <f>Y347</f>
        <v>0</v>
      </c>
      <c r="Z348" s="379">
        <f t="shared" ref="Z348" si="958">Z347</f>
        <v>0</v>
      </c>
      <c r="AA348" s="379">
        <f t="shared" ref="AA348" si="959">AA347</f>
        <v>0</v>
      </c>
      <c r="AB348" s="379">
        <f t="shared" ref="AB348" si="960">AB347</f>
        <v>0</v>
      </c>
      <c r="AC348" s="379">
        <f t="shared" ref="AC348" si="961">AC347</f>
        <v>0</v>
      </c>
      <c r="AD348" s="379">
        <f t="shared" ref="AD348" si="962">AD347</f>
        <v>0</v>
      </c>
      <c r="AE348" s="379">
        <f t="shared" ref="AE348" si="963">AE347</f>
        <v>0</v>
      </c>
      <c r="AF348" s="379">
        <f t="shared" ref="AF348" si="964">AF347</f>
        <v>0</v>
      </c>
      <c r="AG348" s="379">
        <f t="shared" ref="AG348" si="965">AG347</f>
        <v>0</v>
      </c>
      <c r="AH348" s="379">
        <f t="shared" ref="AH348" si="966">AH347</f>
        <v>0</v>
      </c>
      <c r="AI348" s="379">
        <f t="shared" ref="AI348" si="967">AI347</f>
        <v>0</v>
      </c>
      <c r="AJ348" s="379">
        <f t="shared" ref="AJ348" si="968">AJ347</f>
        <v>0</v>
      </c>
      <c r="AK348" s="379">
        <f t="shared" ref="AK348" si="969">AK347</f>
        <v>0</v>
      </c>
      <c r="AL348" s="379">
        <f t="shared" ref="AL348" si="970">AL347</f>
        <v>0</v>
      </c>
      <c r="AM348" s="282"/>
    </row>
    <row r="349" spans="1:39" ht="15" outlineLevel="1">
      <c r="B349" s="478"/>
      <c r="C349" s="267"/>
      <c r="D349" s="267"/>
      <c r="E349" s="267"/>
      <c r="F349" s="267"/>
      <c r="G349" s="267"/>
      <c r="H349" s="267"/>
      <c r="I349" s="267"/>
      <c r="J349" s="267"/>
      <c r="K349" s="267"/>
      <c r="L349" s="267"/>
      <c r="M349" s="267"/>
      <c r="N349" s="267"/>
      <c r="O349" s="267"/>
      <c r="P349" s="267"/>
      <c r="Q349" s="267"/>
      <c r="R349" s="267"/>
      <c r="S349" s="267"/>
      <c r="T349" s="267"/>
      <c r="U349" s="267"/>
      <c r="V349" s="267"/>
      <c r="W349" s="267"/>
      <c r="X349" s="267"/>
      <c r="Y349" s="380"/>
      <c r="Z349" s="393"/>
      <c r="AA349" s="393"/>
      <c r="AB349" s="393"/>
      <c r="AC349" s="393"/>
      <c r="AD349" s="393"/>
      <c r="AE349" s="393"/>
      <c r="AF349" s="393"/>
      <c r="AG349" s="393"/>
      <c r="AH349" s="393"/>
      <c r="AI349" s="393"/>
      <c r="AJ349" s="393"/>
      <c r="AK349" s="393"/>
      <c r="AL349" s="393"/>
      <c r="AM349" s="282"/>
    </row>
    <row r="350" spans="1:39" ht="30" outlineLevel="1">
      <c r="A350" s="480">
        <v>40</v>
      </c>
      <c r="B350" s="478" t="s">
        <v>503</v>
      </c>
      <c r="C350" s="267" t="s">
        <v>335</v>
      </c>
      <c r="D350" s="271"/>
      <c r="E350" s="271"/>
      <c r="F350" s="271"/>
      <c r="G350" s="271"/>
      <c r="H350" s="271"/>
      <c r="I350" s="271"/>
      <c r="J350" s="271"/>
      <c r="K350" s="271"/>
      <c r="L350" s="271"/>
      <c r="M350" s="271"/>
      <c r="N350" s="271">
        <v>12</v>
      </c>
      <c r="O350" s="271"/>
      <c r="P350" s="271"/>
      <c r="Q350" s="271"/>
      <c r="R350" s="271"/>
      <c r="S350" s="271"/>
      <c r="T350" s="271"/>
      <c r="U350" s="271"/>
      <c r="V350" s="271"/>
      <c r="W350" s="271"/>
      <c r="X350" s="271"/>
      <c r="Y350" s="394"/>
      <c r="Z350" s="378"/>
      <c r="AA350" s="378"/>
      <c r="AB350" s="378"/>
      <c r="AC350" s="378"/>
      <c r="AD350" s="378"/>
      <c r="AE350" s="378"/>
      <c r="AF350" s="378"/>
      <c r="AG350" s="383"/>
      <c r="AH350" s="383"/>
      <c r="AI350" s="383"/>
      <c r="AJ350" s="383"/>
      <c r="AK350" s="383"/>
      <c r="AL350" s="383"/>
      <c r="AM350" s="272">
        <f>SUM(Y350:AL350)</f>
        <v>0</v>
      </c>
    </row>
    <row r="351" spans="1:39" ht="15" outlineLevel="1">
      <c r="B351" s="270" t="s">
        <v>530</v>
      </c>
      <c r="C351" s="267" t="s">
        <v>337</v>
      </c>
      <c r="D351" s="271"/>
      <c r="E351" s="271"/>
      <c r="F351" s="271"/>
      <c r="G351" s="271"/>
      <c r="H351" s="271"/>
      <c r="I351" s="271"/>
      <c r="J351" s="271"/>
      <c r="K351" s="271"/>
      <c r="L351" s="271"/>
      <c r="M351" s="271"/>
      <c r="N351" s="271">
        <f>N350</f>
        <v>12</v>
      </c>
      <c r="O351" s="271"/>
      <c r="P351" s="271"/>
      <c r="Q351" s="271"/>
      <c r="R351" s="271"/>
      <c r="S351" s="271"/>
      <c r="T351" s="271"/>
      <c r="U351" s="271"/>
      <c r="V351" s="271"/>
      <c r="W351" s="271"/>
      <c r="X351" s="271"/>
      <c r="Y351" s="379">
        <f>Y350</f>
        <v>0</v>
      </c>
      <c r="Z351" s="379">
        <f t="shared" ref="Z351" si="971">Z350</f>
        <v>0</v>
      </c>
      <c r="AA351" s="379">
        <f t="shared" ref="AA351" si="972">AA350</f>
        <v>0</v>
      </c>
      <c r="AB351" s="379">
        <f t="shared" ref="AB351" si="973">AB350</f>
        <v>0</v>
      </c>
      <c r="AC351" s="379">
        <f t="shared" ref="AC351" si="974">AC350</f>
        <v>0</v>
      </c>
      <c r="AD351" s="379">
        <f t="shared" ref="AD351" si="975">AD350</f>
        <v>0</v>
      </c>
      <c r="AE351" s="379">
        <f t="shared" ref="AE351" si="976">AE350</f>
        <v>0</v>
      </c>
      <c r="AF351" s="379">
        <f t="shared" ref="AF351" si="977">AF350</f>
        <v>0</v>
      </c>
      <c r="AG351" s="379">
        <f t="shared" ref="AG351" si="978">AG350</f>
        <v>0</v>
      </c>
      <c r="AH351" s="379">
        <f t="shared" ref="AH351" si="979">AH350</f>
        <v>0</v>
      </c>
      <c r="AI351" s="379">
        <f t="shared" ref="AI351" si="980">AI350</f>
        <v>0</v>
      </c>
      <c r="AJ351" s="379">
        <f t="shared" ref="AJ351" si="981">AJ350</f>
        <v>0</v>
      </c>
      <c r="AK351" s="379">
        <f t="shared" ref="AK351" si="982">AK350</f>
        <v>0</v>
      </c>
      <c r="AL351" s="379">
        <f t="shared" ref="AL351" si="983">AL350</f>
        <v>0</v>
      </c>
      <c r="AM351" s="282"/>
    </row>
    <row r="352" spans="1:39" ht="15" outlineLevel="1">
      <c r="B352" s="478"/>
      <c r="C352" s="267"/>
      <c r="D352" s="267"/>
      <c r="E352" s="267"/>
      <c r="F352" s="267"/>
      <c r="G352" s="267"/>
      <c r="H352" s="267"/>
      <c r="I352" s="267"/>
      <c r="J352" s="267"/>
      <c r="K352" s="267"/>
      <c r="L352" s="267"/>
      <c r="M352" s="267"/>
      <c r="N352" s="267"/>
      <c r="O352" s="267"/>
      <c r="P352" s="267"/>
      <c r="Q352" s="267"/>
      <c r="R352" s="267"/>
      <c r="S352" s="267"/>
      <c r="T352" s="267"/>
      <c r="U352" s="267"/>
      <c r="V352" s="267"/>
      <c r="W352" s="267"/>
      <c r="X352" s="267"/>
      <c r="Y352" s="380"/>
      <c r="Z352" s="393"/>
      <c r="AA352" s="393"/>
      <c r="AB352" s="393"/>
      <c r="AC352" s="393"/>
      <c r="AD352" s="393"/>
      <c r="AE352" s="393"/>
      <c r="AF352" s="393"/>
      <c r="AG352" s="393"/>
      <c r="AH352" s="393"/>
      <c r="AI352" s="393"/>
      <c r="AJ352" s="393"/>
      <c r="AK352" s="393"/>
      <c r="AL352" s="393"/>
      <c r="AM352" s="282"/>
    </row>
    <row r="353" spans="1:39" ht="45" outlineLevel="1">
      <c r="A353" s="480">
        <v>41</v>
      </c>
      <c r="B353" s="478" t="s">
        <v>504</v>
      </c>
      <c r="C353" s="267" t="s">
        <v>335</v>
      </c>
      <c r="D353" s="271"/>
      <c r="E353" s="271"/>
      <c r="F353" s="271"/>
      <c r="G353" s="271"/>
      <c r="H353" s="271"/>
      <c r="I353" s="271"/>
      <c r="J353" s="271"/>
      <c r="K353" s="271"/>
      <c r="L353" s="271"/>
      <c r="M353" s="271"/>
      <c r="N353" s="271">
        <v>12</v>
      </c>
      <c r="O353" s="271"/>
      <c r="P353" s="271"/>
      <c r="Q353" s="271"/>
      <c r="R353" s="271"/>
      <c r="S353" s="271"/>
      <c r="T353" s="271"/>
      <c r="U353" s="271"/>
      <c r="V353" s="271"/>
      <c r="W353" s="271"/>
      <c r="X353" s="271"/>
      <c r="Y353" s="394"/>
      <c r="Z353" s="378"/>
      <c r="AA353" s="378"/>
      <c r="AB353" s="378"/>
      <c r="AC353" s="378"/>
      <c r="AD353" s="378"/>
      <c r="AE353" s="378"/>
      <c r="AF353" s="378"/>
      <c r="AG353" s="383"/>
      <c r="AH353" s="383"/>
      <c r="AI353" s="383"/>
      <c r="AJ353" s="383"/>
      <c r="AK353" s="383"/>
      <c r="AL353" s="383"/>
      <c r="AM353" s="272">
        <f>SUM(Y353:AL353)</f>
        <v>0</v>
      </c>
    </row>
    <row r="354" spans="1:39" ht="15" outlineLevel="1">
      <c r="B354" s="270" t="s">
        <v>530</v>
      </c>
      <c r="C354" s="267" t="s">
        <v>337</v>
      </c>
      <c r="D354" s="271"/>
      <c r="E354" s="271"/>
      <c r="F354" s="271"/>
      <c r="G354" s="271"/>
      <c r="H354" s="271"/>
      <c r="I354" s="271"/>
      <c r="J354" s="271"/>
      <c r="K354" s="271"/>
      <c r="L354" s="271"/>
      <c r="M354" s="271"/>
      <c r="N354" s="271">
        <f>N353</f>
        <v>12</v>
      </c>
      <c r="O354" s="271"/>
      <c r="P354" s="271"/>
      <c r="Q354" s="271"/>
      <c r="R354" s="271"/>
      <c r="S354" s="271"/>
      <c r="T354" s="271"/>
      <c r="U354" s="271"/>
      <c r="V354" s="271"/>
      <c r="W354" s="271"/>
      <c r="X354" s="271"/>
      <c r="Y354" s="379">
        <f>Y353</f>
        <v>0</v>
      </c>
      <c r="Z354" s="379">
        <f t="shared" ref="Z354" si="984">Z353</f>
        <v>0</v>
      </c>
      <c r="AA354" s="379">
        <f t="shared" ref="AA354" si="985">AA353</f>
        <v>0</v>
      </c>
      <c r="AB354" s="379">
        <f t="shared" ref="AB354" si="986">AB353</f>
        <v>0</v>
      </c>
      <c r="AC354" s="379">
        <f t="shared" ref="AC354" si="987">AC353</f>
        <v>0</v>
      </c>
      <c r="AD354" s="379">
        <f t="shared" ref="AD354" si="988">AD353</f>
        <v>0</v>
      </c>
      <c r="AE354" s="379">
        <f t="shared" ref="AE354" si="989">AE353</f>
        <v>0</v>
      </c>
      <c r="AF354" s="379">
        <f t="shared" ref="AF354" si="990">AF353</f>
        <v>0</v>
      </c>
      <c r="AG354" s="379">
        <f t="shared" ref="AG354" si="991">AG353</f>
        <v>0</v>
      </c>
      <c r="AH354" s="379">
        <f t="shared" ref="AH354" si="992">AH353</f>
        <v>0</v>
      </c>
      <c r="AI354" s="379">
        <f t="shared" ref="AI354" si="993">AI353</f>
        <v>0</v>
      </c>
      <c r="AJ354" s="379">
        <f t="shared" ref="AJ354" si="994">AJ353</f>
        <v>0</v>
      </c>
      <c r="AK354" s="379">
        <f t="shared" ref="AK354" si="995">AK353</f>
        <v>0</v>
      </c>
      <c r="AL354" s="379">
        <f t="shared" ref="AL354" si="996">AL353</f>
        <v>0</v>
      </c>
      <c r="AM354" s="282"/>
    </row>
    <row r="355" spans="1:39" ht="15" outlineLevel="1">
      <c r="B355" s="478"/>
      <c r="C355" s="267"/>
      <c r="D355" s="267"/>
      <c r="E355" s="267"/>
      <c r="F355" s="267"/>
      <c r="G355" s="267"/>
      <c r="H355" s="267"/>
      <c r="I355" s="267"/>
      <c r="J355" s="267"/>
      <c r="K355" s="267"/>
      <c r="L355" s="267"/>
      <c r="M355" s="267"/>
      <c r="N355" s="267"/>
      <c r="O355" s="267"/>
      <c r="P355" s="267"/>
      <c r="Q355" s="267"/>
      <c r="R355" s="267"/>
      <c r="S355" s="267"/>
      <c r="T355" s="267"/>
      <c r="U355" s="267"/>
      <c r="V355" s="267"/>
      <c r="W355" s="267"/>
      <c r="X355" s="267"/>
      <c r="Y355" s="380"/>
      <c r="Z355" s="393"/>
      <c r="AA355" s="393"/>
      <c r="AB355" s="393"/>
      <c r="AC355" s="393"/>
      <c r="AD355" s="393"/>
      <c r="AE355" s="393"/>
      <c r="AF355" s="393"/>
      <c r="AG355" s="393"/>
      <c r="AH355" s="393"/>
      <c r="AI355" s="393"/>
      <c r="AJ355" s="393"/>
      <c r="AK355" s="393"/>
      <c r="AL355" s="393"/>
      <c r="AM355" s="282"/>
    </row>
    <row r="356" spans="1:39" ht="30" outlineLevel="1">
      <c r="A356" s="480">
        <v>42</v>
      </c>
      <c r="B356" s="478" t="s">
        <v>505</v>
      </c>
      <c r="C356" s="267" t="s">
        <v>335</v>
      </c>
      <c r="D356" s="271"/>
      <c r="E356" s="271"/>
      <c r="F356" s="271"/>
      <c r="G356" s="271"/>
      <c r="H356" s="271"/>
      <c r="I356" s="271"/>
      <c r="J356" s="271"/>
      <c r="K356" s="271"/>
      <c r="L356" s="271"/>
      <c r="M356" s="271"/>
      <c r="N356" s="267"/>
      <c r="O356" s="271"/>
      <c r="P356" s="271"/>
      <c r="Q356" s="271"/>
      <c r="R356" s="271"/>
      <c r="S356" s="271"/>
      <c r="T356" s="271"/>
      <c r="U356" s="271"/>
      <c r="V356" s="271"/>
      <c r="W356" s="271"/>
      <c r="X356" s="271"/>
      <c r="Y356" s="394"/>
      <c r="Z356" s="378"/>
      <c r="AA356" s="378"/>
      <c r="AB356" s="378"/>
      <c r="AC356" s="378"/>
      <c r="AD356" s="378"/>
      <c r="AE356" s="378"/>
      <c r="AF356" s="378"/>
      <c r="AG356" s="383"/>
      <c r="AH356" s="383"/>
      <c r="AI356" s="383"/>
      <c r="AJ356" s="383"/>
      <c r="AK356" s="383"/>
      <c r="AL356" s="383"/>
      <c r="AM356" s="272">
        <f>SUM(Y356:AL356)</f>
        <v>0</v>
      </c>
    </row>
    <row r="357" spans="1:39" ht="15" outlineLevel="1">
      <c r="B357" s="270" t="s">
        <v>530</v>
      </c>
      <c r="C357" s="267" t="s">
        <v>337</v>
      </c>
      <c r="D357" s="271"/>
      <c r="E357" s="271"/>
      <c r="F357" s="271"/>
      <c r="G357" s="271"/>
      <c r="H357" s="271"/>
      <c r="I357" s="271"/>
      <c r="J357" s="271"/>
      <c r="K357" s="271"/>
      <c r="L357" s="271"/>
      <c r="M357" s="271"/>
      <c r="N357" s="427"/>
      <c r="O357" s="271"/>
      <c r="P357" s="271"/>
      <c r="Q357" s="271"/>
      <c r="R357" s="271"/>
      <c r="S357" s="271"/>
      <c r="T357" s="271"/>
      <c r="U357" s="271"/>
      <c r="V357" s="271"/>
      <c r="W357" s="271"/>
      <c r="X357" s="271"/>
      <c r="Y357" s="379">
        <f>Y356</f>
        <v>0</v>
      </c>
      <c r="Z357" s="379">
        <f t="shared" ref="Z357" si="997">Z356</f>
        <v>0</v>
      </c>
      <c r="AA357" s="379">
        <f t="shared" ref="AA357" si="998">AA356</f>
        <v>0</v>
      </c>
      <c r="AB357" s="379">
        <f t="shared" ref="AB357" si="999">AB356</f>
        <v>0</v>
      </c>
      <c r="AC357" s="379">
        <f t="shared" ref="AC357" si="1000">AC356</f>
        <v>0</v>
      </c>
      <c r="AD357" s="379">
        <f t="shared" ref="AD357" si="1001">AD356</f>
        <v>0</v>
      </c>
      <c r="AE357" s="379">
        <f t="shared" ref="AE357" si="1002">AE356</f>
        <v>0</v>
      </c>
      <c r="AF357" s="379">
        <f t="shared" ref="AF357" si="1003">AF356</f>
        <v>0</v>
      </c>
      <c r="AG357" s="379">
        <f t="shared" ref="AG357" si="1004">AG356</f>
        <v>0</v>
      </c>
      <c r="AH357" s="379">
        <f t="shared" ref="AH357" si="1005">AH356</f>
        <v>0</v>
      </c>
      <c r="AI357" s="379">
        <f t="shared" ref="AI357" si="1006">AI356</f>
        <v>0</v>
      </c>
      <c r="AJ357" s="379">
        <f t="shared" ref="AJ357" si="1007">AJ356</f>
        <v>0</v>
      </c>
      <c r="AK357" s="379">
        <f t="shared" ref="AK357" si="1008">AK356</f>
        <v>0</v>
      </c>
      <c r="AL357" s="379">
        <f t="shared" ref="AL357" si="1009">AL356</f>
        <v>0</v>
      </c>
      <c r="AM357" s="282"/>
    </row>
    <row r="358" spans="1:39" ht="15" outlineLevel="1">
      <c r="B358" s="478"/>
      <c r="C358" s="267"/>
      <c r="D358" s="267"/>
      <c r="E358" s="267"/>
      <c r="F358" s="267"/>
      <c r="G358" s="267"/>
      <c r="H358" s="267"/>
      <c r="I358" s="267"/>
      <c r="J358" s="267"/>
      <c r="K358" s="267"/>
      <c r="L358" s="267"/>
      <c r="M358" s="267"/>
      <c r="N358" s="267"/>
      <c r="O358" s="267"/>
      <c r="P358" s="267"/>
      <c r="Q358" s="267"/>
      <c r="R358" s="267"/>
      <c r="S358" s="267"/>
      <c r="T358" s="267"/>
      <c r="U358" s="267"/>
      <c r="V358" s="267"/>
      <c r="W358" s="267"/>
      <c r="X358" s="267"/>
      <c r="Y358" s="380"/>
      <c r="Z358" s="393"/>
      <c r="AA358" s="393"/>
      <c r="AB358" s="393"/>
      <c r="AC358" s="393"/>
      <c r="AD358" s="393"/>
      <c r="AE358" s="393"/>
      <c r="AF358" s="393"/>
      <c r="AG358" s="393"/>
      <c r="AH358" s="393"/>
      <c r="AI358" s="393"/>
      <c r="AJ358" s="393"/>
      <c r="AK358" s="393"/>
      <c r="AL358" s="393"/>
      <c r="AM358" s="282"/>
    </row>
    <row r="359" spans="1:39" ht="15" outlineLevel="1">
      <c r="A359" s="480">
        <v>43</v>
      </c>
      <c r="B359" s="478" t="s">
        <v>506</v>
      </c>
      <c r="C359" s="267" t="s">
        <v>335</v>
      </c>
      <c r="D359" s="271"/>
      <c r="E359" s="271"/>
      <c r="F359" s="271"/>
      <c r="G359" s="271"/>
      <c r="H359" s="271"/>
      <c r="I359" s="271"/>
      <c r="J359" s="271"/>
      <c r="K359" s="271"/>
      <c r="L359" s="271"/>
      <c r="M359" s="271"/>
      <c r="N359" s="271">
        <v>12</v>
      </c>
      <c r="O359" s="271"/>
      <c r="P359" s="271"/>
      <c r="Q359" s="271"/>
      <c r="R359" s="271"/>
      <c r="S359" s="271"/>
      <c r="T359" s="271"/>
      <c r="U359" s="271"/>
      <c r="V359" s="271"/>
      <c r="W359" s="271"/>
      <c r="X359" s="271"/>
      <c r="Y359" s="394"/>
      <c r="Z359" s="378"/>
      <c r="AA359" s="378"/>
      <c r="AB359" s="378"/>
      <c r="AC359" s="378"/>
      <c r="AD359" s="378"/>
      <c r="AE359" s="378"/>
      <c r="AF359" s="378"/>
      <c r="AG359" s="383"/>
      <c r="AH359" s="383"/>
      <c r="AI359" s="383"/>
      <c r="AJ359" s="383"/>
      <c r="AK359" s="383"/>
      <c r="AL359" s="383"/>
      <c r="AM359" s="272">
        <f>SUM(Y359:AL359)</f>
        <v>0</v>
      </c>
    </row>
    <row r="360" spans="1:39" ht="15" outlineLevel="1">
      <c r="B360" s="270" t="s">
        <v>530</v>
      </c>
      <c r="C360" s="267" t="s">
        <v>337</v>
      </c>
      <c r="D360" s="271"/>
      <c r="E360" s="271"/>
      <c r="F360" s="271"/>
      <c r="G360" s="271"/>
      <c r="H360" s="271"/>
      <c r="I360" s="271"/>
      <c r="J360" s="271"/>
      <c r="K360" s="271"/>
      <c r="L360" s="271"/>
      <c r="M360" s="271"/>
      <c r="N360" s="271">
        <f>N359</f>
        <v>12</v>
      </c>
      <c r="O360" s="271"/>
      <c r="P360" s="271"/>
      <c r="Q360" s="271"/>
      <c r="R360" s="271"/>
      <c r="S360" s="271"/>
      <c r="T360" s="271"/>
      <c r="U360" s="271"/>
      <c r="V360" s="271"/>
      <c r="W360" s="271"/>
      <c r="X360" s="271"/>
      <c r="Y360" s="379">
        <f>Y359</f>
        <v>0</v>
      </c>
      <c r="Z360" s="379">
        <f t="shared" ref="Z360" si="1010">Z359</f>
        <v>0</v>
      </c>
      <c r="AA360" s="379">
        <f t="shared" ref="AA360" si="1011">AA359</f>
        <v>0</v>
      </c>
      <c r="AB360" s="379">
        <f t="shared" ref="AB360" si="1012">AB359</f>
        <v>0</v>
      </c>
      <c r="AC360" s="379">
        <f t="shared" ref="AC360" si="1013">AC359</f>
        <v>0</v>
      </c>
      <c r="AD360" s="379">
        <f t="shared" ref="AD360" si="1014">AD359</f>
        <v>0</v>
      </c>
      <c r="AE360" s="379">
        <f t="shared" ref="AE360" si="1015">AE359</f>
        <v>0</v>
      </c>
      <c r="AF360" s="379">
        <f t="shared" ref="AF360" si="1016">AF359</f>
        <v>0</v>
      </c>
      <c r="AG360" s="379">
        <f t="shared" ref="AG360" si="1017">AG359</f>
        <v>0</v>
      </c>
      <c r="AH360" s="379">
        <f t="shared" ref="AH360" si="1018">AH359</f>
        <v>0</v>
      </c>
      <c r="AI360" s="379">
        <f t="shared" ref="AI360" si="1019">AI359</f>
        <v>0</v>
      </c>
      <c r="AJ360" s="379">
        <f t="shared" ref="AJ360" si="1020">AJ359</f>
        <v>0</v>
      </c>
      <c r="AK360" s="379">
        <f t="shared" ref="AK360" si="1021">AK359</f>
        <v>0</v>
      </c>
      <c r="AL360" s="379">
        <f t="shared" ref="AL360" si="1022">AL359</f>
        <v>0</v>
      </c>
      <c r="AM360" s="282"/>
    </row>
    <row r="361" spans="1:39" ht="15" outlineLevel="1">
      <c r="B361" s="478"/>
      <c r="C361" s="267"/>
      <c r="D361" s="267"/>
      <c r="E361" s="267"/>
      <c r="F361" s="267"/>
      <c r="G361" s="267"/>
      <c r="H361" s="267"/>
      <c r="I361" s="267"/>
      <c r="J361" s="267"/>
      <c r="K361" s="267"/>
      <c r="L361" s="267"/>
      <c r="M361" s="267"/>
      <c r="N361" s="267"/>
      <c r="O361" s="267"/>
      <c r="P361" s="267"/>
      <c r="Q361" s="267"/>
      <c r="R361" s="267"/>
      <c r="S361" s="267"/>
      <c r="T361" s="267"/>
      <c r="U361" s="267"/>
      <c r="V361" s="267"/>
      <c r="W361" s="267"/>
      <c r="X361" s="267"/>
      <c r="Y361" s="380"/>
      <c r="Z361" s="393"/>
      <c r="AA361" s="393"/>
      <c r="AB361" s="393"/>
      <c r="AC361" s="393"/>
      <c r="AD361" s="393"/>
      <c r="AE361" s="393"/>
      <c r="AF361" s="393"/>
      <c r="AG361" s="393"/>
      <c r="AH361" s="393"/>
      <c r="AI361" s="393"/>
      <c r="AJ361" s="393"/>
      <c r="AK361" s="393"/>
      <c r="AL361" s="393"/>
      <c r="AM361" s="282"/>
    </row>
    <row r="362" spans="1:39" ht="45" outlineLevel="1">
      <c r="A362" s="480">
        <v>44</v>
      </c>
      <c r="B362" s="478" t="s">
        <v>507</v>
      </c>
      <c r="C362" s="267" t="s">
        <v>335</v>
      </c>
      <c r="D362" s="271"/>
      <c r="E362" s="271"/>
      <c r="F362" s="271"/>
      <c r="G362" s="271"/>
      <c r="H362" s="271"/>
      <c r="I362" s="271"/>
      <c r="J362" s="271"/>
      <c r="K362" s="271"/>
      <c r="L362" s="271"/>
      <c r="M362" s="271"/>
      <c r="N362" s="271">
        <v>12</v>
      </c>
      <c r="O362" s="271"/>
      <c r="P362" s="271"/>
      <c r="Q362" s="271"/>
      <c r="R362" s="271"/>
      <c r="S362" s="271"/>
      <c r="T362" s="271"/>
      <c r="U362" s="271"/>
      <c r="V362" s="271"/>
      <c r="W362" s="271"/>
      <c r="X362" s="271"/>
      <c r="Y362" s="394"/>
      <c r="Z362" s="378"/>
      <c r="AA362" s="378"/>
      <c r="AB362" s="378"/>
      <c r="AC362" s="378"/>
      <c r="AD362" s="378"/>
      <c r="AE362" s="378"/>
      <c r="AF362" s="378"/>
      <c r="AG362" s="383"/>
      <c r="AH362" s="383"/>
      <c r="AI362" s="383"/>
      <c r="AJ362" s="383"/>
      <c r="AK362" s="383"/>
      <c r="AL362" s="383"/>
      <c r="AM362" s="272">
        <f>SUM(Y362:AL362)</f>
        <v>0</v>
      </c>
    </row>
    <row r="363" spans="1:39" ht="15" outlineLevel="1">
      <c r="B363" s="270" t="s">
        <v>530</v>
      </c>
      <c r="C363" s="267" t="s">
        <v>337</v>
      </c>
      <c r="D363" s="271"/>
      <c r="E363" s="271"/>
      <c r="F363" s="271"/>
      <c r="G363" s="271"/>
      <c r="H363" s="271"/>
      <c r="I363" s="271"/>
      <c r="J363" s="271"/>
      <c r="K363" s="271"/>
      <c r="L363" s="271"/>
      <c r="M363" s="271"/>
      <c r="N363" s="271">
        <f>N362</f>
        <v>12</v>
      </c>
      <c r="O363" s="271"/>
      <c r="P363" s="271"/>
      <c r="Q363" s="271"/>
      <c r="R363" s="271"/>
      <c r="S363" s="271"/>
      <c r="T363" s="271"/>
      <c r="U363" s="271"/>
      <c r="V363" s="271"/>
      <c r="W363" s="271"/>
      <c r="X363" s="271"/>
      <c r="Y363" s="379">
        <f>Y362</f>
        <v>0</v>
      </c>
      <c r="Z363" s="379">
        <f t="shared" ref="Z363" si="1023">Z362</f>
        <v>0</v>
      </c>
      <c r="AA363" s="379">
        <f t="shared" ref="AA363" si="1024">AA362</f>
        <v>0</v>
      </c>
      <c r="AB363" s="379">
        <f t="shared" ref="AB363" si="1025">AB362</f>
        <v>0</v>
      </c>
      <c r="AC363" s="379">
        <f t="shared" ref="AC363" si="1026">AC362</f>
        <v>0</v>
      </c>
      <c r="AD363" s="379">
        <f t="shared" ref="AD363" si="1027">AD362</f>
        <v>0</v>
      </c>
      <c r="AE363" s="379">
        <f t="shared" ref="AE363" si="1028">AE362</f>
        <v>0</v>
      </c>
      <c r="AF363" s="379">
        <f t="shared" ref="AF363" si="1029">AF362</f>
        <v>0</v>
      </c>
      <c r="AG363" s="379">
        <f t="shared" ref="AG363" si="1030">AG362</f>
        <v>0</v>
      </c>
      <c r="AH363" s="379">
        <f t="shared" ref="AH363" si="1031">AH362</f>
        <v>0</v>
      </c>
      <c r="AI363" s="379">
        <f t="shared" ref="AI363" si="1032">AI362</f>
        <v>0</v>
      </c>
      <c r="AJ363" s="379">
        <f t="shared" ref="AJ363" si="1033">AJ362</f>
        <v>0</v>
      </c>
      <c r="AK363" s="379">
        <f t="shared" ref="AK363" si="1034">AK362</f>
        <v>0</v>
      </c>
      <c r="AL363" s="379">
        <f t="shared" ref="AL363" si="1035">AL362</f>
        <v>0</v>
      </c>
      <c r="AM363" s="282"/>
    </row>
    <row r="364" spans="1:39" ht="15" outlineLevel="1">
      <c r="B364" s="478"/>
      <c r="C364" s="267"/>
      <c r="D364" s="267"/>
      <c r="E364" s="267"/>
      <c r="F364" s="267"/>
      <c r="G364" s="267"/>
      <c r="H364" s="267"/>
      <c r="I364" s="267"/>
      <c r="J364" s="267"/>
      <c r="K364" s="267"/>
      <c r="L364" s="267"/>
      <c r="M364" s="267"/>
      <c r="N364" s="267"/>
      <c r="O364" s="267"/>
      <c r="P364" s="267"/>
      <c r="Q364" s="267"/>
      <c r="R364" s="267"/>
      <c r="S364" s="267"/>
      <c r="T364" s="267"/>
      <c r="U364" s="267"/>
      <c r="V364" s="267"/>
      <c r="W364" s="267"/>
      <c r="X364" s="267"/>
      <c r="Y364" s="380"/>
      <c r="Z364" s="393"/>
      <c r="AA364" s="393"/>
      <c r="AB364" s="393"/>
      <c r="AC364" s="393"/>
      <c r="AD364" s="393"/>
      <c r="AE364" s="393"/>
      <c r="AF364" s="393"/>
      <c r="AG364" s="393"/>
      <c r="AH364" s="393"/>
      <c r="AI364" s="393"/>
      <c r="AJ364" s="393"/>
      <c r="AK364" s="393"/>
      <c r="AL364" s="393"/>
      <c r="AM364" s="282"/>
    </row>
    <row r="365" spans="1:39" ht="30" outlineLevel="1">
      <c r="A365" s="480">
        <v>45</v>
      </c>
      <c r="B365" s="478" t="s">
        <v>508</v>
      </c>
      <c r="C365" s="267" t="s">
        <v>335</v>
      </c>
      <c r="D365" s="271"/>
      <c r="E365" s="271"/>
      <c r="F365" s="271"/>
      <c r="G365" s="271"/>
      <c r="H365" s="271"/>
      <c r="I365" s="271"/>
      <c r="J365" s="271"/>
      <c r="K365" s="271"/>
      <c r="L365" s="271"/>
      <c r="M365" s="271"/>
      <c r="N365" s="271">
        <v>12</v>
      </c>
      <c r="O365" s="271"/>
      <c r="P365" s="271"/>
      <c r="Q365" s="271"/>
      <c r="R365" s="271"/>
      <c r="S365" s="271"/>
      <c r="T365" s="271"/>
      <c r="U365" s="271"/>
      <c r="V365" s="271"/>
      <c r="W365" s="271"/>
      <c r="X365" s="271"/>
      <c r="Y365" s="394"/>
      <c r="Z365" s="378"/>
      <c r="AA365" s="378"/>
      <c r="AB365" s="378"/>
      <c r="AC365" s="378"/>
      <c r="AD365" s="378"/>
      <c r="AE365" s="378"/>
      <c r="AF365" s="378"/>
      <c r="AG365" s="383"/>
      <c r="AH365" s="383"/>
      <c r="AI365" s="383"/>
      <c r="AJ365" s="383"/>
      <c r="AK365" s="383"/>
      <c r="AL365" s="383"/>
      <c r="AM365" s="272">
        <f>SUM(Y365:AL365)</f>
        <v>0</v>
      </c>
    </row>
    <row r="366" spans="1:39" ht="15" outlineLevel="1">
      <c r="B366" s="270" t="s">
        <v>530</v>
      </c>
      <c r="C366" s="267" t="s">
        <v>337</v>
      </c>
      <c r="D366" s="271"/>
      <c r="E366" s="271"/>
      <c r="F366" s="271"/>
      <c r="G366" s="271"/>
      <c r="H366" s="271"/>
      <c r="I366" s="271"/>
      <c r="J366" s="271"/>
      <c r="K366" s="271"/>
      <c r="L366" s="271"/>
      <c r="M366" s="271"/>
      <c r="N366" s="271">
        <f>N365</f>
        <v>12</v>
      </c>
      <c r="O366" s="271"/>
      <c r="P366" s="271"/>
      <c r="Q366" s="271"/>
      <c r="R366" s="271"/>
      <c r="S366" s="271"/>
      <c r="T366" s="271"/>
      <c r="U366" s="271"/>
      <c r="V366" s="271"/>
      <c r="W366" s="271"/>
      <c r="X366" s="271"/>
      <c r="Y366" s="379">
        <f>Y365</f>
        <v>0</v>
      </c>
      <c r="Z366" s="379">
        <f t="shared" ref="Z366" si="1036">Z365</f>
        <v>0</v>
      </c>
      <c r="AA366" s="379">
        <f t="shared" ref="AA366" si="1037">AA365</f>
        <v>0</v>
      </c>
      <c r="AB366" s="379">
        <f t="shared" ref="AB366" si="1038">AB365</f>
        <v>0</v>
      </c>
      <c r="AC366" s="379">
        <f t="shared" ref="AC366" si="1039">AC365</f>
        <v>0</v>
      </c>
      <c r="AD366" s="379">
        <f t="shared" ref="AD366" si="1040">AD365</f>
        <v>0</v>
      </c>
      <c r="AE366" s="379">
        <f t="shared" ref="AE366" si="1041">AE365</f>
        <v>0</v>
      </c>
      <c r="AF366" s="379">
        <f t="shared" ref="AF366" si="1042">AF365</f>
        <v>0</v>
      </c>
      <c r="AG366" s="379">
        <f t="shared" ref="AG366" si="1043">AG365</f>
        <v>0</v>
      </c>
      <c r="AH366" s="379">
        <f t="shared" ref="AH366" si="1044">AH365</f>
        <v>0</v>
      </c>
      <c r="AI366" s="379">
        <f t="shared" ref="AI366" si="1045">AI365</f>
        <v>0</v>
      </c>
      <c r="AJ366" s="379">
        <f t="shared" ref="AJ366" si="1046">AJ365</f>
        <v>0</v>
      </c>
      <c r="AK366" s="379">
        <f t="shared" ref="AK366" si="1047">AK365</f>
        <v>0</v>
      </c>
      <c r="AL366" s="379">
        <f t="shared" ref="AL366" si="1048">AL365</f>
        <v>0</v>
      </c>
      <c r="AM366" s="282"/>
    </row>
    <row r="367" spans="1:39" ht="15" outlineLevel="1">
      <c r="B367" s="478"/>
      <c r="C367" s="267"/>
      <c r="D367" s="267"/>
      <c r="E367" s="267"/>
      <c r="F367" s="267"/>
      <c r="G367" s="267"/>
      <c r="H367" s="267"/>
      <c r="I367" s="267"/>
      <c r="J367" s="267"/>
      <c r="K367" s="267"/>
      <c r="L367" s="267"/>
      <c r="M367" s="267"/>
      <c r="N367" s="267"/>
      <c r="O367" s="267"/>
      <c r="P367" s="267"/>
      <c r="Q367" s="267"/>
      <c r="R367" s="267"/>
      <c r="S367" s="267"/>
      <c r="T367" s="267"/>
      <c r="U367" s="267"/>
      <c r="V367" s="267"/>
      <c r="W367" s="267"/>
      <c r="X367" s="267"/>
      <c r="Y367" s="380"/>
      <c r="Z367" s="393"/>
      <c r="AA367" s="393"/>
      <c r="AB367" s="393"/>
      <c r="AC367" s="393"/>
      <c r="AD367" s="393"/>
      <c r="AE367" s="393"/>
      <c r="AF367" s="393"/>
      <c r="AG367" s="393"/>
      <c r="AH367" s="393"/>
      <c r="AI367" s="393"/>
      <c r="AJ367" s="393"/>
      <c r="AK367" s="393"/>
      <c r="AL367" s="393"/>
      <c r="AM367" s="282"/>
    </row>
    <row r="368" spans="1:39" ht="30" outlineLevel="1">
      <c r="A368" s="480">
        <v>46</v>
      </c>
      <c r="B368" s="478" t="s">
        <v>509</v>
      </c>
      <c r="C368" s="267" t="s">
        <v>335</v>
      </c>
      <c r="D368" s="271"/>
      <c r="E368" s="271"/>
      <c r="F368" s="271"/>
      <c r="G368" s="271"/>
      <c r="H368" s="271"/>
      <c r="I368" s="271"/>
      <c r="J368" s="271"/>
      <c r="K368" s="271"/>
      <c r="L368" s="271"/>
      <c r="M368" s="271"/>
      <c r="N368" s="271">
        <v>12</v>
      </c>
      <c r="O368" s="271"/>
      <c r="P368" s="271"/>
      <c r="Q368" s="271"/>
      <c r="R368" s="271"/>
      <c r="S368" s="271"/>
      <c r="T368" s="271"/>
      <c r="U368" s="271"/>
      <c r="V368" s="271"/>
      <c r="W368" s="271"/>
      <c r="X368" s="271"/>
      <c r="Y368" s="394"/>
      <c r="Z368" s="378"/>
      <c r="AA368" s="378"/>
      <c r="AB368" s="378"/>
      <c r="AC368" s="378"/>
      <c r="AD368" s="378"/>
      <c r="AE368" s="378"/>
      <c r="AF368" s="378"/>
      <c r="AG368" s="383"/>
      <c r="AH368" s="383"/>
      <c r="AI368" s="383"/>
      <c r="AJ368" s="383"/>
      <c r="AK368" s="383"/>
      <c r="AL368" s="383"/>
      <c r="AM368" s="272">
        <f>SUM(Y368:AL368)</f>
        <v>0</v>
      </c>
    </row>
    <row r="369" spans="1:39" ht="15" outlineLevel="1">
      <c r="B369" s="270" t="s">
        <v>530</v>
      </c>
      <c r="C369" s="267" t="s">
        <v>337</v>
      </c>
      <c r="D369" s="271"/>
      <c r="E369" s="271"/>
      <c r="F369" s="271"/>
      <c r="G369" s="271"/>
      <c r="H369" s="271"/>
      <c r="I369" s="271"/>
      <c r="J369" s="271"/>
      <c r="K369" s="271"/>
      <c r="L369" s="271"/>
      <c r="M369" s="271"/>
      <c r="N369" s="271">
        <f>N368</f>
        <v>12</v>
      </c>
      <c r="O369" s="271"/>
      <c r="P369" s="271"/>
      <c r="Q369" s="271"/>
      <c r="R369" s="271"/>
      <c r="S369" s="271"/>
      <c r="T369" s="271"/>
      <c r="U369" s="271"/>
      <c r="V369" s="271"/>
      <c r="W369" s="271"/>
      <c r="X369" s="271"/>
      <c r="Y369" s="379">
        <f>Y368</f>
        <v>0</v>
      </c>
      <c r="Z369" s="379">
        <f t="shared" ref="Z369" si="1049">Z368</f>
        <v>0</v>
      </c>
      <c r="AA369" s="379">
        <f t="shared" ref="AA369" si="1050">AA368</f>
        <v>0</v>
      </c>
      <c r="AB369" s="379">
        <f t="shared" ref="AB369" si="1051">AB368</f>
        <v>0</v>
      </c>
      <c r="AC369" s="379">
        <f t="shared" ref="AC369" si="1052">AC368</f>
        <v>0</v>
      </c>
      <c r="AD369" s="379">
        <f t="shared" ref="AD369" si="1053">AD368</f>
        <v>0</v>
      </c>
      <c r="AE369" s="379">
        <f t="shared" ref="AE369" si="1054">AE368</f>
        <v>0</v>
      </c>
      <c r="AF369" s="379">
        <f t="shared" ref="AF369" si="1055">AF368</f>
        <v>0</v>
      </c>
      <c r="AG369" s="379">
        <f t="shared" ref="AG369" si="1056">AG368</f>
        <v>0</v>
      </c>
      <c r="AH369" s="379">
        <f t="shared" ref="AH369" si="1057">AH368</f>
        <v>0</v>
      </c>
      <c r="AI369" s="379">
        <f t="shared" ref="AI369" si="1058">AI368</f>
        <v>0</v>
      </c>
      <c r="AJ369" s="379">
        <f t="shared" ref="AJ369" si="1059">AJ368</f>
        <v>0</v>
      </c>
      <c r="AK369" s="379">
        <f t="shared" ref="AK369" si="1060">AK368</f>
        <v>0</v>
      </c>
      <c r="AL369" s="379">
        <f t="shared" ref="AL369" si="1061">AL368</f>
        <v>0</v>
      </c>
      <c r="AM369" s="282"/>
    </row>
    <row r="370" spans="1:39" ht="15" outlineLevel="1">
      <c r="B370" s="478"/>
      <c r="C370" s="267"/>
      <c r="D370" s="267"/>
      <c r="E370" s="267"/>
      <c r="F370" s="267"/>
      <c r="G370" s="267"/>
      <c r="H370" s="267"/>
      <c r="I370" s="267"/>
      <c r="J370" s="267"/>
      <c r="K370" s="267"/>
      <c r="L370" s="267"/>
      <c r="M370" s="267"/>
      <c r="N370" s="267"/>
      <c r="O370" s="267"/>
      <c r="P370" s="267"/>
      <c r="Q370" s="267"/>
      <c r="R370" s="267"/>
      <c r="S370" s="267"/>
      <c r="T370" s="267"/>
      <c r="U370" s="267"/>
      <c r="V370" s="267"/>
      <c r="W370" s="267"/>
      <c r="X370" s="267"/>
      <c r="Y370" s="380"/>
      <c r="Z370" s="393"/>
      <c r="AA370" s="393"/>
      <c r="AB370" s="393"/>
      <c r="AC370" s="393"/>
      <c r="AD370" s="393"/>
      <c r="AE370" s="393"/>
      <c r="AF370" s="393"/>
      <c r="AG370" s="393"/>
      <c r="AH370" s="393"/>
      <c r="AI370" s="393"/>
      <c r="AJ370" s="393"/>
      <c r="AK370" s="393"/>
      <c r="AL370" s="393"/>
      <c r="AM370" s="282"/>
    </row>
    <row r="371" spans="1:39" ht="30" outlineLevel="1">
      <c r="A371" s="480">
        <v>47</v>
      </c>
      <c r="B371" s="478" t="s">
        <v>510</v>
      </c>
      <c r="C371" s="267" t="s">
        <v>335</v>
      </c>
      <c r="D371" s="271"/>
      <c r="E371" s="271"/>
      <c r="F371" s="271"/>
      <c r="G371" s="271"/>
      <c r="H371" s="271"/>
      <c r="I371" s="271"/>
      <c r="J371" s="271"/>
      <c r="K371" s="271"/>
      <c r="L371" s="271"/>
      <c r="M371" s="271"/>
      <c r="N371" s="271">
        <v>12</v>
      </c>
      <c r="O371" s="271"/>
      <c r="P371" s="271"/>
      <c r="Q371" s="271"/>
      <c r="R371" s="271"/>
      <c r="S371" s="271"/>
      <c r="T371" s="271"/>
      <c r="U371" s="271"/>
      <c r="V371" s="271"/>
      <c r="W371" s="271"/>
      <c r="X371" s="271"/>
      <c r="Y371" s="394"/>
      <c r="Z371" s="378"/>
      <c r="AA371" s="378"/>
      <c r="AB371" s="378"/>
      <c r="AC371" s="378"/>
      <c r="AD371" s="378"/>
      <c r="AE371" s="378"/>
      <c r="AF371" s="378"/>
      <c r="AG371" s="383"/>
      <c r="AH371" s="383"/>
      <c r="AI371" s="383"/>
      <c r="AJ371" s="383"/>
      <c r="AK371" s="383"/>
      <c r="AL371" s="383"/>
      <c r="AM371" s="272">
        <f>SUM(Y371:AL371)</f>
        <v>0</v>
      </c>
    </row>
    <row r="372" spans="1:39" ht="15" outlineLevel="1">
      <c r="B372" s="270" t="s">
        <v>530</v>
      </c>
      <c r="C372" s="267" t="s">
        <v>337</v>
      </c>
      <c r="D372" s="271"/>
      <c r="E372" s="271"/>
      <c r="F372" s="271"/>
      <c r="G372" s="271"/>
      <c r="H372" s="271"/>
      <c r="I372" s="271"/>
      <c r="J372" s="271"/>
      <c r="K372" s="271"/>
      <c r="L372" s="271"/>
      <c r="M372" s="271"/>
      <c r="N372" s="271">
        <f>N371</f>
        <v>12</v>
      </c>
      <c r="O372" s="271"/>
      <c r="P372" s="271"/>
      <c r="Q372" s="271"/>
      <c r="R372" s="271"/>
      <c r="S372" s="271"/>
      <c r="T372" s="271"/>
      <c r="U372" s="271"/>
      <c r="V372" s="271"/>
      <c r="W372" s="271"/>
      <c r="X372" s="271"/>
      <c r="Y372" s="379">
        <f>Y371</f>
        <v>0</v>
      </c>
      <c r="Z372" s="379">
        <f t="shared" ref="Z372" si="1062">Z371</f>
        <v>0</v>
      </c>
      <c r="AA372" s="379">
        <f t="shared" ref="AA372" si="1063">AA371</f>
        <v>0</v>
      </c>
      <c r="AB372" s="379">
        <f t="shared" ref="AB372" si="1064">AB371</f>
        <v>0</v>
      </c>
      <c r="AC372" s="379">
        <f t="shared" ref="AC372" si="1065">AC371</f>
        <v>0</v>
      </c>
      <c r="AD372" s="379">
        <f t="shared" ref="AD372" si="1066">AD371</f>
        <v>0</v>
      </c>
      <c r="AE372" s="379">
        <f t="shared" ref="AE372" si="1067">AE371</f>
        <v>0</v>
      </c>
      <c r="AF372" s="379">
        <f t="shared" ref="AF372" si="1068">AF371</f>
        <v>0</v>
      </c>
      <c r="AG372" s="379">
        <f t="shared" ref="AG372" si="1069">AG371</f>
        <v>0</v>
      </c>
      <c r="AH372" s="379">
        <f t="shared" ref="AH372" si="1070">AH371</f>
        <v>0</v>
      </c>
      <c r="AI372" s="379">
        <f t="shared" ref="AI372" si="1071">AI371</f>
        <v>0</v>
      </c>
      <c r="AJ372" s="379">
        <f t="shared" ref="AJ372" si="1072">AJ371</f>
        <v>0</v>
      </c>
      <c r="AK372" s="379">
        <f t="shared" ref="AK372" si="1073">AK371</f>
        <v>0</v>
      </c>
      <c r="AL372" s="379">
        <f t="shared" ref="AL372" si="1074">AL371</f>
        <v>0</v>
      </c>
      <c r="AM372" s="282"/>
    </row>
    <row r="373" spans="1:39" ht="15" outlineLevel="1">
      <c r="B373" s="478"/>
      <c r="C373" s="267"/>
      <c r="D373" s="267"/>
      <c r="E373" s="267"/>
      <c r="F373" s="267"/>
      <c r="G373" s="267"/>
      <c r="H373" s="267"/>
      <c r="I373" s="267"/>
      <c r="J373" s="267"/>
      <c r="K373" s="267"/>
      <c r="L373" s="267"/>
      <c r="M373" s="267"/>
      <c r="N373" s="267"/>
      <c r="O373" s="267"/>
      <c r="P373" s="267"/>
      <c r="Q373" s="267"/>
      <c r="R373" s="267"/>
      <c r="S373" s="267"/>
      <c r="T373" s="267"/>
      <c r="U373" s="267"/>
      <c r="V373" s="267"/>
      <c r="W373" s="267"/>
      <c r="X373" s="267"/>
      <c r="Y373" s="380"/>
      <c r="Z373" s="393"/>
      <c r="AA373" s="393"/>
      <c r="AB373" s="393"/>
      <c r="AC373" s="393"/>
      <c r="AD373" s="393"/>
      <c r="AE373" s="393"/>
      <c r="AF373" s="393"/>
      <c r="AG373" s="393"/>
      <c r="AH373" s="393"/>
      <c r="AI373" s="393"/>
      <c r="AJ373" s="393"/>
      <c r="AK373" s="393"/>
      <c r="AL373" s="393"/>
      <c r="AM373" s="282"/>
    </row>
    <row r="374" spans="1:39" ht="30" outlineLevel="1">
      <c r="A374" s="480">
        <v>48</v>
      </c>
      <c r="B374" s="478" t="s">
        <v>511</v>
      </c>
      <c r="C374" s="267" t="s">
        <v>335</v>
      </c>
      <c r="D374" s="271"/>
      <c r="E374" s="271"/>
      <c r="F374" s="271"/>
      <c r="G374" s="271"/>
      <c r="H374" s="271"/>
      <c r="I374" s="271"/>
      <c r="J374" s="271"/>
      <c r="K374" s="271"/>
      <c r="L374" s="271"/>
      <c r="M374" s="271"/>
      <c r="N374" s="271">
        <v>12</v>
      </c>
      <c r="O374" s="271"/>
      <c r="P374" s="271"/>
      <c r="Q374" s="271"/>
      <c r="R374" s="271"/>
      <c r="S374" s="271"/>
      <c r="T374" s="271"/>
      <c r="U374" s="271"/>
      <c r="V374" s="271"/>
      <c r="W374" s="271"/>
      <c r="X374" s="271"/>
      <c r="Y374" s="394"/>
      <c r="Z374" s="378"/>
      <c r="AA374" s="378"/>
      <c r="AB374" s="378"/>
      <c r="AC374" s="378"/>
      <c r="AD374" s="378"/>
      <c r="AE374" s="378"/>
      <c r="AF374" s="378"/>
      <c r="AG374" s="383"/>
      <c r="AH374" s="383"/>
      <c r="AI374" s="383"/>
      <c r="AJ374" s="383"/>
      <c r="AK374" s="383"/>
      <c r="AL374" s="383"/>
      <c r="AM374" s="272">
        <f>SUM(Y374:AL374)</f>
        <v>0</v>
      </c>
    </row>
    <row r="375" spans="1:39" ht="15" outlineLevel="1">
      <c r="B375" s="270" t="s">
        <v>530</v>
      </c>
      <c r="C375" s="267" t="s">
        <v>337</v>
      </c>
      <c r="D375" s="271"/>
      <c r="E375" s="271"/>
      <c r="F375" s="271"/>
      <c r="G375" s="271"/>
      <c r="H375" s="271"/>
      <c r="I375" s="271"/>
      <c r="J375" s="271"/>
      <c r="K375" s="271"/>
      <c r="L375" s="271"/>
      <c r="M375" s="271"/>
      <c r="N375" s="271">
        <f>N374</f>
        <v>12</v>
      </c>
      <c r="O375" s="271"/>
      <c r="P375" s="271"/>
      <c r="Q375" s="271"/>
      <c r="R375" s="271"/>
      <c r="S375" s="271"/>
      <c r="T375" s="271"/>
      <c r="U375" s="271"/>
      <c r="V375" s="271"/>
      <c r="W375" s="271"/>
      <c r="X375" s="271"/>
      <c r="Y375" s="379">
        <f>Y374</f>
        <v>0</v>
      </c>
      <c r="Z375" s="379">
        <f t="shared" ref="Z375" si="1075">Z374</f>
        <v>0</v>
      </c>
      <c r="AA375" s="379">
        <f t="shared" ref="AA375" si="1076">AA374</f>
        <v>0</v>
      </c>
      <c r="AB375" s="379">
        <f t="shared" ref="AB375" si="1077">AB374</f>
        <v>0</v>
      </c>
      <c r="AC375" s="379">
        <f t="shared" ref="AC375" si="1078">AC374</f>
        <v>0</v>
      </c>
      <c r="AD375" s="379">
        <f t="shared" ref="AD375" si="1079">AD374</f>
        <v>0</v>
      </c>
      <c r="AE375" s="379">
        <f t="shared" ref="AE375" si="1080">AE374</f>
        <v>0</v>
      </c>
      <c r="AF375" s="379">
        <f t="shared" ref="AF375" si="1081">AF374</f>
        <v>0</v>
      </c>
      <c r="AG375" s="379">
        <f t="shared" ref="AG375" si="1082">AG374</f>
        <v>0</v>
      </c>
      <c r="AH375" s="379">
        <f t="shared" ref="AH375" si="1083">AH374</f>
        <v>0</v>
      </c>
      <c r="AI375" s="379">
        <f t="shared" ref="AI375" si="1084">AI374</f>
        <v>0</v>
      </c>
      <c r="AJ375" s="379">
        <f t="shared" ref="AJ375" si="1085">AJ374</f>
        <v>0</v>
      </c>
      <c r="AK375" s="379">
        <f t="shared" ref="AK375" si="1086">AK374</f>
        <v>0</v>
      </c>
      <c r="AL375" s="379">
        <f t="shared" ref="AL375" si="1087">AL374</f>
        <v>0</v>
      </c>
      <c r="AM375" s="282"/>
    </row>
    <row r="376" spans="1:39" ht="15" outlineLevel="1">
      <c r="B376" s="478"/>
      <c r="C376" s="267"/>
      <c r="D376" s="267"/>
      <c r="E376" s="267"/>
      <c r="F376" s="267"/>
      <c r="G376" s="267"/>
      <c r="H376" s="267"/>
      <c r="I376" s="267"/>
      <c r="J376" s="267"/>
      <c r="K376" s="267"/>
      <c r="L376" s="267"/>
      <c r="M376" s="267"/>
      <c r="N376" s="267"/>
      <c r="O376" s="267"/>
      <c r="P376" s="267"/>
      <c r="Q376" s="267"/>
      <c r="R376" s="267"/>
      <c r="S376" s="267"/>
      <c r="T376" s="267"/>
      <c r="U376" s="267"/>
      <c r="V376" s="267"/>
      <c r="W376" s="267"/>
      <c r="X376" s="267"/>
      <c r="Y376" s="380"/>
      <c r="Z376" s="393"/>
      <c r="AA376" s="393"/>
      <c r="AB376" s="393"/>
      <c r="AC376" s="393"/>
      <c r="AD376" s="393"/>
      <c r="AE376" s="393"/>
      <c r="AF376" s="393"/>
      <c r="AG376" s="393"/>
      <c r="AH376" s="393"/>
      <c r="AI376" s="393"/>
      <c r="AJ376" s="393"/>
      <c r="AK376" s="393"/>
      <c r="AL376" s="393"/>
      <c r="AM376" s="282"/>
    </row>
    <row r="377" spans="1:39" ht="30" outlineLevel="1">
      <c r="A377" s="480">
        <v>49</v>
      </c>
      <c r="B377" s="478" t="s">
        <v>512</v>
      </c>
      <c r="C377" s="267" t="s">
        <v>335</v>
      </c>
      <c r="D377" s="271"/>
      <c r="E377" s="271"/>
      <c r="F377" s="271"/>
      <c r="G377" s="271"/>
      <c r="H377" s="271"/>
      <c r="I377" s="271"/>
      <c r="J377" s="271"/>
      <c r="K377" s="271"/>
      <c r="L377" s="271"/>
      <c r="M377" s="271"/>
      <c r="N377" s="271">
        <v>12</v>
      </c>
      <c r="O377" s="271"/>
      <c r="P377" s="271"/>
      <c r="Q377" s="271"/>
      <c r="R377" s="271"/>
      <c r="S377" s="271"/>
      <c r="T377" s="271"/>
      <c r="U377" s="271"/>
      <c r="V377" s="271"/>
      <c r="W377" s="271"/>
      <c r="X377" s="271"/>
      <c r="Y377" s="394"/>
      <c r="Z377" s="378"/>
      <c r="AA377" s="378"/>
      <c r="AB377" s="378"/>
      <c r="AC377" s="378"/>
      <c r="AD377" s="378"/>
      <c r="AE377" s="378"/>
      <c r="AF377" s="378"/>
      <c r="AG377" s="383"/>
      <c r="AH377" s="383"/>
      <c r="AI377" s="383"/>
      <c r="AJ377" s="383"/>
      <c r="AK377" s="383"/>
      <c r="AL377" s="383"/>
      <c r="AM377" s="272">
        <f>SUM(Y377:AL377)</f>
        <v>0</v>
      </c>
    </row>
    <row r="378" spans="1:39" ht="15" outlineLevel="1">
      <c r="B378" s="270" t="s">
        <v>530</v>
      </c>
      <c r="C378" s="267" t="s">
        <v>337</v>
      </c>
      <c r="D378" s="271"/>
      <c r="E378" s="271"/>
      <c r="F378" s="271"/>
      <c r="G378" s="271"/>
      <c r="H378" s="271"/>
      <c r="I378" s="271"/>
      <c r="J378" s="271"/>
      <c r="K378" s="271"/>
      <c r="L378" s="271"/>
      <c r="M378" s="271"/>
      <c r="N378" s="271">
        <f>N377</f>
        <v>12</v>
      </c>
      <c r="O378" s="271"/>
      <c r="P378" s="271"/>
      <c r="Q378" s="271"/>
      <c r="R378" s="271"/>
      <c r="S378" s="271"/>
      <c r="T378" s="271"/>
      <c r="U378" s="271"/>
      <c r="V378" s="271"/>
      <c r="W378" s="271"/>
      <c r="X378" s="271"/>
      <c r="Y378" s="379">
        <f>Y377</f>
        <v>0</v>
      </c>
      <c r="Z378" s="379">
        <f t="shared" ref="Z378" si="1088">Z377</f>
        <v>0</v>
      </c>
      <c r="AA378" s="379">
        <f t="shared" ref="AA378" si="1089">AA377</f>
        <v>0</v>
      </c>
      <c r="AB378" s="379">
        <f t="shared" ref="AB378" si="1090">AB377</f>
        <v>0</v>
      </c>
      <c r="AC378" s="379">
        <f t="shared" ref="AC378" si="1091">AC377</f>
        <v>0</v>
      </c>
      <c r="AD378" s="379">
        <f t="shared" ref="AD378" si="1092">AD377</f>
        <v>0</v>
      </c>
      <c r="AE378" s="379">
        <f t="shared" ref="AE378" si="1093">AE377</f>
        <v>0</v>
      </c>
      <c r="AF378" s="379">
        <f t="shared" ref="AF378" si="1094">AF377</f>
        <v>0</v>
      </c>
      <c r="AG378" s="379">
        <f t="shared" ref="AG378" si="1095">AG377</f>
        <v>0</v>
      </c>
      <c r="AH378" s="379">
        <f t="shared" ref="AH378" si="1096">AH377</f>
        <v>0</v>
      </c>
      <c r="AI378" s="379">
        <f t="shared" ref="AI378" si="1097">AI377</f>
        <v>0</v>
      </c>
      <c r="AJ378" s="379">
        <f t="shared" ref="AJ378" si="1098">AJ377</f>
        <v>0</v>
      </c>
      <c r="AK378" s="379">
        <f t="shared" ref="AK378" si="1099">AK377</f>
        <v>0</v>
      </c>
      <c r="AL378" s="379">
        <f t="shared" ref="AL378" si="1100">AL377</f>
        <v>0</v>
      </c>
      <c r="AM378" s="282"/>
    </row>
    <row r="379" spans="1:39" ht="15" outlineLevel="1">
      <c r="B379" s="270"/>
      <c r="C379" s="281"/>
      <c r="D379" s="267"/>
      <c r="E379" s="267"/>
      <c r="F379" s="267"/>
      <c r="G379" s="267"/>
      <c r="H379" s="267"/>
      <c r="I379" s="267"/>
      <c r="J379" s="267"/>
      <c r="K379" s="267"/>
      <c r="L379" s="267"/>
      <c r="M379" s="267"/>
      <c r="N379" s="267"/>
      <c r="O379" s="267"/>
      <c r="P379" s="267"/>
      <c r="Q379" s="267"/>
      <c r="R379" s="267"/>
      <c r="S379" s="267"/>
      <c r="T379" s="267"/>
      <c r="U379" s="267"/>
      <c r="V379" s="267"/>
      <c r="W379" s="267"/>
      <c r="X379" s="267"/>
      <c r="Y379" s="277"/>
      <c r="Z379" s="277"/>
      <c r="AA379" s="277"/>
      <c r="AB379" s="277"/>
      <c r="AC379" s="277"/>
      <c r="AD379" s="277"/>
      <c r="AE379" s="277"/>
      <c r="AF379" s="277"/>
      <c r="AG379" s="277"/>
      <c r="AH379" s="277"/>
      <c r="AI379" s="277"/>
      <c r="AJ379" s="277"/>
      <c r="AK379" s="277"/>
      <c r="AL379" s="277"/>
      <c r="AM379" s="282"/>
    </row>
    <row r="380" spans="1:39" ht="30" outlineLevel="1">
      <c r="A380" s="480">
        <v>61</v>
      </c>
      <c r="B380" s="478" t="s">
        <v>533</v>
      </c>
      <c r="C380" s="698" t="s">
        <v>335</v>
      </c>
      <c r="D380" s="271">
        <v>502</v>
      </c>
      <c r="E380" s="271">
        <v>502</v>
      </c>
      <c r="F380" s="271">
        <v>502</v>
      </c>
      <c r="G380" s="271">
        <v>502</v>
      </c>
      <c r="H380" s="271">
        <v>502</v>
      </c>
      <c r="I380" s="271">
        <v>502</v>
      </c>
      <c r="J380" s="271">
        <v>502</v>
      </c>
      <c r="K380" s="271">
        <v>502</v>
      </c>
      <c r="L380" s="271">
        <v>502</v>
      </c>
      <c r="M380" s="271">
        <v>502</v>
      </c>
      <c r="N380" s="698"/>
      <c r="O380" s="271">
        <v>0</v>
      </c>
      <c r="P380" s="271">
        <v>0</v>
      </c>
      <c r="Q380" s="271">
        <v>0</v>
      </c>
      <c r="R380" s="271">
        <v>0</v>
      </c>
      <c r="S380" s="271">
        <v>0</v>
      </c>
      <c r="T380" s="271">
        <v>0</v>
      </c>
      <c r="U380" s="271">
        <v>0</v>
      </c>
      <c r="V380" s="271">
        <v>0</v>
      </c>
      <c r="W380" s="271">
        <v>0</v>
      </c>
      <c r="X380" s="722">
        <v>0</v>
      </c>
      <c r="Y380" s="705"/>
      <c r="Z380" s="705"/>
      <c r="AA380" s="705"/>
      <c r="AB380" s="705"/>
      <c r="AC380" s="705"/>
      <c r="AD380" s="705"/>
      <c r="AE380" s="705"/>
      <c r="AF380" s="705"/>
      <c r="AG380" s="705"/>
      <c r="AH380" s="705"/>
      <c r="AI380" s="705"/>
      <c r="AJ380" s="705"/>
      <c r="AK380" s="705"/>
      <c r="AL380" s="705"/>
      <c r="AM380" s="272">
        <f>SUM(Y380:AL380)</f>
        <v>0</v>
      </c>
    </row>
    <row r="381" spans="1:39" ht="15" outlineLevel="1">
      <c r="B381" s="270" t="s">
        <v>530</v>
      </c>
      <c r="C381" s="698" t="s">
        <v>337</v>
      </c>
      <c r="D381" s="271"/>
      <c r="E381" s="271"/>
      <c r="F381" s="271"/>
      <c r="G381" s="271"/>
      <c r="H381" s="271"/>
      <c r="I381" s="271"/>
      <c r="J381" s="271"/>
      <c r="K381" s="271"/>
      <c r="L381" s="271"/>
      <c r="M381" s="271"/>
      <c r="N381" s="700"/>
      <c r="O381" s="271"/>
      <c r="P381" s="271"/>
      <c r="Q381" s="271"/>
      <c r="R381" s="271"/>
      <c r="S381" s="271"/>
      <c r="T381" s="271"/>
      <c r="U381" s="271"/>
      <c r="V381" s="271"/>
      <c r="W381" s="271"/>
      <c r="X381" s="722"/>
      <c r="Y381" s="701">
        <f>Y380</f>
        <v>0</v>
      </c>
      <c r="Z381" s="701">
        <f t="shared" ref="Z381:AL381" si="1101">Z380</f>
        <v>0</v>
      </c>
      <c r="AA381" s="701">
        <f t="shared" si="1101"/>
        <v>0</v>
      </c>
      <c r="AB381" s="701">
        <f t="shared" si="1101"/>
        <v>0</v>
      </c>
      <c r="AC381" s="701">
        <f t="shared" si="1101"/>
        <v>0</v>
      </c>
      <c r="AD381" s="701">
        <f t="shared" si="1101"/>
        <v>0</v>
      </c>
      <c r="AE381" s="701">
        <f t="shared" si="1101"/>
        <v>0</v>
      </c>
      <c r="AF381" s="701">
        <f t="shared" si="1101"/>
        <v>0</v>
      </c>
      <c r="AG381" s="701">
        <f t="shared" si="1101"/>
        <v>0</v>
      </c>
      <c r="AH381" s="701">
        <f t="shared" si="1101"/>
        <v>0</v>
      </c>
      <c r="AI381" s="701">
        <f t="shared" si="1101"/>
        <v>0</v>
      </c>
      <c r="AJ381" s="701">
        <f t="shared" si="1101"/>
        <v>0</v>
      </c>
      <c r="AK381" s="701">
        <f t="shared" si="1101"/>
        <v>0</v>
      </c>
      <c r="AL381" s="701">
        <f t="shared" si="1101"/>
        <v>0</v>
      </c>
      <c r="AM381" s="273"/>
    </row>
    <row r="382" spans="1:39" ht="15" outlineLevel="1">
      <c r="B382" s="270"/>
      <c r="C382" s="281"/>
      <c r="D382" s="267"/>
      <c r="E382" s="267"/>
      <c r="F382" s="267"/>
      <c r="G382" s="267"/>
      <c r="H382" s="267"/>
      <c r="I382" s="267"/>
      <c r="J382" s="267"/>
      <c r="K382" s="267"/>
      <c r="L382" s="267"/>
      <c r="M382" s="267"/>
      <c r="N382" s="267"/>
      <c r="O382" s="267"/>
      <c r="P382" s="267"/>
      <c r="Q382" s="267"/>
      <c r="R382" s="267"/>
      <c r="S382" s="267"/>
      <c r="T382" s="267"/>
      <c r="U382" s="267"/>
      <c r="V382" s="267"/>
      <c r="W382" s="267"/>
      <c r="X382" s="267"/>
      <c r="Y382" s="277"/>
      <c r="Z382" s="277"/>
      <c r="AA382" s="277"/>
      <c r="AB382" s="277"/>
      <c r="AC382" s="277"/>
      <c r="AD382" s="277"/>
      <c r="AE382" s="277"/>
      <c r="AF382" s="277"/>
      <c r="AG382" s="277"/>
      <c r="AH382" s="277"/>
      <c r="AI382" s="277"/>
      <c r="AJ382" s="277"/>
      <c r="AK382" s="277"/>
      <c r="AL382" s="277"/>
      <c r="AM382" s="282"/>
    </row>
    <row r="383" spans="1:39" ht="15.45">
      <c r="B383" s="303" t="s">
        <v>534</v>
      </c>
      <c r="C383" s="305"/>
      <c r="D383" s="305">
        <f>SUM(D222:D381)</f>
        <v>4554823.860371232</v>
      </c>
      <c r="E383" s="305"/>
      <c r="F383" s="305"/>
      <c r="G383" s="305"/>
      <c r="H383" s="305"/>
      <c r="I383" s="305"/>
      <c r="J383" s="305"/>
      <c r="K383" s="305"/>
      <c r="L383" s="305"/>
      <c r="M383" s="305"/>
      <c r="N383" s="305"/>
      <c r="O383" s="305">
        <f>SUM(O222:O381)</f>
        <v>325.96752967609063</v>
      </c>
      <c r="P383" s="305"/>
      <c r="Q383" s="305"/>
      <c r="R383" s="305"/>
      <c r="S383" s="305"/>
      <c r="T383" s="305"/>
      <c r="U383" s="305"/>
      <c r="V383" s="305"/>
      <c r="W383" s="305"/>
      <c r="X383" s="305"/>
      <c r="Y383" s="305">
        <f>IF(Y220="kWh",SUMPRODUCT(D222:D381,Y222:Y381))</f>
        <v>2669541</v>
      </c>
      <c r="Z383" s="305">
        <f>IF(Z220="kWh",SUMPRODUCT(D222:D381,Z222:Z381))</f>
        <v>1027928.9529179465</v>
      </c>
      <c r="AA383" s="305">
        <f>IF(AA220="kw",SUMPRODUCT($N$222:$N$381,$O$222:$O$381,AA222:AA381),SUMPRODUCT($D$222:$D$381,AA222:AA381))</f>
        <v>515.80732970023678</v>
      </c>
      <c r="AB383" s="305">
        <f t="shared" ref="AB383:AL383" si="1102">IF(AB220="kw",SUMPRODUCT($N$222:$N$381,$O$222:$O$381,AB222:AB381),SUMPRODUCT($D$222:$D$381,AB222:AB381))</f>
        <v>0</v>
      </c>
      <c r="AC383" s="305">
        <f t="shared" si="1102"/>
        <v>0</v>
      </c>
      <c r="AD383" s="305">
        <f t="shared" si="1102"/>
        <v>0</v>
      </c>
      <c r="AE383" s="305">
        <f t="shared" si="1102"/>
        <v>0</v>
      </c>
      <c r="AF383" s="305">
        <f t="shared" si="1102"/>
        <v>0</v>
      </c>
      <c r="AG383" s="305">
        <f t="shared" si="1102"/>
        <v>0</v>
      </c>
      <c r="AH383" s="305">
        <f t="shared" si="1102"/>
        <v>0</v>
      </c>
      <c r="AI383" s="305">
        <f t="shared" si="1102"/>
        <v>0</v>
      </c>
      <c r="AJ383" s="305">
        <f t="shared" si="1102"/>
        <v>0</v>
      </c>
      <c r="AK383" s="305">
        <f t="shared" si="1102"/>
        <v>0</v>
      </c>
      <c r="AL383" s="305">
        <f t="shared" si="1102"/>
        <v>0</v>
      </c>
      <c r="AM383" s="306"/>
    </row>
    <row r="384" spans="1:39" ht="15.45">
      <c r="B384" s="365" t="s">
        <v>535</v>
      </c>
      <c r="C384" s="366"/>
      <c r="D384" s="366"/>
      <c r="E384" s="366"/>
      <c r="F384" s="366"/>
      <c r="G384" s="366"/>
      <c r="H384" s="366"/>
      <c r="I384" s="366"/>
      <c r="J384" s="366"/>
      <c r="K384" s="366"/>
      <c r="L384" s="366"/>
      <c r="M384" s="366"/>
      <c r="N384" s="366"/>
      <c r="O384" s="366"/>
      <c r="P384" s="366"/>
      <c r="Q384" s="366"/>
      <c r="R384" s="366"/>
      <c r="S384" s="366"/>
      <c r="T384" s="366"/>
      <c r="U384" s="366"/>
      <c r="V384" s="366"/>
      <c r="W384" s="366"/>
      <c r="X384" s="366"/>
      <c r="Y384" s="366">
        <f>HLOOKUP(Y219,'2. LRAMVA Threshold'!$B$42:$Q$53,8,FALSE)</f>
        <v>1769697.9881690899</v>
      </c>
      <c r="Z384" s="366">
        <f>HLOOKUP(Z219,'2. LRAMVA Threshold'!$B$42:$Q$53,8,FALSE)</f>
        <v>967904.63317232695</v>
      </c>
      <c r="AA384" s="366">
        <f>HLOOKUP(AA219,'2. LRAMVA Threshold'!$B$42:$Q$53,8,FALSE)</f>
        <v>8959</v>
      </c>
      <c r="AB384" s="366">
        <f>HLOOKUP(AB219,'2. LRAMVA Threshold'!$B$42:$Q$53,8,FALSE)</f>
        <v>0</v>
      </c>
      <c r="AC384" s="366">
        <f>HLOOKUP(AC219,'2. LRAMVA Threshold'!$B$42:$Q$53,8,FALSE)</f>
        <v>0</v>
      </c>
      <c r="AD384" s="366">
        <f>HLOOKUP(AD219,'2. LRAMVA Threshold'!$B$42:$Q$53,8,FALSE)</f>
        <v>0</v>
      </c>
      <c r="AE384" s="366">
        <f>HLOOKUP(AE219,'2. LRAMVA Threshold'!$B$42:$Q$53,8,FALSE)</f>
        <v>0</v>
      </c>
      <c r="AF384" s="366">
        <f>HLOOKUP(AF219,'2. LRAMVA Threshold'!$B$42:$Q$53,8,FALSE)</f>
        <v>0</v>
      </c>
      <c r="AG384" s="366">
        <f>HLOOKUP(AG219,'2. LRAMVA Threshold'!$B$42:$Q$53,8,FALSE)</f>
        <v>0</v>
      </c>
      <c r="AH384" s="366">
        <f>HLOOKUP(AH219,'2. LRAMVA Threshold'!$B$42:$Q$53,8,FALSE)</f>
        <v>0</v>
      </c>
      <c r="AI384" s="366">
        <f>HLOOKUP(AI219,'2. LRAMVA Threshold'!$B$42:$Q$53,8,FALSE)</f>
        <v>0</v>
      </c>
      <c r="AJ384" s="366">
        <f>HLOOKUP(AJ219,'2. LRAMVA Threshold'!$B$42:$Q$53,8,FALSE)</f>
        <v>0</v>
      </c>
      <c r="AK384" s="366">
        <f>HLOOKUP(AK219,'2. LRAMVA Threshold'!$B$42:$Q$53,8,FALSE)</f>
        <v>0</v>
      </c>
      <c r="AL384" s="366">
        <f>HLOOKUP(AL219,'2. LRAMVA Threshold'!$B$42:$Q$53,8,FALSE)</f>
        <v>0</v>
      </c>
      <c r="AM384" s="367"/>
    </row>
    <row r="385" spans="2:42" ht="15">
      <c r="B385" s="479"/>
      <c r="C385" s="368"/>
      <c r="D385" s="369"/>
      <c r="E385" s="369"/>
      <c r="F385" s="369"/>
      <c r="G385" s="369"/>
      <c r="H385" s="369"/>
      <c r="I385" s="369"/>
      <c r="J385" s="369"/>
      <c r="K385" s="369"/>
      <c r="L385" s="369"/>
      <c r="M385" s="369"/>
      <c r="N385" s="369"/>
      <c r="O385" s="370"/>
      <c r="P385" s="369"/>
      <c r="Q385" s="369"/>
      <c r="R385" s="369"/>
      <c r="S385" s="371"/>
      <c r="T385" s="371"/>
      <c r="U385" s="371"/>
      <c r="V385" s="371"/>
      <c r="W385" s="369"/>
      <c r="X385" s="369"/>
      <c r="Y385" s="372"/>
      <c r="Z385" s="372"/>
      <c r="AA385" s="372"/>
      <c r="AB385" s="372"/>
      <c r="AC385" s="372"/>
      <c r="AD385" s="372"/>
      <c r="AE385" s="372"/>
      <c r="AF385" s="372"/>
      <c r="AG385" s="372"/>
      <c r="AH385" s="372"/>
      <c r="AI385" s="372"/>
      <c r="AJ385" s="372"/>
      <c r="AK385" s="372"/>
      <c r="AL385" s="372"/>
      <c r="AM385" s="373"/>
    </row>
    <row r="386" spans="2:42" ht="15">
      <c r="B386" s="300" t="s">
        <v>536</v>
      </c>
      <c r="C386" s="314"/>
      <c r="D386" s="314"/>
      <c r="E386" s="350"/>
      <c r="F386" s="350"/>
      <c r="G386" s="350"/>
      <c r="H386" s="350"/>
      <c r="I386" s="350"/>
      <c r="J386" s="350"/>
      <c r="K386" s="350"/>
      <c r="L386" s="350"/>
      <c r="M386" s="350"/>
      <c r="N386" s="350"/>
      <c r="O386" s="267"/>
      <c r="P386" s="316"/>
      <c r="Q386" s="316"/>
      <c r="R386" s="316"/>
      <c r="S386" s="315"/>
      <c r="T386" s="315"/>
      <c r="U386" s="315"/>
      <c r="V386" s="315"/>
      <c r="W386" s="316"/>
      <c r="X386" s="316"/>
      <c r="Y386" s="317">
        <f>HLOOKUP(Y$35,'3.  Distribution Rates'!$C$122:$P$133,8,FALSE)</f>
        <v>1.1900000000000001E-2</v>
      </c>
      <c r="Z386" s="317">
        <f>HLOOKUP(Z$35,'3.  Distribution Rates'!$C$122:$P$133,8,FALSE)</f>
        <v>1.8100000000000002E-2</v>
      </c>
      <c r="AA386" s="317">
        <f>HLOOKUP(AA$35,'3.  Distribution Rates'!$C$122:$P$133,8,FALSE)</f>
        <v>2.4836</v>
      </c>
      <c r="AB386" s="317">
        <f>HLOOKUP(AB$35,'3.  Distribution Rates'!$C$122:$P$133,8,FALSE)</f>
        <v>1.1662999999999999</v>
      </c>
      <c r="AC386" s="317">
        <f>HLOOKUP(AC$35,'3.  Distribution Rates'!$C$122:$P$133,8,FALSE)</f>
        <v>1.2E-2</v>
      </c>
      <c r="AD386" s="317">
        <f>HLOOKUP(AD$35,'3.  Distribution Rates'!$C$122:$P$133,8,FALSE)</f>
        <v>16.760000000000002</v>
      </c>
      <c r="AE386" s="317">
        <f>HLOOKUP(AE$35,'3.  Distribution Rates'!$C$122:$P$133,8,FALSE)</f>
        <v>25.5852</v>
      </c>
      <c r="AF386" s="317">
        <f>HLOOKUP(AF$35,'3.  Distribution Rates'!$C$122:$P$133,8,FALSE)</f>
        <v>0</v>
      </c>
      <c r="AG386" s="317">
        <f>HLOOKUP(AG$35,'3.  Distribution Rates'!$C$122:$P$133,8,FALSE)</f>
        <v>0</v>
      </c>
      <c r="AH386" s="317">
        <f>HLOOKUP(AH$35,'3.  Distribution Rates'!$C$122:$P$133,8,FALSE)</f>
        <v>0</v>
      </c>
      <c r="AI386" s="317">
        <f>HLOOKUP(AI$35,'3.  Distribution Rates'!$C$122:$P$133,8,FALSE)</f>
        <v>0</v>
      </c>
      <c r="AJ386" s="317">
        <f>HLOOKUP(AJ$35,'3.  Distribution Rates'!$C$122:$P$133,8,FALSE)</f>
        <v>0</v>
      </c>
      <c r="AK386" s="317">
        <f>HLOOKUP(AK$35,'3.  Distribution Rates'!$C$122:$P$133,8,FALSE)</f>
        <v>0</v>
      </c>
      <c r="AL386" s="317">
        <f>HLOOKUP(AL$35,'3.  Distribution Rates'!$C$122:$P$133,8,FALSE)</f>
        <v>0</v>
      </c>
      <c r="AM386" s="351"/>
      <c r="AN386" s="317"/>
      <c r="AO386" s="317"/>
      <c r="AP386" s="317"/>
    </row>
    <row r="387" spans="2:42" ht="15">
      <c r="B387" s="300" t="s">
        <v>537</v>
      </c>
      <c r="C387" s="321"/>
      <c r="D387" s="285"/>
      <c r="E387" s="255"/>
      <c r="F387" s="255"/>
      <c r="G387" s="255"/>
      <c r="H387" s="255"/>
      <c r="I387" s="255"/>
      <c r="J387" s="255"/>
      <c r="K387" s="255"/>
      <c r="L387" s="255"/>
      <c r="M387" s="255"/>
      <c r="N387" s="255"/>
      <c r="O387" s="267"/>
      <c r="P387" s="255"/>
      <c r="Q387" s="255"/>
      <c r="R387" s="255"/>
      <c r="S387" s="285"/>
      <c r="T387" s="285"/>
      <c r="U387" s="285"/>
      <c r="V387" s="285"/>
      <c r="W387" s="255"/>
      <c r="X387" s="255"/>
      <c r="Y387" s="352">
        <f>'4.  2011-2014 LRAM'!Y139*Y386</f>
        <v>0</v>
      </c>
      <c r="Z387" s="352">
        <f>'4.  2011-2014 LRAM'!Z139*Z386</f>
        <v>0</v>
      </c>
      <c r="AA387" s="352">
        <f>'4.  2011-2014 LRAM'!AA139*AA386</f>
        <v>0</v>
      </c>
      <c r="AB387" s="352">
        <f>'4.  2011-2014 LRAM'!AB139*AB386</f>
        <v>0</v>
      </c>
      <c r="AC387" s="352">
        <f>'4.  2011-2014 LRAM'!AC139*AC386</f>
        <v>0</v>
      </c>
      <c r="AD387" s="352">
        <f>'4.  2011-2014 LRAM'!AD139*AD386</f>
        <v>0</v>
      </c>
      <c r="AE387" s="352">
        <f>'4.  2011-2014 LRAM'!AE139*AE386</f>
        <v>0</v>
      </c>
      <c r="AF387" s="352">
        <f>'4.  2011-2014 LRAM'!AF139*AF386</f>
        <v>0</v>
      </c>
      <c r="AG387" s="352">
        <f>'4.  2011-2014 LRAM'!AG139*AG386</f>
        <v>0</v>
      </c>
      <c r="AH387" s="352">
        <f>'4.  2011-2014 LRAM'!AH139*AH386</f>
        <v>0</v>
      </c>
      <c r="AI387" s="352">
        <f>'4.  2011-2014 LRAM'!AI139*AI386</f>
        <v>0</v>
      </c>
      <c r="AJ387" s="352">
        <f>'4.  2011-2014 LRAM'!AJ139*AJ386</f>
        <v>0</v>
      </c>
      <c r="AK387" s="352">
        <f>'4.  2011-2014 LRAM'!AK139*AK386</f>
        <v>0</v>
      </c>
      <c r="AL387" s="352">
        <f>'4.  2011-2014 LRAM'!AL139*AL386</f>
        <v>0</v>
      </c>
      <c r="AM387" s="578">
        <f>SUM(Y387:AL387)</f>
        <v>0</v>
      </c>
    </row>
    <row r="388" spans="2:42" ht="15">
      <c r="B388" s="300" t="s">
        <v>538</v>
      </c>
      <c r="C388" s="321"/>
      <c r="D388" s="285"/>
      <c r="E388" s="255"/>
      <c r="F388" s="255"/>
      <c r="G388" s="255"/>
      <c r="H388" s="255"/>
      <c r="I388" s="255"/>
      <c r="J388" s="255"/>
      <c r="K388" s="255"/>
      <c r="L388" s="255"/>
      <c r="M388" s="255"/>
      <c r="N388" s="255"/>
      <c r="O388" s="267"/>
      <c r="P388" s="255"/>
      <c r="Q388" s="255"/>
      <c r="R388" s="255"/>
      <c r="S388" s="285"/>
      <c r="T388" s="285"/>
      <c r="U388" s="285"/>
      <c r="V388" s="285"/>
      <c r="W388" s="255"/>
      <c r="X388" s="255"/>
      <c r="Y388" s="352">
        <f>'4.  2011-2014 LRAM'!Y268*Y386</f>
        <v>0</v>
      </c>
      <c r="Z388" s="352">
        <f>'4.  2011-2014 LRAM'!Z268*Z386</f>
        <v>0</v>
      </c>
      <c r="AA388" s="352">
        <f>'4.  2011-2014 LRAM'!AA268*AA386</f>
        <v>0</v>
      </c>
      <c r="AB388" s="352">
        <f>'4.  2011-2014 LRAM'!AB268*AB386</f>
        <v>0</v>
      </c>
      <c r="AC388" s="352">
        <f>'4.  2011-2014 LRAM'!AC268*AC386</f>
        <v>0</v>
      </c>
      <c r="AD388" s="352">
        <f>'4.  2011-2014 LRAM'!AD268*AD386</f>
        <v>0</v>
      </c>
      <c r="AE388" s="352">
        <f>'4.  2011-2014 LRAM'!AE268*AE386</f>
        <v>0</v>
      </c>
      <c r="AF388" s="352">
        <f>'4.  2011-2014 LRAM'!AF268*AF386</f>
        <v>0</v>
      </c>
      <c r="AG388" s="352">
        <f>'4.  2011-2014 LRAM'!AG268*AG386</f>
        <v>0</v>
      </c>
      <c r="AH388" s="352">
        <f>'4.  2011-2014 LRAM'!AH268*AH386</f>
        <v>0</v>
      </c>
      <c r="AI388" s="352">
        <f>'4.  2011-2014 LRAM'!AI268*AI386</f>
        <v>0</v>
      </c>
      <c r="AJ388" s="352">
        <f>'4.  2011-2014 LRAM'!AJ268*AJ386</f>
        <v>0</v>
      </c>
      <c r="AK388" s="352">
        <f>'4.  2011-2014 LRAM'!AK268*AK386</f>
        <v>0</v>
      </c>
      <c r="AL388" s="352">
        <f>'4.  2011-2014 LRAM'!AL268*AL386</f>
        <v>0</v>
      </c>
      <c r="AM388" s="578">
        <f>SUM(Y388:AL388)</f>
        <v>0</v>
      </c>
    </row>
    <row r="389" spans="2:42" ht="15">
      <c r="B389" s="300" t="s">
        <v>539</v>
      </c>
      <c r="C389" s="321"/>
      <c r="D389" s="285"/>
      <c r="E389" s="255"/>
      <c r="F389" s="255"/>
      <c r="G389" s="255"/>
      <c r="H389" s="255"/>
      <c r="I389" s="255"/>
      <c r="J389" s="255"/>
      <c r="K389" s="255"/>
      <c r="L389" s="255"/>
      <c r="M389" s="255"/>
      <c r="N389" s="255"/>
      <c r="O389" s="267"/>
      <c r="P389" s="255"/>
      <c r="Q389" s="255"/>
      <c r="R389" s="255"/>
      <c r="S389" s="285"/>
      <c r="T389" s="285"/>
      <c r="U389" s="285"/>
      <c r="V389" s="285"/>
      <c r="W389" s="255"/>
      <c r="X389" s="255"/>
      <c r="Y389" s="352">
        <f>'4.  2011-2014 LRAM'!Y397*Y386</f>
        <v>0</v>
      </c>
      <c r="Z389" s="352">
        <f>'4.  2011-2014 LRAM'!Z397*Z386</f>
        <v>0</v>
      </c>
      <c r="AA389" s="352">
        <f>'4.  2011-2014 LRAM'!AA397*AA386</f>
        <v>0</v>
      </c>
      <c r="AB389" s="352">
        <f>'4.  2011-2014 LRAM'!AB397*AB386</f>
        <v>0</v>
      </c>
      <c r="AC389" s="352">
        <f>'4.  2011-2014 LRAM'!AC397*AC386</f>
        <v>0</v>
      </c>
      <c r="AD389" s="352">
        <f>'4.  2011-2014 LRAM'!AD397*AD386</f>
        <v>0</v>
      </c>
      <c r="AE389" s="352">
        <f>'4.  2011-2014 LRAM'!AE397*AE386</f>
        <v>0</v>
      </c>
      <c r="AF389" s="352">
        <f>'4.  2011-2014 LRAM'!AF397*AF386</f>
        <v>0</v>
      </c>
      <c r="AG389" s="352">
        <f>'4.  2011-2014 LRAM'!AG397*AG386</f>
        <v>0</v>
      </c>
      <c r="AH389" s="352">
        <f>'4.  2011-2014 LRAM'!AH397*AH386</f>
        <v>0</v>
      </c>
      <c r="AI389" s="352">
        <f>'4.  2011-2014 LRAM'!AI397*AI386</f>
        <v>0</v>
      </c>
      <c r="AJ389" s="352">
        <f>'4.  2011-2014 LRAM'!AJ397*AJ386</f>
        <v>0</v>
      </c>
      <c r="AK389" s="352">
        <f>'4.  2011-2014 LRAM'!AK397*AK386</f>
        <v>0</v>
      </c>
      <c r="AL389" s="352">
        <f>'4.  2011-2014 LRAM'!AL397*AL386</f>
        <v>0</v>
      </c>
      <c r="AM389" s="578">
        <f>SUM(Y389:AL389)</f>
        <v>0</v>
      </c>
    </row>
    <row r="390" spans="2:42" ht="15">
      <c r="B390" s="300" t="s">
        <v>540</v>
      </c>
      <c r="C390" s="321"/>
      <c r="D390" s="285"/>
      <c r="E390" s="255"/>
      <c r="F390" s="255"/>
      <c r="G390" s="255"/>
      <c r="H390" s="255"/>
      <c r="I390" s="255"/>
      <c r="J390" s="255"/>
      <c r="K390" s="255"/>
      <c r="L390" s="255"/>
      <c r="M390" s="255"/>
      <c r="N390" s="255"/>
      <c r="O390" s="267"/>
      <c r="P390" s="255"/>
      <c r="Q390" s="255"/>
      <c r="R390" s="255"/>
      <c r="S390" s="285"/>
      <c r="T390" s="285"/>
      <c r="U390" s="285"/>
      <c r="V390" s="285"/>
      <c r="W390" s="255"/>
      <c r="X390" s="255"/>
      <c r="Y390" s="352">
        <f>'4.  2011-2014 LRAM'!Y527*Y386</f>
        <v>12623.118486777945</v>
      </c>
      <c r="Z390" s="352">
        <f>'4.  2011-2014 LRAM'!Z527*Z386</f>
        <v>10801.947341986799</v>
      </c>
      <c r="AA390" s="352">
        <f>'4.  2011-2014 LRAM'!AA527*AA386</f>
        <v>8242.2983156715272</v>
      </c>
      <c r="AB390" s="352">
        <f>'4.  2011-2014 LRAM'!AB527*AB386</f>
        <v>666.45074385822249</v>
      </c>
      <c r="AC390" s="352">
        <f>'4.  2011-2014 LRAM'!AC527*AC386</f>
        <v>0</v>
      </c>
      <c r="AD390" s="352">
        <f>'4.  2011-2014 LRAM'!AD527*AD386</f>
        <v>0</v>
      </c>
      <c r="AE390" s="352">
        <f>'4.  2011-2014 LRAM'!AE527*AE386</f>
        <v>0</v>
      </c>
      <c r="AF390" s="352">
        <f>'4.  2011-2014 LRAM'!AF527*AF386</f>
        <v>0</v>
      </c>
      <c r="AG390" s="352">
        <f>'4.  2011-2014 LRAM'!AG527*AG386</f>
        <v>0</v>
      </c>
      <c r="AH390" s="352">
        <f>'4.  2011-2014 LRAM'!AH527*AH386</f>
        <v>0</v>
      </c>
      <c r="AI390" s="352">
        <f>'4.  2011-2014 LRAM'!AI527*AI386</f>
        <v>0</v>
      </c>
      <c r="AJ390" s="352">
        <f>'4.  2011-2014 LRAM'!AJ527*AJ386</f>
        <v>0</v>
      </c>
      <c r="AK390" s="352">
        <f>'4.  2011-2014 LRAM'!AK527*AK386</f>
        <v>0</v>
      </c>
      <c r="AL390" s="352">
        <f>'4.  2011-2014 LRAM'!AL527*AL386</f>
        <v>0</v>
      </c>
      <c r="AM390" s="578">
        <f t="shared" ref="AM390:AM392" si="1103">SUM(Y390:AL390)</f>
        <v>32333.814888294495</v>
      </c>
    </row>
    <row r="391" spans="2:42" ht="15">
      <c r="B391" s="300" t="s">
        <v>541</v>
      </c>
      <c r="C391" s="321"/>
      <c r="D391" s="285"/>
      <c r="E391" s="255"/>
      <c r="F391" s="255"/>
      <c r="G391" s="255"/>
      <c r="H391" s="255"/>
      <c r="I391" s="255"/>
      <c r="J391" s="255"/>
      <c r="K391" s="255"/>
      <c r="L391" s="255"/>
      <c r="M391" s="255"/>
      <c r="N391" s="255"/>
      <c r="O391" s="267"/>
      <c r="P391" s="255"/>
      <c r="Q391" s="255"/>
      <c r="R391" s="255"/>
      <c r="S391" s="285"/>
      <c r="T391" s="285"/>
      <c r="U391" s="285"/>
      <c r="V391" s="285"/>
      <c r="W391" s="255"/>
      <c r="X391" s="255"/>
      <c r="Y391" s="352">
        <f t="shared" ref="Y391:AL391" si="1104">Y209*Y386</f>
        <v>18669.660100000001</v>
      </c>
      <c r="Z391" s="352">
        <f t="shared" si="1104"/>
        <v>7445.6513094800002</v>
      </c>
      <c r="AA391" s="352">
        <f t="shared" si="1104"/>
        <v>24829.538627563143</v>
      </c>
      <c r="AB391" s="352">
        <f t="shared" si="1104"/>
        <v>1789.7573280000001</v>
      </c>
      <c r="AC391" s="352">
        <f t="shared" si="1104"/>
        <v>0</v>
      </c>
      <c r="AD391" s="352">
        <f t="shared" si="1104"/>
        <v>0</v>
      </c>
      <c r="AE391" s="352">
        <f t="shared" si="1104"/>
        <v>0</v>
      </c>
      <c r="AF391" s="352">
        <f t="shared" si="1104"/>
        <v>0</v>
      </c>
      <c r="AG391" s="352">
        <f t="shared" si="1104"/>
        <v>0</v>
      </c>
      <c r="AH391" s="352">
        <f t="shared" si="1104"/>
        <v>0</v>
      </c>
      <c r="AI391" s="352">
        <f t="shared" si="1104"/>
        <v>0</v>
      </c>
      <c r="AJ391" s="352">
        <f t="shared" si="1104"/>
        <v>0</v>
      </c>
      <c r="AK391" s="352">
        <f t="shared" si="1104"/>
        <v>0</v>
      </c>
      <c r="AL391" s="352">
        <f t="shared" si="1104"/>
        <v>0</v>
      </c>
      <c r="AM391" s="578">
        <f t="shared" si="1103"/>
        <v>52734.607365043143</v>
      </c>
    </row>
    <row r="392" spans="2:42" ht="15">
      <c r="B392" s="300" t="s">
        <v>542</v>
      </c>
      <c r="C392" s="321"/>
      <c r="D392" s="285"/>
      <c r="E392" s="255"/>
      <c r="F392" s="255"/>
      <c r="G392" s="255"/>
      <c r="H392" s="255"/>
      <c r="I392" s="255"/>
      <c r="J392" s="255"/>
      <c r="K392" s="255"/>
      <c r="L392" s="255"/>
      <c r="M392" s="255"/>
      <c r="N392" s="255"/>
      <c r="O392" s="267"/>
      <c r="P392" s="255"/>
      <c r="Q392" s="255"/>
      <c r="R392" s="255"/>
      <c r="S392" s="285"/>
      <c r="T392" s="285"/>
      <c r="U392" s="285"/>
      <c r="V392" s="285"/>
      <c r="W392" s="255"/>
      <c r="X392" s="255"/>
      <c r="Y392" s="352">
        <f>Y383*Y386</f>
        <v>31767.537900000003</v>
      </c>
      <c r="Z392" s="352">
        <f t="shared" ref="Z392:AL392" si="1105">Z383*Z386</f>
        <v>18605.514047814831</v>
      </c>
      <c r="AA392" s="352">
        <f t="shared" si="1105"/>
        <v>1281.0590840435082</v>
      </c>
      <c r="AB392" s="352">
        <f t="shared" si="1105"/>
        <v>0</v>
      </c>
      <c r="AC392" s="352">
        <f t="shared" si="1105"/>
        <v>0</v>
      </c>
      <c r="AD392" s="352">
        <f t="shared" si="1105"/>
        <v>0</v>
      </c>
      <c r="AE392" s="352">
        <f t="shared" si="1105"/>
        <v>0</v>
      </c>
      <c r="AF392" s="352">
        <f t="shared" si="1105"/>
        <v>0</v>
      </c>
      <c r="AG392" s="352">
        <f t="shared" si="1105"/>
        <v>0</v>
      </c>
      <c r="AH392" s="352">
        <f t="shared" si="1105"/>
        <v>0</v>
      </c>
      <c r="AI392" s="352">
        <f t="shared" si="1105"/>
        <v>0</v>
      </c>
      <c r="AJ392" s="352">
        <f t="shared" si="1105"/>
        <v>0</v>
      </c>
      <c r="AK392" s="352">
        <f t="shared" si="1105"/>
        <v>0</v>
      </c>
      <c r="AL392" s="352">
        <f t="shared" si="1105"/>
        <v>0</v>
      </c>
      <c r="AM392" s="578">
        <f t="shared" si="1103"/>
        <v>51654.111031858345</v>
      </c>
    </row>
    <row r="393" spans="2:42" ht="15.45">
      <c r="B393" s="325" t="s">
        <v>543</v>
      </c>
      <c r="C393" s="321"/>
      <c r="D393" s="312"/>
      <c r="E393" s="310"/>
      <c r="F393" s="310"/>
      <c r="G393" s="310"/>
      <c r="H393" s="310"/>
      <c r="I393" s="310"/>
      <c r="J393" s="310"/>
      <c r="K393" s="310"/>
      <c r="L393" s="310"/>
      <c r="M393" s="310"/>
      <c r="N393" s="310"/>
      <c r="O393" s="276"/>
      <c r="P393" s="310"/>
      <c r="Q393" s="310"/>
      <c r="R393" s="310"/>
      <c r="S393" s="312"/>
      <c r="T393" s="312"/>
      <c r="U393" s="312"/>
      <c r="V393" s="312"/>
      <c r="W393" s="310"/>
      <c r="X393" s="310"/>
      <c r="Y393" s="322">
        <f>SUM(Y387:Y392)</f>
        <v>63060.316486777949</v>
      </c>
      <c r="Z393" s="322">
        <f t="shared" ref="Z393:AE393" si="1106">SUM(Z387:Z392)</f>
        <v>36853.112699281628</v>
      </c>
      <c r="AA393" s="322">
        <f t="shared" si="1106"/>
        <v>34352.896027278177</v>
      </c>
      <c r="AB393" s="322">
        <f t="shared" si="1106"/>
        <v>2456.2080718582229</v>
      </c>
      <c r="AC393" s="322">
        <f t="shared" si="1106"/>
        <v>0</v>
      </c>
      <c r="AD393" s="322">
        <f t="shared" si="1106"/>
        <v>0</v>
      </c>
      <c r="AE393" s="322">
        <f t="shared" si="1106"/>
        <v>0</v>
      </c>
      <c r="AF393" s="322">
        <f>SUM(AF387:AF392)</f>
        <v>0</v>
      </c>
      <c r="AG393" s="322">
        <f t="shared" ref="AG393:AL393" si="1107">SUM(AG387:AG392)</f>
        <v>0</v>
      </c>
      <c r="AH393" s="322">
        <f t="shared" si="1107"/>
        <v>0</v>
      </c>
      <c r="AI393" s="322">
        <f t="shared" si="1107"/>
        <v>0</v>
      </c>
      <c r="AJ393" s="322">
        <f t="shared" si="1107"/>
        <v>0</v>
      </c>
      <c r="AK393" s="322">
        <f t="shared" si="1107"/>
        <v>0</v>
      </c>
      <c r="AL393" s="322">
        <f t="shared" si="1107"/>
        <v>0</v>
      </c>
      <c r="AM393" s="375">
        <f>SUM(AM387:AM392)</f>
        <v>136722.53328519597</v>
      </c>
    </row>
    <row r="394" spans="2:42" ht="15.45">
      <c r="B394" s="325" t="s">
        <v>544</v>
      </c>
      <c r="C394" s="321"/>
      <c r="D394" s="326"/>
      <c r="E394" s="310"/>
      <c r="F394" s="310"/>
      <c r="G394" s="310"/>
      <c r="H394" s="310"/>
      <c r="I394" s="310"/>
      <c r="J394" s="310"/>
      <c r="K394" s="310"/>
      <c r="L394" s="310"/>
      <c r="M394" s="310"/>
      <c r="N394" s="310"/>
      <c r="O394" s="276"/>
      <c r="P394" s="310"/>
      <c r="Q394" s="310"/>
      <c r="R394" s="310"/>
      <c r="S394" s="312"/>
      <c r="T394" s="312"/>
      <c r="U394" s="312"/>
      <c r="V394" s="312"/>
      <c r="W394" s="310"/>
      <c r="X394" s="310"/>
      <c r="Y394" s="323">
        <f>Y384*Y386</f>
        <v>21059.406059212171</v>
      </c>
      <c r="Z394" s="323">
        <f t="shared" ref="Z394:AE394" si="1108">Z384*Z386</f>
        <v>17519.073860419121</v>
      </c>
      <c r="AA394" s="323">
        <f t="shared" si="1108"/>
        <v>22250.572400000001</v>
      </c>
      <c r="AB394" s="323">
        <f t="shared" si="1108"/>
        <v>0</v>
      </c>
      <c r="AC394" s="323">
        <f t="shared" si="1108"/>
        <v>0</v>
      </c>
      <c r="AD394" s="323">
        <f t="shared" si="1108"/>
        <v>0</v>
      </c>
      <c r="AE394" s="323">
        <f t="shared" si="1108"/>
        <v>0</v>
      </c>
      <c r="AF394" s="323">
        <f>AF384*AF386</f>
        <v>0</v>
      </c>
      <c r="AG394" s="323">
        <f t="shared" ref="AG394:AL394" si="1109">AG384*AG386</f>
        <v>0</v>
      </c>
      <c r="AH394" s="323">
        <f t="shared" si="1109"/>
        <v>0</v>
      </c>
      <c r="AI394" s="323">
        <f t="shared" si="1109"/>
        <v>0</v>
      </c>
      <c r="AJ394" s="323">
        <f t="shared" si="1109"/>
        <v>0</v>
      </c>
      <c r="AK394" s="323">
        <f t="shared" si="1109"/>
        <v>0</v>
      </c>
      <c r="AL394" s="323">
        <f t="shared" si="1109"/>
        <v>0</v>
      </c>
      <c r="AM394" s="375">
        <f>SUM(Y394:AL394)</f>
        <v>60829.052319631301</v>
      </c>
    </row>
    <row r="395" spans="2:42" ht="15.45">
      <c r="B395" s="325" t="s">
        <v>545</v>
      </c>
      <c r="C395" s="321"/>
      <c r="D395" s="326"/>
      <c r="E395" s="310"/>
      <c r="F395" s="310"/>
      <c r="G395" s="310"/>
      <c r="H395" s="310"/>
      <c r="I395" s="310"/>
      <c r="J395" s="310"/>
      <c r="K395" s="310"/>
      <c r="L395" s="310"/>
      <c r="M395" s="310"/>
      <c r="N395" s="310"/>
      <c r="O395" s="276"/>
      <c r="P395" s="310"/>
      <c r="Q395" s="310"/>
      <c r="R395" s="310"/>
      <c r="S395" s="326"/>
      <c r="T395" s="326"/>
      <c r="U395" s="326"/>
      <c r="V395" s="326"/>
      <c r="W395" s="310"/>
      <c r="X395" s="310"/>
      <c r="Y395" s="327"/>
      <c r="Z395" s="327"/>
      <c r="AA395" s="327"/>
      <c r="AB395" s="327"/>
      <c r="AC395" s="327"/>
      <c r="AD395" s="327"/>
      <c r="AE395" s="327"/>
      <c r="AF395" s="327"/>
      <c r="AG395" s="327"/>
      <c r="AH395" s="327"/>
      <c r="AI395" s="327"/>
      <c r="AJ395" s="327"/>
      <c r="AK395" s="327"/>
      <c r="AL395" s="327"/>
      <c r="AM395" s="375">
        <f>AM393-AM394</f>
        <v>75893.480965564668</v>
      </c>
    </row>
    <row r="396" spans="2:42" ht="15">
      <c r="B396" s="300"/>
      <c r="C396" s="326"/>
      <c r="D396" s="326"/>
      <c r="E396" s="310"/>
      <c r="F396" s="310"/>
      <c r="G396" s="310"/>
      <c r="H396" s="310"/>
      <c r="I396" s="310"/>
      <c r="J396" s="310"/>
      <c r="K396" s="310"/>
      <c r="L396" s="310"/>
      <c r="M396" s="310"/>
      <c r="N396" s="310"/>
      <c r="O396" s="276"/>
      <c r="P396" s="310"/>
      <c r="Q396" s="310"/>
      <c r="R396" s="310"/>
      <c r="S396" s="326"/>
      <c r="T396" s="321"/>
      <c r="U396" s="326"/>
      <c r="V396" s="326"/>
      <c r="W396" s="310"/>
      <c r="X396" s="310"/>
      <c r="Y396" s="328"/>
      <c r="Z396" s="328"/>
      <c r="AA396" s="328"/>
      <c r="AB396" s="328"/>
      <c r="AC396" s="328"/>
      <c r="AD396" s="328"/>
      <c r="AE396" s="328"/>
      <c r="AF396" s="328"/>
      <c r="AG396" s="328"/>
      <c r="AH396" s="328"/>
      <c r="AI396" s="328"/>
      <c r="AJ396" s="328"/>
      <c r="AK396" s="328"/>
      <c r="AL396" s="328"/>
      <c r="AM396" s="324"/>
    </row>
    <row r="397" spans="2:42" ht="15">
      <c r="B397" s="402" t="s">
        <v>546</v>
      </c>
      <c r="C397" s="280"/>
      <c r="D397" s="255"/>
      <c r="E397" s="255"/>
      <c r="F397" s="255"/>
      <c r="G397" s="255"/>
      <c r="H397" s="255"/>
      <c r="I397" s="255"/>
      <c r="J397" s="255"/>
      <c r="K397" s="255"/>
      <c r="L397" s="255"/>
      <c r="M397" s="255"/>
      <c r="N397" s="255"/>
      <c r="O397" s="333"/>
      <c r="P397" s="255"/>
      <c r="Q397" s="255"/>
      <c r="R397" s="255"/>
      <c r="S397" s="280"/>
      <c r="T397" s="285"/>
      <c r="U397" s="285"/>
      <c r="V397" s="255"/>
      <c r="W397" s="255"/>
      <c r="X397" s="285"/>
      <c r="Y397" s="267">
        <f>SUMPRODUCT($E$222:$E$381,Y222:Y381)</f>
        <v>2669541</v>
      </c>
      <c r="Z397" s="267">
        <f>SUMPRODUCT($E$222:$E$381,Z222:Z381)</f>
        <v>1013567.1015637813</v>
      </c>
      <c r="AA397" s="267">
        <f>IF(AA220="kw",SUMPRODUCT($N$222:$N$381,$P$222:$P$381,AA222:AA381),SUMPRODUCT($E$222:$E$381,AA222:AA381))</f>
        <v>531.69536543631148</v>
      </c>
      <c r="AB397" s="267">
        <f t="shared" ref="AB397:AK397" si="1110">IF(AB220="kw",SUMPRODUCT($N$222:$N$381,$P$222:$P$381,AB222:AB381),SUMPRODUCT($E$222:$E$381,AB222:AB381))</f>
        <v>0</v>
      </c>
      <c r="AC397" s="267">
        <f t="shared" si="1110"/>
        <v>0</v>
      </c>
      <c r="AD397" s="267">
        <f t="shared" si="1110"/>
        <v>0</v>
      </c>
      <c r="AE397" s="267">
        <f t="shared" si="1110"/>
        <v>0</v>
      </c>
      <c r="AF397" s="267">
        <f t="shared" si="1110"/>
        <v>0</v>
      </c>
      <c r="AG397" s="267">
        <f t="shared" si="1110"/>
        <v>0</v>
      </c>
      <c r="AH397" s="267">
        <f t="shared" si="1110"/>
        <v>0</v>
      </c>
      <c r="AI397" s="267">
        <f t="shared" si="1110"/>
        <v>0</v>
      </c>
      <c r="AJ397" s="267">
        <f t="shared" si="1110"/>
        <v>0</v>
      </c>
      <c r="AK397" s="267">
        <f t="shared" si="1110"/>
        <v>0</v>
      </c>
      <c r="AL397" s="267">
        <f>IF(AL220="kw",SUMPRODUCT($N$222:$N$381,$P$222:$P$381,AL222:AL381),SUMPRODUCT($E$222:$E$381,AL222:AL381))</f>
        <v>0</v>
      </c>
      <c r="AM397" s="324"/>
    </row>
    <row r="398" spans="2:42" ht="15">
      <c r="B398" s="402" t="s">
        <v>547</v>
      </c>
      <c r="C398" s="280"/>
      <c r="D398" s="255"/>
      <c r="E398" s="255"/>
      <c r="F398" s="255"/>
      <c r="G398" s="255"/>
      <c r="H398" s="255"/>
      <c r="I398" s="255"/>
      <c r="J398" s="255"/>
      <c r="K398" s="255"/>
      <c r="L398" s="255"/>
      <c r="M398" s="255"/>
      <c r="N398" s="255"/>
      <c r="O398" s="333"/>
      <c r="P398" s="255"/>
      <c r="Q398" s="255"/>
      <c r="R398" s="255"/>
      <c r="S398" s="280"/>
      <c r="T398" s="285"/>
      <c r="U398" s="285"/>
      <c r="V398" s="255"/>
      <c r="W398" s="255"/>
      <c r="X398" s="285"/>
      <c r="Y398" s="267">
        <f>SUMPRODUCT($F$222:$F$381,Y222:Y381)</f>
        <v>2669541</v>
      </c>
      <c r="Z398" s="267">
        <f>SUMPRODUCT($F$222:$F$381,Z222:Z381)</f>
        <v>1013567.1015637813</v>
      </c>
      <c r="AA398" s="267">
        <f>IF(AA220="kw",SUMPRODUCT($N$222:$N$381,$Q$222:$Q$381,AA222:AA381),SUMPRODUCT($F$222:$F$381,AA222:AA381))</f>
        <v>531.68101183949318</v>
      </c>
      <c r="AB398" s="267">
        <f t="shared" ref="AB398:AK398" si="1111">IF(AB220="kw",SUMPRODUCT($N$222:$N$381,$Q$222:$Q$381,AB222:AB381),SUMPRODUCT($F$222:$F$381,AB222:AB381))</f>
        <v>0</v>
      </c>
      <c r="AC398" s="267">
        <f t="shared" si="1111"/>
        <v>0</v>
      </c>
      <c r="AD398" s="267">
        <f t="shared" si="1111"/>
        <v>0</v>
      </c>
      <c r="AE398" s="267">
        <f t="shared" si="1111"/>
        <v>0</v>
      </c>
      <c r="AF398" s="267">
        <f t="shared" si="1111"/>
        <v>0</v>
      </c>
      <c r="AG398" s="267">
        <f t="shared" si="1111"/>
        <v>0</v>
      </c>
      <c r="AH398" s="267">
        <f t="shared" si="1111"/>
        <v>0</v>
      </c>
      <c r="AI398" s="267">
        <f t="shared" si="1111"/>
        <v>0</v>
      </c>
      <c r="AJ398" s="267">
        <f t="shared" si="1111"/>
        <v>0</v>
      </c>
      <c r="AK398" s="267">
        <f t="shared" si="1111"/>
        <v>0</v>
      </c>
      <c r="AL398" s="267">
        <f>IF(AL220="kw",SUMPRODUCT($N$222:$N$381,$Q$222:$Q$381,AL222:AL381),SUMPRODUCT($F$222:$F$381,AL222:AL381))</f>
        <v>0</v>
      </c>
      <c r="AM398" s="313"/>
    </row>
    <row r="399" spans="2:42" ht="15">
      <c r="B399" s="402" t="s">
        <v>548</v>
      </c>
      <c r="C399" s="280"/>
      <c r="D399" s="255"/>
      <c r="E399" s="255"/>
      <c r="F399" s="255"/>
      <c r="G399" s="255"/>
      <c r="H399" s="255"/>
      <c r="I399" s="255"/>
      <c r="J399" s="255"/>
      <c r="K399" s="255"/>
      <c r="L399" s="255"/>
      <c r="M399" s="255"/>
      <c r="N399" s="255"/>
      <c r="O399" s="333"/>
      <c r="P399" s="255"/>
      <c r="Q399" s="255"/>
      <c r="R399" s="255"/>
      <c r="S399" s="280"/>
      <c r="T399" s="285"/>
      <c r="U399" s="285"/>
      <c r="V399" s="255"/>
      <c r="W399" s="255"/>
      <c r="X399" s="285"/>
      <c r="Y399" s="267">
        <f>SUMPRODUCT($G$222:$G$381,Y222:Y381)</f>
        <v>2669541</v>
      </c>
      <c r="Z399" s="267">
        <f>SUMPRODUCT($G$222:$G$381,Z222:Z381)</f>
        <v>1013567.1015637813</v>
      </c>
      <c r="AA399" s="267">
        <f>IF(AA220="kw",SUMPRODUCT($N$222:$N$381,$R$222:$R$381,AA222:AA381),SUMPRODUCT($G$222:$G$381,AA222:AA381))</f>
        <v>531.66665824267488</v>
      </c>
      <c r="AB399" s="267">
        <f t="shared" ref="AB399:AL399" si="1112">IF(AB220="kw",SUMPRODUCT($N$222:$N$381,$R$222:$R$381,AB222:AB381),SUMPRODUCT($G$222:$G$381,AB222:AB381))</f>
        <v>0</v>
      </c>
      <c r="AC399" s="267">
        <f t="shared" si="1112"/>
        <v>0</v>
      </c>
      <c r="AD399" s="267">
        <f t="shared" si="1112"/>
        <v>0</v>
      </c>
      <c r="AE399" s="267">
        <f t="shared" si="1112"/>
        <v>0</v>
      </c>
      <c r="AF399" s="267">
        <f t="shared" si="1112"/>
        <v>0</v>
      </c>
      <c r="AG399" s="267">
        <f t="shared" si="1112"/>
        <v>0</v>
      </c>
      <c r="AH399" s="267">
        <f t="shared" si="1112"/>
        <v>0</v>
      </c>
      <c r="AI399" s="267">
        <f t="shared" si="1112"/>
        <v>0</v>
      </c>
      <c r="AJ399" s="267">
        <f t="shared" si="1112"/>
        <v>0</v>
      </c>
      <c r="AK399" s="267">
        <f>IF(AK220="kw",SUMPRODUCT($N$222:$N$381,$R$222:$R$381,AK222:AK381),SUMPRODUCT($G$222:$G$381,AK222:AK381))</f>
        <v>0</v>
      </c>
      <c r="AL399" s="267">
        <f t="shared" si="1112"/>
        <v>0</v>
      </c>
      <c r="AM399" s="313"/>
    </row>
    <row r="400" spans="2:42" ht="15">
      <c r="B400" s="403" t="s">
        <v>549</v>
      </c>
      <c r="C400" s="339"/>
      <c r="D400" s="358"/>
      <c r="E400" s="358"/>
      <c r="F400" s="358"/>
      <c r="G400" s="358"/>
      <c r="H400" s="358"/>
      <c r="I400" s="358"/>
      <c r="J400" s="358"/>
      <c r="K400" s="358"/>
      <c r="L400" s="358"/>
      <c r="M400" s="358"/>
      <c r="N400" s="358"/>
      <c r="O400" s="357"/>
      <c r="P400" s="358"/>
      <c r="Q400" s="358"/>
      <c r="R400" s="358"/>
      <c r="S400" s="339"/>
      <c r="T400" s="359"/>
      <c r="U400" s="359"/>
      <c r="V400" s="358"/>
      <c r="W400" s="358"/>
      <c r="X400" s="359"/>
      <c r="Y400" s="302">
        <f>SUMPRODUCT($H$222:$H$381,Y222:Y381)</f>
        <v>2669541</v>
      </c>
      <c r="Z400" s="302">
        <f>SUMPRODUCT($H$222:$H$381,Z222:Z381)</f>
        <v>1013567.1015637813</v>
      </c>
      <c r="AA400" s="302">
        <f>IF(AA220="kw",SUMPRODUCT($N$222:$N$381,$S$222:$S$381,AA222:AA381),SUMPRODUCT($H$222:$H$381,AA222:AA381))</f>
        <v>531.65230464585659</v>
      </c>
      <c r="AB400" s="302">
        <f t="shared" ref="AB400:AL400" si="1113">IF(AB220="kw",SUMPRODUCT($N$222:$N$381,$S$222:$S$381,AB222:AB381),SUMPRODUCT($H$222:$H$381,AB222:AB381))</f>
        <v>0</v>
      </c>
      <c r="AC400" s="302">
        <f t="shared" si="1113"/>
        <v>0</v>
      </c>
      <c r="AD400" s="302">
        <f t="shared" si="1113"/>
        <v>0</v>
      </c>
      <c r="AE400" s="302">
        <f t="shared" si="1113"/>
        <v>0</v>
      </c>
      <c r="AF400" s="302">
        <f t="shared" si="1113"/>
        <v>0</v>
      </c>
      <c r="AG400" s="302">
        <f t="shared" si="1113"/>
        <v>0</v>
      </c>
      <c r="AH400" s="302">
        <f t="shared" si="1113"/>
        <v>0</v>
      </c>
      <c r="AI400" s="302">
        <f t="shared" si="1113"/>
        <v>0</v>
      </c>
      <c r="AJ400" s="302">
        <f t="shared" si="1113"/>
        <v>0</v>
      </c>
      <c r="AK400" s="302">
        <f t="shared" si="1113"/>
        <v>0</v>
      </c>
      <c r="AL400" s="302">
        <f t="shared" si="1113"/>
        <v>0</v>
      </c>
      <c r="AM400" s="360"/>
    </row>
    <row r="401" spans="1:39" ht="21" customHeight="1">
      <c r="B401" s="342" t="s">
        <v>385</v>
      </c>
      <c r="C401" s="361"/>
      <c r="D401" s="362"/>
      <c r="E401" s="362"/>
      <c r="F401" s="362"/>
      <c r="G401" s="362"/>
      <c r="H401" s="362"/>
      <c r="I401" s="362"/>
      <c r="J401" s="362"/>
      <c r="K401" s="362"/>
      <c r="L401" s="362"/>
      <c r="M401" s="362"/>
      <c r="N401" s="362"/>
      <c r="O401" s="362"/>
      <c r="P401" s="362"/>
      <c r="Q401" s="362"/>
      <c r="R401" s="362"/>
      <c r="S401" s="345"/>
      <c r="T401" s="346"/>
      <c r="U401" s="362"/>
      <c r="V401" s="362"/>
      <c r="W401" s="362"/>
      <c r="X401" s="362"/>
      <c r="Y401" s="377"/>
      <c r="Z401" s="377"/>
      <c r="AA401" s="377"/>
      <c r="AB401" s="377"/>
      <c r="AC401" s="377"/>
      <c r="AD401" s="377"/>
      <c r="AE401" s="377"/>
      <c r="AF401" s="377"/>
      <c r="AG401" s="377"/>
      <c r="AH401" s="377"/>
      <c r="AI401" s="377"/>
      <c r="AJ401" s="377"/>
      <c r="AK401" s="377"/>
      <c r="AL401" s="377"/>
      <c r="AM401" s="363"/>
    </row>
    <row r="404" spans="1:39" ht="15.45">
      <c r="B404" s="256" t="s">
        <v>550</v>
      </c>
      <c r="C404" s="257"/>
      <c r="D404" s="542" t="s">
        <v>245</v>
      </c>
      <c r="E404" s="231"/>
      <c r="F404" s="544"/>
      <c r="G404" s="231"/>
      <c r="H404" s="231"/>
      <c r="I404" s="231"/>
      <c r="J404" s="231"/>
      <c r="K404" s="231"/>
      <c r="L404" s="231"/>
      <c r="M404" s="231"/>
      <c r="N404" s="231"/>
      <c r="O404" s="257"/>
      <c r="P404" s="231"/>
      <c r="Q404" s="231"/>
      <c r="R404" s="231"/>
      <c r="S404" s="231"/>
      <c r="T404" s="231"/>
      <c r="U404" s="231"/>
      <c r="V404" s="231"/>
      <c r="W404" s="231"/>
      <c r="X404" s="231"/>
      <c r="Y404" s="248"/>
      <c r="Z404" s="245"/>
      <c r="AA404" s="245"/>
      <c r="AB404" s="245"/>
      <c r="AC404" s="245"/>
      <c r="AD404" s="245"/>
      <c r="AE404" s="245"/>
      <c r="AF404" s="245"/>
      <c r="AG404" s="245"/>
      <c r="AH404" s="245"/>
      <c r="AI404" s="245"/>
      <c r="AJ404" s="245"/>
      <c r="AK404" s="245"/>
      <c r="AL404" s="245"/>
      <c r="AM404" s="258"/>
    </row>
    <row r="405" spans="1:39" ht="33.75" customHeight="1">
      <c r="B405" s="823" t="s">
        <v>325</v>
      </c>
      <c r="C405" s="825" t="s">
        <v>326</v>
      </c>
      <c r="D405" s="260" t="s">
        <v>327</v>
      </c>
      <c r="E405" s="827" t="s">
        <v>328</v>
      </c>
      <c r="F405" s="828"/>
      <c r="G405" s="828"/>
      <c r="H405" s="828"/>
      <c r="I405" s="828"/>
      <c r="J405" s="828"/>
      <c r="K405" s="828"/>
      <c r="L405" s="828"/>
      <c r="M405" s="829"/>
      <c r="N405" s="830" t="s">
        <v>329</v>
      </c>
      <c r="O405" s="260" t="s">
        <v>330</v>
      </c>
      <c r="P405" s="827" t="s">
        <v>331</v>
      </c>
      <c r="Q405" s="828"/>
      <c r="R405" s="828"/>
      <c r="S405" s="828"/>
      <c r="T405" s="828"/>
      <c r="U405" s="828"/>
      <c r="V405" s="828"/>
      <c r="W405" s="828"/>
      <c r="X405" s="829"/>
      <c r="Y405" s="820" t="s">
        <v>332</v>
      </c>
      <c r="Z405" s="821"/>
      <c r="AA405" s="821"/>
      <c r="AB405" s="821"/>
      <c r="AC405" s="821"/>
      <c r="AD405" s="821"/>
      <c r="AE405" s="821"/>
      <c r="AF405" s="821"/>
      <c r="AG405" s="821"/>
      <c r="AH405" s="821"/>
      <c r="AI405" s="821"/>
      <c r="AJ405" s="821"/>
      <c r="AK405" s="821"/>
      <c r="AL405" s="821"/>
      <c r="AM405" s="822"/>
    </row>
    <row r="406" spans="1:39" ht="61.5" customHeight="1">
      <c r="B406" s="824"/>
      <c r="C406" s="826"/>
      <c r="D406" s="261">
        <v>2017</v>
      </c>
      <c r="E406" s="261">
        <v>2018</v>
      </c>
      <c r="F406" s="261">
        <v>2019</v>
      </c>
      <c r="G406" s="261">
        <v>2020</v>
      </c>
      <c r="H406" s="261">
        <v>2021</v>
      </c>
      <c r="I406" s="261">
        <v>2022</v>
      </c>
      <c r="J406" s="261">
        <v>2023</v>
      </c>
      <c r="K406" s="261">
        <v>2024</v>
      </c>
      <c r="L406" s="261">
        <v>2025</v>
      </c>
      <c r="M406" s="261">
        <v>2026</v>
      </c>
      <c r="N406" s="831"/>
      <c r="O406" s="261">
        <v>2017</v>
      </c>
      <c r="P406" s="261">
        <v>2018</v>
      </c>
      <c r="Q406" s="261">
        <v>2019</v>
      </c>
      <c r="R406" s="261">
        <v>2020</v>
      </c>
      <c r="S406" s="261">
        <v>2021</v>
      </c>
      <c r="T406" s="261">
        <v>2022</v>
      </c>
      <c r="U406" s="261">
        <v>2023</v>
      </c>
      <c r="V406" s="261">
        <v>2024</v>
      </c>
      <c r="W406" s="261">
        <v>2025</v>
      </c>
      <c r="X406" s="261">
        <v>2026</v>
      </c>
      <c r="Y406" s="261" t="str">
        <f>'1.  LRAMVA Summary'!D52</f>
        <v>Residential</v>
      </c>
      <c r="Z406" s="261" t="str">
        <f>'1.  LRAMVA Summary'!E52</f>
        <v>GS &lt; 50 kW</v>
      </c>
      <c r="AA406" s="261" t="str">
        <f>'1.  LRAMVA Summary'!F52</f>
        <v>GS 50 to 2,999 kW</v>
      </c>
      <c r="AB406" s="261" t="str">
        <f>'1.  LRAMVA Summary'!G52</f>
        <v>GS 3,000 to 4,999 kW</v>
      </c>
      <c r="AC406" s="261" t="str">
        <f>'1.  LRAMVA Summary'!H52</f>
        <v>Unmetered Scattered Load</v>
      </c>
      <c r="AD406" s="261" t="str">
        <f>'1.  LRAMVA Summary'!I52</f>
        <v>Sentinel Lighting</v>
      </c>
      <c r="AE406" s="261" t="str">
        <f>'1.  LRAMVA Summary'!J52</f>
        <v>Street Lighting</v>
      </c>
      <c r="AF406" s="261" t="str">
        <f>'1.  LRAMVA Summary'!K52</f>
        <v/>
      </c>
      <c r="AG406" s="261" t="str">
        <f>'1.  LRAMVA Summary'!L52</f>
        <v/>
      </c>
      <c r="AH406" s="261" t="str">
        <f>'1.  LRAMVA Summary'!M52</f>
        <v/>
      </c>
      <c r="AI406" s="261" t="str">
        <f>'1.  LRAMVA Summary'!N52</f>
        <v/>
      </c>
      <c r="AJ406" s="261" t="str">
        <f>'1.  LRAMVA Summary'!O52</f>
        <v/>
      </c>
      <c r="AK406" s="261" t="str">
        <f>'1.  LRAMVA Summary'!P52</f>
        <v/>
      </c>
      <c r="AL406" s="261" t="str">
        <f>'1.  LRAMVA Summary'!Q52</f>
        <v/>
      </c>
      <c r="AM406" s="263" t="str">
        <f>'1.  LRAMVA Summary'!R52</f>
        <v>Total</v>
      </c>
    </row>
    <row r="407" spans="1:39" ht="15.75" hidden="1" customHeight="1">
      <c r="A407" s="490"/>
      <c r="B407" s="482" t="s">
        <v>451</v>
      </c>
      <c r="C407" s="265"/>
      <c r="D407" s="265"/>
      <c r="E407" s="265"/>
      <c r="F407" s="265"/>
      <c r="G407" s="265"/>
      <c r="H407" s="265"/>
      <c r="I407" s="265"/>
      <c r="J407" s="265"/>
      <c r="K407" s="265"/>
      <c r="L407" s="265"/>
      <c r="M407" s="265"/>
      <c r="N407" s="266"/>
      <c r="O407" s="265"/>
      <c r="P407" s="265"/>
      <c r="Q407" s="265"/>
      <c r="R407" s="265"/>
      <c r="S407" s="265"/>
      <c r="T407" s="265"/>
      <c r="U407" s="265"/>
      <c r="V407" s="265"/>
      <c r="W407" s="265"/>
      <c r="X407" s="265"/>
      <c r="Y407" s="267" t="str">
        <f>'1.  LRAMVA Summary'!D53</f>
        <v>kWh</v>
      </c>
      <c r="Z407" s="267" t="str">
        <f>'1.  LRAMVA Summary'!E53</f>
        <v>kWh</v>
      </c>
      <c r="AA407" s="267" t="str">
        <f>'1.  LRAMVA Summary'!F53</f>
        <v>kW</v>
      </c>
      <c r="AB407" s="267" t="str">
        <f>'1.  LRAMVA Summary'!G53</f>
        <v>kW</v>
      </c>
      <c r="AC407" s="267" t="str">
        <f>'1.  LRAMVA Summary'!H53</f>
        <v>kWh</v>
      </c>
      <c r="AD407" s="267" t="str">
        <f>'1.  LRAMVA Summary'!I53</f>
        <v>kW</v>
      </c>
      <c r="AE407" s="267" t="str">
        <f>'1.  LRAMVA Summary'!J53</f>
        <v>kW</v>
      </c>
      <c r="AF407" s="267">
        <f>'1.  LRAMVA Summary'!K53</f>
        <v>0</v>
      </c>
      <c r="AG407" s="267">
        <f>'1.  LRAMVA Summary'!L53</f>
        <v>0</v>
      </c>
      <c r="AH407" s="267">
        <f>'1.  LRAMVA Summary'!M53</f>
        <v>0</v>
      </c>
      <c r="AI407" s="267">
        <f>'1.  LRAMVA Summary'!N53</f>
        <v>0</v>
      </c>
      <c r="AJ407" s="267">
        <f>'1.  LRAMVA Summary'!O53</f>
        <v>0</v>
      </c>
      <c r="AK407" s="267">
        <f>'1.  LRAMVA Summary'!P53</f>
        <v>0</v>
      </c>
      <c r="AL407" s="267">
        <f>'1.  LRAMVA Summary'!Q53</f>
        <v>0</v>
      </c>
      <c r="AM407" s="268"/>
    </row>
    <row r="408" spans="1:39" ht="15.45" hidden="1" outlineLevel="1">
      <c r="A408" s="490"/>
      <c r="B408" s="462" t="s">
        <v>452</v>
      </c>
      <c r="C408" s="265"/>
      <c r="D408" s="265"/>
      <c r="E408" s="265"/>
      <c r="F408" s="265"/>
      <c r="G408" s="265"/>
      <c r="H408" s="265"/>
      <c r="I408" s="265"/>
      <c r="J408" s="265"/>
      <c r="K408" s="265"/>
      <c r="L408" s="265"/>
      <c r="M408" s="265"/>
      <c r="N408" s="266"/>
      <c r="O408" s="265"/>
      <c r="P408" s="265"/>
      <c r="Q408" s="265"/>
      <c r="R408" s="265"/>
      <c r="S408" s="265"/>
      <c r="T408" s="265"/>
      <c r="U408" s="265"/>
      <c r="V408" s="265"/>
      <c r="W408" s="265"/>
      <c r="X408" s="265"/>
      <c r="Y408" s="267"/>
      <c r="Z408" s="267"/>
      <c r="AA408" s="267"/>
      <c r="AB408" s="267"/>
      <c r="AC408" s="267"/>
      <c r="AD408" s="267"/>
      <c r="AE408" s="267"/>
      <c r="AF408" s="267"/>
      <c r="AG408" s="267"/>
      <c r="AH408" s="267"/>
      <c r="AI408" s="267"/>
      <c r="AJ408" s="267"/>
      <c r="AK408" s="267"/>
      <c r="AL408" s="267"/>
      <c r="AM408" s="268"/>
    </row>
    <row r="409" spans="1:39" ht="15" hidden="1" outlineLevel="1">
      <c r="A409" s="490">
        <v>1</v>
      </c>
      <c r="B409" s="396" t="s">
        <v>453</v>
      </c>
      <c r="C409" s="267" t="s">
        <v>335</v>
      </c>
      <c r="D409" s="271"/>
      <c r="E409" s="271"/>
      <c r="F409" s="271"/>
      <c r="G409" s="271"/>
      <c r="H409" s="271"/>
      <c r="I409" s="271"/>
      <c r="J409" s="271"/>
      <c r="K409" s="271"/>
      <c r="L409" s="271"/>
      <c r="M409" s="271"/>
      <c r="N409" s="267"/>
      <c r="O409" s="271"/>
      <c r="P409" s="271"/>
      <c r="Q409" s="271"/>
      <c r="R409" s="271"/>
      <c r="S409" s="271"/>
      <c r="T409" s="271"/>
      <c r="U409" s="271"/>
      <c r="V409" s="271"/>
      <c r="W409" s="271"/>
      <c r="X409" s="271"/>
      <c r="Y409" s="378"/>
      <c r="Z409" s="378"/>
      <c r="AA409" s="378"/>
      <c r="AB409" s="378"/>
      <c r="AC409" s="378"/>
      <c r="AD409" s="378"/>
      <c r="AE409" s="378"/>
      <c r="AF409" s="378"/>
      <c r="AG409" s="378"/>
      <c r="AH409" s="378"/>
      <c r="AI409" s="378"/>
      <c r="AJ409" s="378"/>
      <c r="AK409" s="378"/>
      <c r="AL409" s="378"/>
      <c r="AM409" s="272">
        <f>SUM(Y409:AL409)</f>
        <v>0</v>
      </c>
    </row>
    <row r="410" spans="1:39" ht="15" hidden="1" outlineLevel="1">
      <c r="A410" s="490"/>
      <c r="B410" s="399" t="s">
        <v>551</v>
      </c>
      <c r="C410" s="267" t="s">
        <v>337</v>
      </c>
      <c r="D410" s="271"/>
      <c r="E410" s="271"/>
      <c r="F410" s="271"/>
      <c r="G410" s="271"/>
      <c r="H410" s="271"/>
      <c r="I410" s="271"/>
      <c r="J410" s="271"/>
      <c r="K410" s="271"/>
      <c r="L410" s="271"/>
      <c r="M410" s="271"/>
      <c r="N410" s="427"/>
      <c r="O410" s="271"/>
      <c r="P410" s="271"/>
      <c r="Q410" s="271"/>
      <c r="R410" s="271"/>
      <c r="S410" s="271"/>
      <c r="T410" s="271"/>
      <c r="U410" s="271"/>
      <c r="V410" s="271"/>
      <c r="W410" s="271"/>
      <c r="X410" s="271"/>
      <c r="Y410" s="379">
        <f>Y409</f>
        <v>0</v>
      </c>
      <c r="Z410" s="379">
        <f t="shared" ref="Z410" si="1114">Z409</f>
        <v>0</v>
      </c>
      <c r="AA410" s="379">
        <f t="shared" ref="AA410" si="1115">AA409</f>
        <v>0</v>
      </c>
      <c r="AB410" s="379">
        <f t="shared" ref="AB410" si="1116">AB409</f>
        <v>0</v>
      </c>
      <c r="AC410" s="379">
        <f t="shared" ref="AC410" si="1117">AC409</f>
        <v>0</v>
      </c>
      <c r="AD410" s="379">
        <f t="shared" ref="AD410" si="1118">AD409</f>
        <v>0</v>
      </c>
      <c r="AE410" s="379">
        <f t="shared" ref="AE410" si="1119">AE409</f>
        <v>0</v>
      </c>
      <c r="AF410" s="379">
        <f t="shared" ref="AF410" si="1120">AF409</f>
        <v>0</v>
      </c>
      <c r="AG410" s="379">
        <f t="shared" ref="AG410" si="1121">AG409</f>
        <v>0</v>
      </c>
      <c r="AH410" s="379">
        <f t="shared" ref="AH410" si="1122">AH409</f>
        <v>0</v>
      </c>
      <c r="AI410" s="379">
        <f t="shared" ref="AI410" si="1123">AI409</f>
        <v>0</v>
      </c>
      <c r="AJ410" s="379">
        <f t="shared" ref="AJ410" si="1124">AJ409</f>
        <v>0</v>
      </c>
      <c r="AK410" s="379">
        <f t="shared" ref="AK410" si="1125">AK409</f>
        <v>0</v>
      </c>
      <c r="AL410" s="379">
        <f t="shared" ref="AL410" si="1126">AL409</f>
        <v>0</v>
      </c>
      <c r="AM410" s="273"/>
    </row>
    <row r="411" spans="1:39" ht="15.45" hidden="1" outlineLevel="1">
      <c r="A411" s="490"/>
      <c r="B411" s="483"/>
      <c r="C411" s="275"/>
      <c r="D411" s="275"/>
      <c r="E411" s="275"/>
      <c r="F411" s="275"/>
      <c r="G411" s="275"/>
      <c r="H411" s="275"/>
      <c r="I411" s="275"/>
      <c r="J411" s="275"/>
      <c r="K411" s="275"/>
      <c r="L411" s="275"/>
      <c r="M411" s="275"/>
      <c r="N411" s="276"/>
      <c r="O411" s="275"/>
      <c r="P411" s="275"/>
      <c r="Q411" s="275"/>
      <c r="R411" s="275"/>
      <c r="S411" s="275"/>
      <c r="T411" s="275"/>
      <c r="U411" s="275"/>
      <c r="V411" s="275"/>
      <c r="W411" s="275"/>
      <c r="X411" s="275"/>
      <c r="Y411" s="380"/>
      <c r="Z411" s="381"/>
      <c r="AA411" s="381"/>
      <c r="AB411" s="381"/>
      <c r="AC411" s="381"/>
      <c r="AD411" s="381"/>
      <c r="AE411" s="381"/>
      <c r="AF411" s="381"/>
      <c r="AG411" s="381"/>
      <c r="AH411" s="381"/>
      <c r="AI411" s="381"/>
      <c r="AJ411" s="381"/>
      <c r="AK411" s="381"/>
      <c r="AL411" s="381"/>
      <c r="AM411" s="278"/>
    </row>
    <row r="412" spans="1:39" ht="15" hidden="1" outlineLevel="1">
      <c r="A412" s="490">
        <v>2</v>
      </c>
      <c r="B412" s="396" t="s">
        <v>456</v>
      </c>
      <c r="C412" s="267" t="s">
        <v>335</v>
      </c>
      <c r="D412" s="271"/>
      <c r="E412" s="271"/>
      <c r="F412" s="271"/>
      <c r="G412" s="271"/>
      <c r="H412" s="271"/>
      <c r="I412" s="271"/>
      <c r="J412" s="271"/>
      <c r="K412" s="271"/>
      <c r="L412" s="271"/>
      <c r="M412" s="271"/>
      <c r="N412" s="267"/>
      <c r="O412" s="271"/>
      <c r="P412" s="271"/>
      <c r="Q412" s="271"/>
      <c r="R412" s="271"/>
      <c r="S412" s="271"/>
      <c r="T412" s="271"/>
      <c r="U412" s="271"/>
      <c r="V412" s="271"/>
      <c r="W412" s="271"/>
      <c r="X412" s="271"/>
      <c r="Y412" s="378"/>
      <c r="Z412" s="378"/>
      <c r="AA412" s="378"/>
      <c r="AB412" s="378"/>
      <c r="AC412" s="378"/>
      <c r="AD412" s="378"/>
      <c r="AE412" s="378"/>
      <c r="AF412" s="378"/>
      <c r="AG412" s="378"/>
      <c r="AH412" s="378"/>
      <c r="AI412" s="378"/>
      <c r="AJ412" s="378"/>
      <c r="AK412" s="378"/>
      <c r="AL412" s="378"/>
      <c r="AM412" s="272">
        <f>SUM(Y412:AL412)</f>
        <v>0</v>
      </c>
    </row>
    <row r="413" spans="1:39" ht="15" hidden="1" outlineLevel="1">
      <c r="A413" s="490"/>
      <c r="B413" s="399" t="s">
        <v>551</v>
      </c>
      <c r="C413" s="267" t="s">
        <v>337</v>
      </c>
      <c r="D413" s="271"/>
      <c r="E413" s="271"/>
      <c r="F413" s="271"/>
      <c r="G413" s="271"/>
      <c r="H413" s="271"/>
      <c r="I413" s="271"/>
      <c r="J413" s="271"/>
      <c r="K413" s="271"/>
      <c r="L413" s="271"/>
      <c r="M413" s="271"/>
      <c r="N413" s="427"/>
      <c r="O413" s="271"/>
      <c r="P413" s="271"/>
      <c r="Q413" s="271"/>
      <c r="R413" s="271"/>
      <c r="S413" s="271"/>
      <c r="T413" s="271"/>
      <c r="U413" s="271"/>
      <c r="V413" s="271"/>
      <c r="W413" s="271"/>
      <c r="X413" s="271"/>
      <c r="Y413" s="379">
        <f>Y412</f>
        <v>0</v>
      </c>
      <c r="Z413" s="379">
        <f t="shared" ref="Z413" si="1127">Z412</f>
        <v>0</v>
      </c>
      <c r="AA413" s="379">
        <f t="shared" ref="AA413" si="1128">AA412</f>
        <v>0</v>
      </c>
      <c r="AB413" s="379">
        <f t="shared" ref="AB413" si="1129">AB412</f>
        <v>0</v>
      </c>
      <c r="AC413" s="379">
        <f t="shared" ref="AC413" si="1130">AC412</f>
        <v>0</v>
      </c>
      <c r="AD413" s="379">
        <f t="shared" ref="AD413" si="1131">AD412</f>
        <v>0</v>
      </c>
      <c r="AE413" s="379">
        <f t="shared" ref="AE413" si="1132">AE412</f>
        <v>0</v>
      </c>
      <c r="AF413" s="379">
        <f t="shared" ref="AF413" si="1133">AF412</f>
        <v>0</v>
      </c>
      <c r="AG413" s="379">
        <f t="shared" ref="AG413" si="1134">AG412</f>
        <v>0</v>
      </c>
      <c r="AH413" s="379">
        <f t="shared" ref="AH413" si="1135">AH412</f>
        <v>0</v>
      </c>
      <c r="AI413" s="379">
        <f t="shared" ref="AI413" si="1136">AI412</f>
        <v>0</v>
      </c>
      <c r="AJ413" s="379">
        <f t="shared" ref="AJ413" si="1137">AJ412</f>
        <v>0</v>
      </c>
      <c r="AK413" s="379">
        <f t="shared" ref="AK413" si="1138">AK412</f>
        <v>0</v>
      </c>
      <c r="AL413" s="379">
        <f t="shared" ref="AL413" si="1139">AL412</f>
        <v>0</v>
      </c>
      <c r="AM413" s="273"/>
    </row>
    <row r="414" spans="1:39" ht="15.45" hidden="1" outlineLevel="1">
      <c r="A414" s="490"/>
      <c r="B414" s="483"/>
      <c r="C414" s="275"/>
      <c r="D414" s="280"/>
      <c r="E414" s="280"/>
      <c r="F414" s="280"/>
      <c r="G414" s="280"/>
      <c r="H414" s="280"/>
      <c r="I414" s="280"/>
      <c r="J414" s="280"/>
      <c r="K414" s="280"/>
      <c r="L414" s="280"/>
      <c r="M414" s="280"/>
      <c r="N414" s="276"/>
      <c r="O414" s="280"/>
      <c r="P414" s="280"/>
      <c r="Q414" s="280"/>
      <c r="R414" s="280"/>
      <c r="S414" s="280"/>
      <c r="T414" s="280"/>
      <c r="U414" s="280"/>
      <c r="V414" s="280"/>
      <c r="W414" s="280"/>
      <c r="X414" s="280"/>
      <c r="Y414" s="380"/>
      <c r="Z414" s="381"/>
      <c r="AA414" s="381"/>
      <c r="AB414" s="381"/>
      <c r="AC414" s="381"/>
      <c r="AD414" s="381"/>
      <c r="AE414" s="381"/>
      <c r="AF414" s="381"/>
      <c r="AG414" s="381"/>
      <c r="AH414" s="381"/>
      <c r="AI414" s="381"/>
      <c r="AJ414" s="381"/>
      <c r="AK414" s="381"/>
      <c r="AL414" s="381"/>
      <c r="AM414" s="278"/>
    </row>
    <row r="415" spans="1:39" ht="15" hidden="1" outlineLevel="1">
      <c r="A415" s="490">
        <v>3</v>
      </c>
      <c r="B415" s="396" t="s">
        <v>458</v>
      </c>
      <c r="C415" s="267" t="s">
        <v>335</v>
      </c>
      <c r="D415" s="271"/>
      <c r="E415" s="271"/>
      <c r="F415" s="271"/>
      <c r="G415" s="271"/>
      <c r="H415" s="271"/>
      <c r="I415" s="271"/>
      <c r="J415" s="271"/>
      <c r="K415" s="271"/>
      <c r="L415" s="271"/>
      <c r="M415" s="271"/>
      <c r="N415" s="267"/>
      <c r="O415" s="271"/>
      <c r="P415" s="271"/>
      <c r="Q415" s="271"/>
      <c r="R415" s="271"/>
      <c r="S415" s="271"/>
      <c r="T415" s="271"/>
      <c r="U415" s="271"/>
      <c r="V415" s="271"/>
      <c r="W415" s="271"/>
      <c r="X415" s="271"/>
      <c r="Y415" s="378"/>
      <c r="Z415" s="378"/>
      <c r="AA415" s="378"/>
      <c r="AB415" s="378"/>
      <c r="AC415" s="378"/>
      <c r="AD415" s="378"/>
      <c r="AE415" s="378"/>
      <c r="AF415" s="378"/>
      <c r="AG415" s="378"/>
      <c r="AH415" s="378"/>
      <c r="AI415" s="378"/>
      <c r="AJ415" s="378"/>
      <c r="AK415" s="378"/>
      <c r="AL415" s="378"/>
      <c r="AM415" s="272">
        <f>SUM(Y415:AL415)</f>
        <v>0</v>
      </c>
    </row>
    <row r="416" spans="1:39" ht="15" hidden="1" outlineLevel="1">
      <c r="A416" s="490"/>
      <c r="B416" s="399" t="s">
        <v>551</v>
      </c>
      <c r="C416" s="267" t="s">
        <v>337</v>
      </c>
      <c r="D416" s="271"/>
      <c r="E416" s="271"/>
      <c r="F416" s="271"/>
      <c r="G416" s="271"/>
      <c r="H416" s="271"/>
      <c r="I416" s="271"/>
      <c r="J416" s="271"/>
      <c r="K416" s="271"/>
      <c r="L416" s="271"/>
      <c r="M416" s="271"/>
      <c r="N416" s="427"/>
      <c r="O416" s="271"/>
      <c r="P416" s="271"/>
      <c r="Q416" s="271"/>
      <c r="R416" s="271"/>
      <c r="S416" s="271"/>
      <c r="T416" s="271"/>
      <c r="U416" s="271"/>
      <c r="V416" s="271"/>
      <c r="W416" s="271"/>
      <c r="X416" s="271"/>
      <c r="Y416" s="379">
        <f>Y415</f>
        <v>0</v>
      </c>
      <c r="Z416" s="379">
        <f t="shared" ref="Z416" si="1140">Z415</f>
        <v>0</v>
      </c>
      <c r="AA416" s="379">
        <f t="shared" ref="AA416" si="1141">AA415</f>
        <v>0</v>
      </c>
      <c r="AB416" s="379">
        <f t="shared" ref="AB416" si="1142">AB415</f>
        <v>0</v>
      </c>
      <c r="AC416" s="379">
        <f t="shared" ref="AC416" si="1143">AC415</f>
        <v>0</v>
      </c>
      <c r="AD416" s="379">
        <f t="shared" ref="AD416" si="1144">AD415</f>
        <v>0</v>
      </c>
      <c r="AE416" s="379">
        <f t="shared" ref="AE416" si="1145">AE415</f>
        <v>0</v>
      </c>
      <c r="AF416" s="379">
        <f t="shared" ref="AF416" si="1146">AF415</f>
        <v>0</v>
      </c>
      <c r="AG416" s="379">
        <f t="shared" ref="AG416" si="1147">AG415</f>
        <v>0</v>
      </c>
      <c r="AH416" s="379">
        <f t="shared" ref="AH416" si="1148">AH415</f>
        <v>0</v>
      </c>
      <c r="AI416" s="379">
        <f t="shared" ref="AI416" si="1149">AI415</f>
        <v>0</v>
      </c>
      <c r="AJ416" s="379">
        <f t="shared" ref="AJ416" si="1150">AJ415</f>
        <v>0</v>
      </c>
      <c r="AK416" s="379">
        <f t="shared" ref="AK416" si="1151">AK415</f>
        <v>0</v>
      </c>
      <c r="AL416" s="379">
        <f t="shared" ref="AL416" si="1152">AL415</f>
        <v>0</v>
      </c>
      <c r="AM416" s="273"/>
    </row>
    <row r="417" spans="1:39" ht="15" hidden="1" outlineLevel="1">
      <c r="A417" s="490"/>
      <c r="B417" s="399"/>
      <c r="C417" s="281"/>
      <c r="D417" s="267"/>
      <c r="E417" s="267"/>
      <c r="F417" s="267"/>
      <c r="G417" s="267"/>
      <c r="H417" s="267"/>
      <c r="I417" s="267"/>
      <c r="J417" s="267"/>
      <c r="K417" s="267"/>
      <c r="L417" s="267"/>
      <c r="M417" s="267"/>
      <c r="N417" s="267"/>
      <c r="O417" s="267"/>
      <c r="P417" s="267"/>
      <c r="Q417" s="267"/>
      <c r="R417" s="267"/>
      <c r="S417" s="267"/>
      <c r="T417" s="267"/>
      <c r="U417" s="267"/>
      <c r="V417" s="267"/>
      <c r="W417" s="267"/>
      <c r="X417" s="267"/>
      <c r="Y417" s="380"/>
      <c r="Z417" s="380"/>
      <c r="AA417" s="380"/>
      <c r="AB417" s="380"/>
      <c r="AC417" s="380"/>
      <c r="AD417" s="380"/>
      <c r="AE417" s="380"/>
      <c r="AF417" s="380"/>
      <c r="AG417" s="380"/>
      <c r="AH417" s="380"/>
      <c r="AI417" s="380"/>
      <c r="AJ417" s="380"/>
      <c r="AK417" s="380"/>
      <c r="AL417" s="380"/>
      <c r="AM417" s="282"/>
    </row>
    <row r="418" spans="1:39" ht="15" hidden="1" outlineLevel="1">
      <c r="A418" s="490">
        <v>4</v>
      </c>
      <c r="B418" s="478" t="s">
        <v>459</v>
      </c>
      <c r="C418" s="267" t="s">
        <v>335</v>
      </c>
      <c r="D418" s="271"/>
      <c r="E418" s="271"/>
      <c r="F418" s="271"/>
      <c r="G418" s="271"/>
      <c r="H418" s="271"/>
      <c r="I418" s="271"/>
      <c r="J418" s="271"/>
      <c r="K418" s="271"/>
      <c r="L418" s="271"/>
      <c r="M418" s="271"/>
      <c r="N418" s="267"/>
      <c r="O418" s="271"/>
      <c r="P418" s="271"/>
      <c r="Q418" s="271"/>
      <c r="R418" s="271"/>
      <c r="S418" s="271"/>
      <c r="T418" s="271"/>
      <c r="U418" s="271"/>
      <c r="V418" s="271"/>
      <c r="W418" s="271"/>
      <c r="X418" s="271"/>
      <c r="Y418" s="378"/>
      <c r="Z418" s="378"/>
      <c r="AA418" s="378"/>
      <c r="AB418" s="378"/>
      <c r="AC418" s="378"/>
      <c r="AD418" s="378"/>
      <c r="AE418" s="378"/>
      <c r="AF418" s="378"/>
      <c r="AG418" s="378"/>
      <c r="AH418" s="378"/>
      <c r="AI418" s="378"/>
      <c r="AJ418" s="378"/>
      <c r="AK418" s="378"/>
      <c r="AL418" s="378"/>
      <c r="AM418" s="272">
        <f>SUM(Y418:AL418)</f>
        <v>0</v>
      </c>
    </row>
    <row r="419" spans="1:39" ht="15" hidden="1" outlineLevel="1">
      <c r="A419" s="490"/>
      <c r="B419" s="399" t="s">
        <v>551</v>
      </c>
      <c r="C419" s="267" t="s">
        <v>337</v>
      </c>
      <c r="D419" s="271"/>
      <c r="E419" s="271"/>
      <c r="F419" s="271"/>
      <c r="G419" s="271"/>
      <c r="H419" s="271"/>
      <c r="I419" s="271"/>
      <c r="J419" s="271"/>
      <c r="K419" s="271"/>
      <c r="L419" s="271"/>
      <c r="M419" s="271"/>
      <c r="N419" s="427"/>
      <c r="O419" s="271"/>
      <c r="P419" s="271"/>
      <c r="Q419" s="271"/>
      <c r="R419" s="271"/>
      <c r="S419" s="271"/>
      <c r="T419" s="271"/>
      <c r="U419" s="271"/>
      <c r="V419" s="271"/>
      <c r="W419" s="271"/>
      <c r="X419" s="271"/>
      <c r="Y419" s="379">
        <f>Y418</f>
        <v>0</v>
      </c>
      <c r="Z419" s="379">
        <f t="shared" ref="Z419" si="1153">Z418</f>
        <v>0</v>
      </c>
      <c r="AA419" s="379">
        <f t="shared" ref="AA419" si="1154">AA418</f>
        <v>0</v>
      </c>
      <c r="AB419" s="379">
        <f t="shared" ref="AB419" si="1155">AB418</f>
        <v>0</v>
      </c>
      <c r="AC419" s="379">
        <f t="shared" ref="AC419" si="1156">AC418</f>
        <v>0</v>
      </c>
      <c r="AD419" s="379">
        <f t="shared" ref="AD419" si="1157">AD418</f>
        <v>0</v>
      </c>
      <c r="AE419" s="379">
        <f t="shared" ref="AE419" si="1158">AE418</f>
        <v>0</v>
      </c>
      <c r="AF419" s="379">
        <f t="shared" ref="AF419" si="1159">AF418</f>
        <v>0</v>
      </c>
      <c r="AG419" s="379">
        <f t="shared" ref="AG419" si="1160">AG418</f>
        <v>0</v>
      </c>
      <c r="AH419" s="379">
        <f t="shared" ref="AH419" si="1161">AH418</f>
        <v>0</v>
      </c>
      <c r="AI419" s="379">
        <f t="shared" ref="AI419" si="1162">AI418</f>
        <v>0</v>
      </c>
      <c r="AJ419" s="379">
        <f t="shared" ref="AJ419" si="1163">AJ418</f>
        <v>0</v>
      </c>
      <c r="AK419" s="379">
        <f t="shared" ref="AK419" si="1164">AK418</f>
        <v>0</v>
      </c>
      <c r="AL419" s="379">
        <f t="shared" ref="AL419" si="1165">AL418</f>
        <v>0</v>
      </c>
      <c r="AM419" s="273"/>
    </row>
    <row r="420" spans="1:39" ht="15" hidden="1" outlineLevel="1">
      <c r="A420" s="490"/>
      <c r="B420" s="399"/>
      <c r="C420" s="281"/>
      <c r="D420" s="280"/>
      <c r="E420" s="280"/>
      <c r="F420" s="280"/>
      <c r="G420" s="280"/>
      <c r="H420" s="280"/>
      <c r="I420" s="280"/>
      <c r="J420" s="280"/>
      <c r="K420" s="280"/>
      <c r="L420" s="280"/>
      <c r="M420" s="280"/>
      <c r="N420" s="267"/>
      <c r="O420" s="280"/>
      <c r="P420" s="280"/>
      <c r="Q420" s="280"/>
      <c r="R420" s="280"/>
      <c r="S420" s="280"/>
      <c r="T420" s="280"/>
      <c r="U420" s="280"/>
      <c r="V420" s="280"/>
      <c r="W420" s="280"/>
      <c r="X420" s="280"/>
      <c r="Y420" s="380"/>
      <c r="Z420" s="380"/>
      <c r="AA420" s="380"/>
      <c r="AB420" s="380"/>
      <c r="AC420" s="380"/>
      <c r="AD420" s="380"/>
      <c r="AE420" s="380"/>
      <c r="AF420" s="380"/>
      <c r="AG420" s="380"/>
      <c r="AH420" s="380"/>
      <c r="AI420" s="380"/>
      <c r="AJ420" s="380"/>
      <c r="AK420" s="380"/>
      <c r="AL420" s="380"/>
      <c r="AM420" s="282"/>
    </row>
    <row r="421" spans="1:39" ht="30" hidden="1" outlineLevel="1">
      <c r="A421" s="490">
        <v>5</v>
      </c>
      <c r="B421" s="396" t="s">
        <v>460</v>
      </c>
      <c r="C421" s="267" t="s">
        <v>335</v>
      </c>
      <c r="D421" s="271"/>
      <c r="E421" s="271"/>
      <c r="F421" s="271"/>
      <c r="G421" s="271"/>
      <c r="H421" s="271"/>
      <c r="I421" s="271"/>
      <c r="J421" s="271"/>
      <c r="K421" s="271"/>
      <c r="L421" s="271"/>
      <c r="M421" s="271"/>
      <c r="N421" s="267"/>
      <c r="O421" s="271"/>
      <c r="P421" s="271"/>
      <c r="Q421" s="271"/>
      <c r="R421" s="271"/>
      <c r="S421" s="271"/>
      <c r="T421" s="271"/>
      <c r="U421" s="271"/>
      <c r="V421" s="271"/>
      <c r="W421" s="271"/>
      <c r="X421" s="271"/>
      <c r="Y421" s="378"/>
      <c r="Z421" s="378"/>
      <c r="AA421" s="378"/>
      <c r="AB421" s="378"/>
      <c r="AC421" s="378"/>
      <c r="AD421" s="378"/>
      <c r="AE421" s="378"/>
      <c r="AF421" s="378"/>
      <c r="AG421" s="378"/>
      <c r="AH421" s="378"/>
      <c r="AI421" s="378"/>
      <c r="AJ421" s="378"/>
      <c r="AK421" s="378"/>
      <c r="AL421" s="378"/>
      <c r="AM421" s="272">
        <f>SUM(Y421:AL421)</f>
        <v>0</v>
      </c>
    </row>
    <row r="422" spans="1:39" ht="15" hidden="1" outlineLevel="1">
      <c r="A422" s="490"/>
      <c r="B422" s="399" t="s">
        <v>551</v>
      </c>
      <c r="C422" s="267" t="s">
        <v>337</v>
      </c>
      <c r="D422" s="271"/>
      <c r="E422" s="271"/>
      <c r="F422" s="271"/>
      <c r="G422" s="271"/>
      <c r="H422" s="271"/>
      <c r="I422" s="271"/>
      <c r="J422" s="271"/>
      <c r="K422" s="271"/>
      <c r="L422" s="271"/>
      <c r="M422" s="271"/>
      <c r="N422" s="427"/>
      <c r="O422" s="271"/>
      <c r="P422" s="271"/>
      <c r="Q422" s="271"/>
      <c r="R422" s="271"/>
      <c r="S422" s="271"/>
      <c r="T422" s="271"/>
      <c r="U422" s="271"/>
      <c r="V422" s="271"/>
      <c r="W422" s="271"/>
      <c r="X422" s="271"/>
      <c r="Y422" s="379">
        <f>Y421</f>
        <v>0</v>
      </c>
      <c r="Z422" s="379">
        <f t="shared" ref="Z422" si="1166">Z421</f>
        <v>0</v>
      </c>
      <c r="AA422" s="379">
        <f t="shared" ref="AA422" si="1167">AA421</f>
        <v>0</v>
      </c>
      <c r="AB422" s="379">
        <f t="shared" ref="AB422" si="1168">AB421</f>
        <v>0</v>
      </c>
      <c r="AC422" s="379">
        <f t="shared" ref="AC422" si="1169">AC421</f>
        <v>0</v>
      </c>
      <c r="AD422" s="379">
        <f t="shared" ref="AD422" si="1170">AD421</f>
        <v>0</v>
      </c>
      <c r="AE422" s="379">
        <f t="shared" ref="AE422" si="1171">AE421</f>
        <v>0</v>
      </c>
      <c r="AF422" s="379">
        <f t="shared" ref="AF422" si="1172">AF421</f>
        <v>0</v>
      </c>
      <c r="AG422" s="379">
        <f t="shared" ref="AG422" si="1173">AG421</f>
        <v>0</v>
      </c>
      <c r="AH422" s="379">
        <f t="shared" ref="AH422" si="1174">AH421</f>
        <v>0</v>
      </c>
      <c r="AI422" s="379">
        <f t="shared" ref="AI422" si="1175">AI421</f>
        <v>0</v>
      </c>
      <c r="AJ422" s="379">
        <f t="shared" ref="AJ422" si="1176">AJ421</f>
        <v>0</v>
      </c>
      <c r="AK422" s="379">
        <f t="shared" ref="AK422" si="1177">AK421</f>
        <v>0</v>
      </c>
      <c r="AL422" s="379">
        <f t="shared" ref="AL422" si="1178">AL421</f>
        <v>0</v>
      </c>
      <c r="AM422" s="273"/>
    </row>
    <row r="423" spans="1:39" ht="15" hidden="1" outlineLevel="1">
      <c r="A423" s="490"/>
      <c r="B423" s="399"/>
      <c r="C423" s="267"/>
      <c r="D423" s="267"/>
      <c r="E423" s="267"/>
      <c r="F423" s="267"/>
      <c r="G423" s="267"/>
      <c r="H423" s="267"/>
      <c r="I423" s="267"/>
      <c r="J423" s="267"/>
      <c r="K423" s="267"/>
      <c r="L423" s="267"/>
      <c r="M423" s="267"/>
      <c r="N423" s="267"/>
      <c r="O423" s="267"/>
      <c r="P423" s="267"/>
      <c r="Q423" s="267"/>
      <c r="R423" s="267"/>
      <c r="S423" s="267"/>
      <c r="T423" s="267"/>
      <c r="U423" s="267"/>
      <c r="V423" s="267"/>
      <c r="W423" s="267"/>
      <c r="X423" s="267"/>
      <c r="Y423" s="390"/>
      <c r="Z423" s="391"/>
      <c r="AA423" s="391"/>
      <c r="AB423" s="391"/>
      <c r="AC423" s="391"/>
      <c r="AD423" s="391"/>
      <c r="AE423" s="391"/>
      <c r="AF423" s="391"/>
      <c r="AG423" s="391"/>
      <c r="AH423" s="391"/>
      <c r="AI423" s="391"/>
      <c r="AJ423" s="391"/>
      <c r="AK423" s="391"/>
      <c r="AL423" s="391"/>
      <c r="AM423" s="273"/>
    </row>
    <row r="424" spans="1:39" ht="15.45" hidden="1" outlineLevel="1">
      <c r="A424" s="490"/>
      <c r="B424" s="472" t="s">
        <v>461</v>
      </c>
      <c r="C424" s="265"/>
      <c r="D424" s="265"/>
      <c r="E424" s="265"/>
      <c r="F424" s="265"/>
      <c r="G424" s="265"/>
      <c r="H424" s="265"/>
      <c r="I424" s="265"/>
      <c r="J424" s="265"/>
      <c r="K424" s="265"/>
      <c r="L424" s="265"/>
      <c r="M424" s="265"/>
      <c r="N424" s="266"/>
      <c r="O424" s="265"/>
      <c r="P424" s="265"/>
      <c r="Q424" s="265"/>
      <c r="R424" s="265"/>
      <c r="S424" s="265"/>
      <c r="T424" s="265"/>
      <c r="U424" s="265"/>
      <c r="V424" s="265"/>
      <c r="W424" s="265"/>
      <c r="X424" s="265"/>
      <c r="Y424" s="382"/>
      <c r="Z424" s="382"/>
      <c r="AA424" s="382"/>
      <c r="AB424" s="382"/>
      <c r="AC424" s="382"/>
      <c r="AD424" s="382"/>
      <c r="AE424" s="382"/>
      <c r="AF424" s="382"/>
      <c r="AG424" s="382"/>
      <c r="AH424" s="382"/>
      <c r="AI424" s="382"/>
      <c r="AJ424" s="382"/>
      <c r="AK424" s="382"/>
      <c r="AL424" s="382"/>
      <c r="AM424" s="268"/>
    </row>
    <row r="425" spans="1:39" ht="15" hidden="1" outlineLevel="1">
      <c r="A425" s="490">
        <v>6</v>
      </c>
      <c r="B425" s="396" t="s">
        <v>462</v>
      </c>
      <c r="C425" s="267" t="s">
        <v>335</v>
      </c>
      <c r="D425" s="271"/>
      <c r="E425" s="271"/>
      <c r="F425" s="271"/>
      <c r="G425" s="271"/>
      <c r="H425" s="271"/>
      <c r="I425" s="271"/>
      <c r="J425" s="271"/>
      <c r="K425" s="271"/>
      <c r="L425" s="271"/>
      <c r="M425" s="271"/>
      <c r="N425" s="271">
        <v>12</v>
      </c>
      <c r="O425" s="271"/>
      <c r="P425" s="271"/>
      <c r="Q425" s="271"/>
      <c r="R425" s="271"/>
      <c r="S425" s="271"/>
      <c r="T425" s="271"/>
      <c r="U425" s="271"/>
      <c r="V425" s="271"/>
      <c r="W425" s="271"/>
      <c r="X425" s="271"/>
      <c r="Y425" s="383"/>
      <c r="Z425" s="378"/>
      <c r="AA425" s="378"/>
      <c r="AB425" s="378"/>
      <c r="AC425" s="378"/>
      <c r="AD425" s="378"/>
      <c r="AE425" s="378"/>
      <c r="AF425" s="383"/>
      <c r="AG425" s="383"/>
      <c r="AH425" s="383"/>
      <c r="AI425" s="383"/>
      <c r="AJ425" s="383"/>
      <c r="AK425" s="383"/>
      <c r="AL425" s="383"/>
      <c r="AM425" s="272">
        <f>SUM(Y425:AL425)</f>
        <v>0</v>
      </c>
    </row>
    <row r="426" spans="1:39" ht="15" hidden="1" outlineLevel="1">
      <c r="A426" s="490"/>
      <c r="B426" s="399" t="s">
        <v>551</v>
      </c>
      <c r="C426" s="267" t="s">
        <v>337</v>
      </c>
      <c r="D426" s="271"/>
      <c r="E426" s="271"/>
      <c r="F426" s="271"/>
      <c r="G426" s="271"/>
      <c r="H426" s="271"/>
      <c r="I426" s="271"/>
      <c r="J426" s="271"/>
      <c r="K426" s="271"/>
      <c r="L426" s="271"/>
      <c r="M426" s="271"/>
      <c r="N426" s="271">
        <f>N425</f>
        <v>12</v>
      </c>
      <c r="O426" s="271"/>
      <c r="P426" s="271"/>
      <c r="Q426" s="271"/>
      <c r="R426" s="271"/>
      <c r="S426" s="271"/>
      <c r="T426" s="271"/>
      <c r="U426" s="271"/>
      <c r="V426" s="271"/>
      <c r="W426" s="271"/>
      <c r="X426" s="271"/>
      <c r="Y426" s="379">
        <f>Y425</f>
        <v>0</v>
      </c>
      <c r="Z426" s="379">
        <f t="shared" ref="Z426" si="1179">Z425</f>
        <v>0</v>
      </c>
      <c r="AA426" s="379">
        <f t="shared" ref="AA426" si="1180">AA425</f>
        <v>0</v>
      </c>
      <c r="AB426" s="379">
        <f t="shared" ref="AB426" si="1181">AB425</f>
        <v>0</v>
      </c>
      <c r="AC426" s="379">
        <f t="shared" ref="AC426" si="1182">AC425</f>
        <v>0</v>
      </c>
      <c r="AD426" s="379">
        <f t="shared" ref="AD426" si="1183">AD425</f>
        <v>0</v>
      </c>
      <c r="AE426" s="379">
        <f t="shared" ref="AE426" si="1184">AE425</f>
        <v>0</v>
      </c>
      <c r="AF426" s="379">
        <f t="shared" ref="AF426" si="1185">AF425</f>
        <v>0</v>
      </c>
      <c r="AG426" s="379">
        <f t="shared" ref="AG426" si="1186">AG425</f>
        <v>0</v>
      </c>
      <c r="AH426" s="379">
        <f t="shared" ref="AH426" si="1187">AH425</f>
        <v>0</v>
      </c>
      <c r="AI426" s="379">
        <f t="shared" ref="AI426" si="1188">AI425</f>
        <v>0</v>
      </c>
      <c r="AJ426" s="379">
        <f t="shared" ref="AJ426" si="1189">AJ425</f>
        <v>0</v>
      </c>
      <c r="AK426" s="379">
        <f t="shared" ref="AK426" si="1190">AK425</f>
        <v>0</v>
      </c>
      <c r="AL426" s="379">
        <f t="shared" ref="AL426" si="1191">AL425</f>
        <v>0</v>
      </c>
      <c r="AM426" s="287"/>
    </row>
    <row r="427" spans="1:39" ht="15" hidden="1" outlineLevel="1">
      <c r="A427" s="490"/>
      <c r="B427" s="484"/>
      <c r="C427" s="288"/>
      <c r="D427" s="267"/>
      <c r="E427" s="267"/>
      <c r="F427" s="267"/>
      <c r="G427" s="267"/>
      <c r="H427" s="267"/>
      <c r="I427" s="267"/>
      <c r="J427" s="267"/>
      <c r="K427" s="267"/>
      <c r="L427" s="267"/>
      <c r="M427" s="267"/>
      <c r="N427" s="267"/>
      <c r="O427" s="267"/>
      <c r="P427" s="267"/>
      <c r="Q427" s="267"/>
      <c r="R427" s="267"/>
      <c r="S427" s="267"/>
      <c r="T427" s="267"/>
      <c r="U427" s="267"/>
      <c r="V427" s="267"/>
      <c r="W427" s="267"/>
      <c r="X427" s="267"/>
      <c r="Y427" s="384"/>
      <c r="Z427" s="384"/>
      <c r="AA427" s="384"/>
      <c r="AB427" s="384"/>
      <c r="AC427" s="384"/>
      <c r="AD427" s="384"/>
      <c r="AE427" s="384"/>
      <c r="AF427" s="384"/>
      <c r="AG427" s="384"/>
      <c r="AH427" s="384"/>
      <c r="AI427" s="384"/>
      <c r="AJ427" s="384"/>
      <c r="AK427" s="384"/>
      <c r="AL427" s="384"/>
      <c r="AM427" s="289"/>
    </row>
    <row r="428" spans="1:39" ht="30" hidden="1" outlineLevel="1">
      <c r="A428" s="490">
        <v>7</v>
      </c>
      <c r="B428" s="396" t="s">
        <v>463</v>
      </c>
      <c r="C428" s="267" t="s">
        <v>335</v>
      </c>
      <c r="D428" s="271"/>
      <c r="E428" s="271"/>
      <c r="F428" s="271"/>
      <c r="G428" s="271"/>
      <c r="H428" s="271"/>
      <c r="I428" s="271"/>
      <c r="J428" s="271"/>
      <c r="K428" s="271"/>
      <c r="L428" s="271"/>
      <c r="M428" s="271"/>
      <c r="N428" s="271">
        <v>12</v>
      </c>
      <c r="O428" s="271"/>
      <c r="P428" s="271"/>
      <c r="Q428" s="271"/>
      <c r="R428" s="271"/>
      <c r="S428" s="271"/>
      <c r="T428" s="271"/>
      <c r="U428" s="271"/>
      <c r="V428" s="271"/>
      <c r="W428" s="271"/>
      <c r="X428" s="271"/>
      <c r="Y428" s="383"/>
      <c r="Z428" s="378"/>
      <c r="AA428" s="378"/>
      <c r="AB428" s="378"/>
      <c r="AC428" s="378"/>
      <c r="AD428" s="378"/>
      <c r="AE428" s="378"/>
      <c r="AF428" s="383"/>
      <c r="AG428" s="383"/>
      <c r="AH428" s="383"/>
      <c r="AI428" s="383"/>
      <c r="AJ428" s="383"/>
      <c r="AK428" s="383"/>
      <c r="AL428" s="383"/>
      <c r="AM428" s="272">
        <f>SUM(Y428:AL428)</f>
        <v>0</v>
      </c>
    </row>
    <row r="429" spans="1:39" ht="15" hidden="1" outlineLevel="1">
      <c r="A429" s="490"/>
      <c r="B429" s="399" t="s">
        <v>551</v>
      </c>
      <c r="C429" s="267" t="s">
        <v>337</v>
      </c>
      <c r="D429" s="271"/>
      <c r="E429" s="271"/>
      <c r="F429" s="271"/>
      <c r="G429" s="271"/>
      <c r="H429" s="271"/>
      <c r="I429" s="271"/>
      <c r="J429" s="271"/>
      <c r="K429" s="271"/>
      <c r="L429" s="271"/>
      <c r="M429" s="271"/>
      <c r="N429" s="271">
        <f>N428</f>
        <v>12</v>
      </c>
      <c r="O429" s="271"/>
      <c r="P429" s="271"/>
      <c r="Q429" s="271"/>
      <c r="R429" s="271"/>
      <c r="S429" s="271"/>
      <c r="T429" s="271"/>
      <c r="U429" s="271"/>
      <c r="V429" s="271"/>
      <c r="W429" s="271"/>
      <c r="X429" s="271"/>
      <c r="Y429" s="379">
        <f>Y428</f>
        <v>0</v>
      </c>
      <c r="Z429" s="379">
        <f t="shared" ref="Z429" si="1192">Z428</f>
        <v>0</v>
      </c>
      <c r="AA429" s="379">
        <f t="shared" ref="AA429" si="1193">AA428</f>
        <v>0</v>
      </c>
      <c r="AB429" s="379">
        <f t="shared" ref="AB429" si="1194">AB428</f>
        <v>0</v>
      </c>
      <c r="AC429" s="379">
        <f t="shared" ref="AC429" si="1195">AC428</f>
        <v>0</v>
      </c>
      <c r="AD429" s="379">
        <f t="shared" ref="AD429" si="1196">AD428</f>
        <v>0</v>
      </c>
      <c r="AE429" s="379">
        <f t="shared" ref="AE429" si="1197">AE428</f>
        <v>0</v>
      </c>
      <c r="AF429" s="379">
        <f t="shared" ref="AF429" si="1198">AF428</f>
        <v>0</v>
      </c>
      <c r="AG429" s="379">
        <f t="shared" ref="AG429" si="1199">AG428</f>
        <v>0</v>
      </c>
      <c r="AH429" s="379">
        <f t="shared" ref="AH429" si="1200">AH428</f>
        <v>0</v>
      </c>
      <c r="AI429" s="379">
        <f t="shared" ref="AI429" si="1201">AI428</f>
        <v>0</v>
      </c>
      <c r="AJ429" s="379">
        <f t="shared" ref="AJ429" si="1202">AJ428</f>
        <v>0</v>
      </c>
      <c r="AK429" s="379">
        <f t="shared" ref="AK429" si="1203">AK428</f>
        <v>0</v>
      </c>
      <c r="AL429" s="379">
        <f t="shared" ref="AL429" si="1204">AL428</f>
        <v>0</v>
      </c>
      <c r="AM429" s="287"/>
    </row>
    <row r="430" spans="1:39" ht="15" hidden="1" outlineLevel="1">
      <c r="A430" s="490"/>
      <c r="B430" s="485"/>
      <c r="C430" s="288"/>
      <c r="D430" s="267"/>
      <c r="E430" s="267"/>
      <c r="F430" s="267"/>
      <c r="G430" s="267"/>
      <c r="H430" s="267"/>
      <c r="I430" s="267"/>
      <c r="J430" s="267"/>
      <c r="K430" s="267"/>
      <c r="L430" s="267"/>
      <c r="M430" s="267"/>
      <c r="N430" s="267"/>
      <c r="O430" s="267"/>
      <c r="P430" s="267"/>
      <c r="Q430" s="267"/>
      <c r="R430" s="267"/>
      <c r="S430" s="267"/>
      <c r="T430" s="267"/>
      <c r="U430" s="267"/>
      <c r="V430" s="267"/>
      <c r="W430" s="267"/>
      <c r="X430" s="267"/>
      <c r="Y430" s="384"/>
      <c r="Z430" s="385"/>
      <c r="AA430" s="384"/>
      <c r="AB430" s="384"/>
      <c r="AC430" s="384"/>
      <c r="AD430" s="384"/>
      <c r="AE430" s="384"/>
      <c r="AF430" s="384"/>
      <c r="AG430" s="384"/>
      <c r="AH430" s="384"/>
      <c r="AI430" s="384"/>
      <c r="AJ430" s="384"/>
      <c r="AK430" s="384"/>
      <c r="AL430" s="384"/>
      <c r="AM430" s="289"/>
    </row>
    <row r="431" spans="1:39" ht="30" hidden="1" outlineLevel="1">
      <c r="A431" s="490">
        <v>8</v>
      </c>
      <c r="B431" s="396" t="s">
        <v>465</v>
      </c>
      <c r="C431" s="267" t="s">
        <v>335</v>
      </c>
      <c r="D431" s="271"/>
      <c r="E431" s="271"/>
      <c r="F431" s="271"/>
      <c r="G431" s="271"/>
      <c r="H431" s="271"/>
      <c r="I431" s="271"/>
      <c r="J431" s="271"/>
      <c r="K431" s="271"/>
      <c r="L431" s="271"/>
      <c r="M431" s="271"/>
      <c r="N431" s="271">
        <v>12</v>
      </c>
      <c r="O431" s="271"/>
      <c r="P431" s="271"/>
      <c r="Q431" s="271"/>
      <c r="R431" s="271"/>
      <c r="S431" s="271"/>
      <c r="T431" s="271"/>
      <c r="U431" s="271"/>
      <c r="V431" s="271"/>
      <c r="W431" s="271"/>
      <c r="X431" s="271"/>
      <c r="Y431" s="383"/>
      <c r="Z431" s="378"/>
      <c r="AA431" s="378"/>
      <c r="AB431" s="378"/>
      <c r="AC431" s="378"/>
      <c r="AD431" s="378"/>
      <c r="AE431" s="378"/>
      <c r="AF431" s="383"/>
      <c r="AG431" s="383"/>
      <c r="AH431" s="383"/>
      <c r="AI431" s="383"/>
      <c r="AJ431" s="383"/>
      <c r="AK431" s="383"/>
      <c r="AL431" s="383"/>
      <c r="AM431" s="272">
        <f>SUM(Y431:AL431)</f>
        <v>0</v>
      </c>
    </row>
    <row r="432" spans="1:39" ht="15" hidden="1" outlineLevel="1">
      <c r="A432" s="490"/>
      <c r="B432" s="399" t="s">
        <v>551</v>
      </c>
      <c r="C432" s="267" t="s">
        <v>337</v>
      </c>
      <c r="D432" s="271"/>
      <c r="E432" s="271"/>
      <c r="F432" s="271"/>
      <c r="G432" s="271"/>
      <c r="H432" s="271"/>
      <c r="I432" s="271"/>
      <c r="J432" s="271"/>
      <c r="K432" s="271"/>
      <c r="L432" s="271"/>
      <c r="M432" s="271"/>
      <c r="N432" s="271">
        <f>N431</f>
        <v>12</v>
      </c>
      <c r="O432" s="271"/>
      <c r="P432" s="271"/>
      <c r="Q432" s="271"/>
      <c r="R432" s="271"/>
      <c r="S432" s="271"/>
      <c r="T432" s="271"/>
      <c r="U432" s="271"/>
      <c r="V432" s="271"/>
      <c r="W432" s="271"/>
      <c r="X432" s="271"/>
      <c r="Y432" s="379">
        <f>Y431</f>
        <v>0</v>
      </c>
      <c r="Z432" s="379">
        <f t="shared" ref="Z432" si="1205">Z431</f>
        <v>0</v>
      </c>
      <c r="AA432" s="379">
        <f t="shared" ref="AA432" si="1206">AA431</f>
        <v>0</v>
      </c>
      <c r="AB432" s="379">
        <f t="shared" ref="AB432" si="1207">AB431</f>
        <v>0</v>
      </c>
      <c r="AC432" s="379">
        <f t="shared" ref="AC432" si="1208">AC431</f>
        <v>0</v>
      </c>
      <c r="AD432" s="379">
        <f t="shared" ref="AD432" si="1209">AD431</f>
        <v>0</v>
      </c>
      <c r="AE432" s="379">
        <f t="shared" ref="AE432" si="1210">AE431</f>
        <v>0</v>
      </c>
      <c r="AF432" s="379">
        <f t="shared" ref="AF432" si="1211">AF431</f>
        <v>0</v>
      </c>
      <c r="AG432" s="379">
        <f t="shared" ref="AG432" si="1212">AG431</f>
        <v>0</v>
      </c>
      <c r="AH432" s="379">
        <f t="shared" ref="AH432" si="1213">AH431</f>
        <v>0</v>
      </c>
      <c r="AI432" s="379">
        <f t="shared" ref="AI432" si="1214">AI431</f>
        <v>0</v>
      </c>
      <c r="AJ432" s="379">
        <f t="shared" ref="AJ432" si="1215">AJ431</f>
        <v>0</v>
      </c>
      <c r="AK432" s="379">
        <f t="shared" ref="AK432" si="1216">AK431</f>
        <v>0</v>
      </c>
      <c r="AL432" s="379">
        <f t="shared" ref="AL432" si="1217">AL431</f>
        <v>0</v>
      </c>
      <c r="AM432" s="287"/>
    </row>
    <row r="433" spans="1:39" ht="15" hidden="1" outlineLevel="1">
      <c r="A433" s="490"/>
      <c r="B433" s="485"/>
      <c r="C433" s="288"/>
      <c r="D433" s="292"/>
      <c r="E433" s="292"/>
      <c r="F433" s="292"/>
      <c r="G433" s="292"/>
      <c r="H433" s="292"/>
      <c r="I433" s="292"/>
      <c r="J433" s="292"/>
      <c r="K433" s="292"/>
      <c r="L433" s="292"/>
      <c r="M433" s="292"/>
      <c r="N433" s="267"/>
      <c r="O433" s="292"/>
      <c r="P433" s="292"/>
      <c r="Q433" s="292"/>
      <c r="R433" s="292"/>
      <c r="S433" s="292"/>
      <c r="T433" s="292"/>
      <c r="U433" s="292"/>
      <c r="V433" s="292"/>
      <c r="W433" s="292"/>
      <c r="X433" s="292"/>
      <c r="Y433" s="384"/>
      <c r="Z433" s="385"/>
      <c r="AA433" s="384"/>
      <c r="AB433" s="384"/>
      <c r="AC433" s="384"/>
      <c r="AD433" s="384"/>
      <c r="AE433" s="384"/>
      <c r="AF433" s="384"/>
      <c r="AG433" s="384"/>
      <c r="AH433" s="384"/>
      <c r="AI433" s="384"/>
      <c r="AJ433" s="384"/>
      <c r="AK433" s="384"/>
      <c r="AL433" s="384"/>
      <c r="AM433" s="289"/>
    </row>
    <row r="434" spans="1:39" ht="30" hidden="1" outlineLevel="1">
      <c r="A434" s="490">
        <v>9</v>
      </c>
      <c r="B434" s="396" t="s">
        <v>466</v>
      </c>
      <c r="C434" s="267" t="s">
        <v>335</v>
      </c>
      <c r="D434" s="271"/>
      <c r="E434" s="271"/>
      <c r="F434" s="271"/>
      <c r="G434" s="271"/>
      <c r="H434" s="271"/>
      <c r="I434" s="271"/>
      <c r="J434" s="271"/>
      <c r="K434" s="271"/>
      <c r="L434" s="271"/>
      <c r="M434" s="271"/>
      <c r="N434" s="271">
        <v>12</v>
      </c>
      <c r="O434" s="271"/>
      <c r="P434" s="271"/>
      <c r="Q434" s="271"/>
      <c r="R434" s="271"/>
      <c r="S434" s="271"/>
      <c r="T434" s="271"/>
      <c r="U434" s="271"/>
      <c r="V434" s="271"/>
      <c r="W434" s="271"/>
      <c r="X434" s="271"/>
      <c r="Y434" s="383"/>
      <c r="Z434" s="378"/>
      <c r="AA434" s="378"/>
      <c r="AB434" s="378"/>
      <c r="AC434" s="378"/>
      <c r="AD434" s="378"/>
      <c r="AE434" s="378"/>
      <c r="AF434" s="383"/>
      <c r="AG434" s="383"/>
      <c r="AH434" s="383"/>
      <c r="AI434" s="383"/>
      <c r="AJ434" s="383"/>
      <c r="AK434" s="383"/>
      <c r="AL434" s="383"/>
      <c r="AM434" s="272">
        <f>SUM(Y434:AL434)</f>
        <v>0</v>
      </c>
    </row>
    <row r="435" spans="1:39" ht="15" hidden="1" outlineLevel="1">
      <c r="A435" s="490"/>
      <c r="B435" s="399" t="s">
        <v>551</v>
      </c>
      <c r="C435" s="267" t="s">
        <v>337</v>
      </c>
      <c r="D435" s="271"/>
      <c r="E435" s="271"/>
      <c r="F435" s="271"/>
      <c r="G435" s="271"/>
      <c r="H435" s="271"/>
      <c r="I435" s="271"/>
      <c r="J435" s="271"/>
      <c r="K435" s="271"/>
      <c r="L435" s="271"/>
      <c r="M435" s="271"/>
      <c r="N435" s="271">
        <f>N434</f>
        <v>12</v>
      </c>
      <c r="O435" s="271"/>
      <c r="P435" s="271"/>
      <c r="Q435" s="271"/>
      <c r="R435" s="271"/>
      <c r="S435" s="271"/>
      <c r="T435" s="271"/>
      <c r="U435" s="271"/>
      <c r="V435" s="271"/>
      <c r="W435" s="271"/>
      <c r="X435" s="271"/>
      <c r="Y435" s="379">
        <f>Y434</f>
        <v>0</v>
      </c>
      <c r="Z435" s="379">
        <f t="shared" ref="Z435" si="1218">Z434</f>
        <v>0</v>
      </c>
      <c r="AA435" s="379">
        <f t="shared" ref="AA435" si="1219">AA434</f>
        <v>0</v>
      </c>
      <c r="AB435" s="379">
        <f t="shared" ref="AB435" si="1220">AB434</f>
        <v>0</v>
      </c>
      <c r="AC435" s="379">
        <f t="shared" ref="AC435" si="1221">AC434</f>
        <v>0</v>
      </c>
      <c r="AD435" s="379">
        <f t="shared" ref="AD435" si="1222">AD434</f>
        <v>0</v>
      </c>
      <c r="AE435" s="379">
        <f t="shared" ref="AE435" si="1223">AE434</f>
        <v>0</v>
      </c>
      <c r="AF435" s="379">
        <f t="shared" ref="AF435" si="1224">AF434</f>
        <v>0</v>
      </c>
      <c r="AG435" s="379">
        <f t="shared" ref="AG435" si="1225">AG434</f>
        <v>0</v>
      </c>
      <c r="AH435" s="379">
        <f t="shared" ref="AH435" si="1226">AH434</f>
        <v>0</v>
      </c>
      <c r="AI435" s="379">
        <f t="shared" ref="AI435" si="1227">AI434</f>
        <v>0</v>
      </c>
      <c r="AJ435" s="379">
        <f t="shared" ref="AJ435" si="1228">AJ434</f>
        <v>0</v>
      </c>
      <c r="AK435" s="379">
        <f t="shared" ref="AK435" si="1229">AK434</f>
        <v>0</v>
      </c>
      <c r="AL435" s="379">
        <f t="shared" ref="AL435" si="1230">AL434</f>
        <v>0</v>
      </c>
      <c r="AM435" s="287"/>
    </row>
    <row r="436" spans="1:39" ht="15" hidden="1" outlineLevel="1">
      <c r="A436" s="490"/>
      <c r="B436" s="485"/>
      <c r="C436" s="288"/>
      <c r="D436" s="292"/>
      <c r="E436" s="292"/>
      <c r="F436" s="292"/>
      <c r="G436" s="292"/>
      <c r="H436" s="292"/>
      <c r="I436" s="292"/>
      <c r="J436" s="292"/>
      <c r="K436" s="292"/>
      <c r="L436" s="292"/>
      <c r="M436" s="292"/>
      <c r="N436" s="267"/>
      <c r="O436" s="292"/>
      <c r="P436" s="292"/>
      <c r="Q436" s="292"/>
      <c r="R436" s="292"/>
      <c r="S436" s="292"/>
      <c r="T436" s="292"/>
      <c r="U436" s="292"/>
      <c r="V436" s="292"/>
      <c r="W436" s="292"/>
      <c r="X436" s="292"/>
      <c r="Y436" s="384"/>
      <c r="Z436" s="384"/>
      <c r="AA436" s="384"/>
      <c r="AB436" s="384"/>
      <c r="AC436" s="384"/>
      <c r="AD436" s="384"/>
      <c r="AE436" s="384"/>
      <c r="AF436" s="384"/>
      <c r="AG436" s="384"/>
      <c r="AH436" s="384"/>
      <c r="AI436" s="384"/>
      <c r="AJ436" s="384"/>
      <c r="AK436" s="384"/>
      <c r="AL436" s="384"/>
      <c r="AM436" s="289"/>
    </row>
    <row r="437" spans="1:39" ht="30" hidden="1" outlineLevel="1">
      <c r="A437" s="490">
        <v>10</v>
      </c>
      <c r="B437" s="396" t="s">
        <v>467</v>
      </c>
      <c r="C437" s="267" t="s">
        <v>335</v>
      </c>
      <c r="D437" s="271"/>
      <c r="E437" s="271"/>
      <c r="F437" s="271"/>
      <c r="G437" s="271"/>
      <c r="H437" s="271"/>
      <c r="I437" s="271"/>
      <c r="J437" s="271"/>
      <c r="K437" s="271"/>
      <c r="L437" s="271"/>
      <c r="M437" s="271"/>
      <c r="N437" s="271">
        <v>3</v>
      </c>
      <c r="O437" s="271"/>
      <c r="P437" s="271"/>
      <c r="Q437" s="271"/>
      <c r="R437" s="271"/>
      <c r="S437" s="271"/>
      <c r="T437" s="271"/>
      <c r="U437" s="271"/>
      <c r="V437" s="271"/>
      <c r="W437" s="271"/>
      <c r="X437" s="271"/>
      <c r="Y437" s="383"/>
      <c r="Z437" s="378"/>
      <c r="AA437" s="378"/>
      <c r="AB437" s="378"/>
      <c r="AC437" s="378"/>
      <c r="AD437" s="378"/>
      <c r="AE437" s="378"/>
      <c r="AF437" s="383"/>
      <c r="AG437" s="383"/>
      <c r="AH437" s="383"/>
      <c r="AI437" s="383"/>
      <c r="AJ437" s="383"/>
      <c r="AK437" s="383"/>
      <c r="AL437" s="383"/>
      <c r="AM437" s="272">
        <f>SUM(Y437:AL437)</f>
        <v>0</v>
      </c>
    </row>
    <row r="438" spans="1:39" ht="15" hidden="1" outlineLevel="1">
      <c r="A438" s="490"/>
      <c r="B438" s="399" t="s">
        <v>551</v>
      </c>
      <c r="C438" s="267" t="s">
        <v>337</v>
      </c>
      <c r="D438" s="271"/>
      <c r="E438" s="271"/>
      <c r="F438" s="271"/>
      <c r="G438" s="271"/>
      <c r="H438" s="271"/>
      <c r="I438" s="271"/>
      <c r="J438" s="271"/>
      <c r="K438" s="271"/>
      <c r="L438" s="271"/>
      <c r="M438" s="271"/>
      <c r="N438" s="271">
        <f>N437</f>
        <v>3</v>
      </c>
      <c r="O438" s="271"/>
      <c r="P438" s="271"/>
      <c r="Q438" s="271"/>
      <c r="R438" s="271"/>
      <c r="S438" s="271"/>
      <c r="T438" s="271"/>
      <c r="U438" s="271"/>
      <c r="V438" s="271"/>
      <c r="W438" s="271"/>
      <c r="X438" s="271"/>
      <c r="Y438" s="379">
        <f>Y437</f>
        <v>0</v>
      </c>
      <c r="Z438" s="379">
        <f t="shared" ref="Z438" si="1231">Z437</f>
        <v>0</v>
      </c>
      <c r="AA438" s="379">
        <f t="shared" ref="AA438" si="1232">AA437</f>
        <v>0</v>
      </c>
      <c r="AB438" s="379">
        <f t="shared" ref="AB438" si="1233">AB437</f>
        <v>0</v>
      </c>
      <c r="AC438" s="379">
        <f t="shared" ref="AC438" si="1234">AC437</f>
        <v>0</v>
      </c>
      <c r="AD438" s="379">
        <f t="shared" ref="AD438" si="1235">AD437</f>
        <v>0</v>
      </c>
      <c r="AE438" s="379">
        <f t="shared" ref="AE438" si="1236">AE437</f>
        <v>0</v>
      </c>
      <c r="AF438" s="379">
        <f t="shared" ref="AF438" si="1237">AF437</f>
        <v>0</v>
      </c>
      <c r="AG438" s="379">
        <f t="shared" ref="AG438" si="1238">AG437</f>
        <v>0</v>
      </c>
      <c r="AH438" s="379">
        <f t="shared" ref="AH438" si="1239">AH437</f>
        <v>0</v>
      </c>
      <c r="AI438" s="379">
        <f t="shared" ref="AI438" si="1240">AI437</f>
        <v>0</v>
      </c>
      <c r="AJ438" s="379">
        <f t="shared" ref="AJ438" si="1241">AJ437</f>
        <v>0</v>
      </c>
      <c r="AK438" s="379">
        <f t="shared" ref="AK438" si="1242">AK437</f>
        <v>0</v>
      </c>
      <c r="AL438" s="379">
        <f t="shared" ref="AL438" si="1243">AL437</f>
        <v>0</v>
      </c>
      <c r="AM438" s="287"/>
    </row>
    <row r="439" spans="1:39" ht="15" hidden="1" outlineLevel="1">
      <c r="A439" s="490"/>
      <c r="B439" s="485"/>
      <c r="C439" s="288"/>
      <c r="D439" s="292"/>
      <c r="E439" s="292"/>
      <c r="F439" s="292"/>
      <c r="G439" s="292"/>
      <c r="H439" s="292"/>
      <c r="I439" s="292"/>
      <c r="J439" s="292"/>
      <c r="K439" s="292"/>
      <c r="L439" s="292"/>
      <c r="M439" s="292"/>
      <c r="N439" s="267"/>
      <c r="O439" s="292"/>
      <c r="P439" s="292"/>
      <c r="Q439" s="292"/>
      <c r="R439" s="292"/>
      <c r="S439" s="292"/>
      <c r="T439" s="292"/>
      <c r="U439" s="292"/>
      <c r="V439" s="292"/>
      <c r="W439" s="292"/>
      <c r="X439" s="292"/>
      <c r="Y439" s="384"/>
      <c r="Z439" s="385"/>
      <c r="AA439" s="384"/>
      <c r="AB439" s="384"/>
      <c r="AC439" s="384"/>
      <c r="AD439" s="384"/>
      <c r="AE439" s="384"/>
      <c r="AF439" s="384"/>
      <c r="AG439" s="384"/>
      <c r="AH439" s="384"/>
      <c r="AI439" s="384"/>
      <c r="AJ439" s="384"/>
      <c r="AK439" s="384"/>
      <c r="AL439" s="384"/>
      <c r="AM439" s="289"/>
    </row>
    <row r="440" spans="1:39" ht="15.45" hidden="1" outlineLevel="1">
      <c r="A440" s="490"/>
      <c r="B440" s="462" t="s">
        <v>355</v>
      </c>
      <c r="C440" s="265"/>
      <c r="D440" s="265"/>
      <c r="E440" s="265"/>
      <c r="F440" s="265"/>
      <c r="G440" s="265"/>
      <c r="H440" s="265"/>
      <c r="I440" s="265"/>
      <c r="J440" s="265"/>
      <c r="K440" s="265"/>
      <c r="L440" s="265"/>
      <c r="M440" s="265"/>
      <c r="N440" s="266"/>
      <c r="O440" s="265"/>
      <c r="P440" s="265"/>
      <c r="Q440" s="265"/>
      <c r="R440" s="265"/>
      <c r="S440" s="265"/>
      <c r="T440" s="265"/>
      <c r="U440" s="265"/>
      <c r="V440" s="265"/>
      <c r="W440" s="265"/>
      <c r="X440" s="265"/>
      <c r="Y440" s="382"/>
      <c r="Z440" s="382"/>
      <c r="AA440" s="382"/>
      <c r="AB440" s="382"/>
      <c r="AC440" s="382"/>
      <c r="AD440" s="382"/>
      <c r="AE440" s="382"/>
      <c r="AF440" s="382"/>
      <c r="AG440" s="382"/>
      <c r="AH440" s="382"/>
      <c r="AI440" s="382"/>
      <c r="AJ440" s="382"/>
      <c r="AK440" s="382"/>
      <c r="AL440" s="382"/>
      <c r="AM440" s="268"/>
    </row>
    <row r="441" spans="1:39" ht="30" hidden="1" outlineLevel="1">
      <c r="A441" s="490">
        <v>11</v>
      </c>
      <c r="B441" s="396" t="s">
        <v>468</v>
      </c>
      <c r="C441" s="267" t="s">
        <v>335</v>
      </c>
      <c r="D441" s="271"/>
      <c r="E441" s="271"/>
      <c r="F441" s="271"/>
      <c r="G441" s="271"/>
      <c r="H441" s="271"/>
      <c r="I441" s="271"/>
      <c r="J441" s="271"/>
      <c r="K441" s="271"/>
      <c r="L441" s="271"/>
      <c r="M441" s="271"/>
      <c r="N441" s="271">
        <v>12</v>
      </c>
      <c r="O441" s="271"/>
      <c r="P441" s="271"/>
      <c r="Q441" s="271"/>
      <c r="R441" s="271"/>
      <c r="S441" s="271"/>
      <c r="T441" s="271"/>
      <c r="U441" s="271"/>
      <c r="V441" s="271"/>
      <c r="W441" s="271"/>
      <c r="X441" s="271"/>
      <c r="Y441" s="394"/>
      <c r="Z441" s="378"/>
      <c r="AA441" s="378"/>
      <c r="AB441" s="378"/>
      <c r="AC441" s="378"/>
      <c r="AD441" s="378"/>
      <c r="AE441" s="378"/>
      <c r="AF441" s="383"/>
      <c r="AG441" s="383"/>
      <c r="AH441" s="383"/>
      <c r="AI441" s="383"/>
      <c r="AJ441" s="383"/>
      <c r="AK441" s="383"/>
      <c r="AL441" s="383"/>
      <c r="AM441" s="272">
        <f>SUM(Y441:AL441)</f>
        <v>0</v>
      </c>
    </row>
    <row r="442" spans="1:39" ht="15" hidden="1" outlineLevel="1">
      <c r="A442" s="490"/>
      <c r="B442" s="399" t="s">
        <v>551</v>
      </c>
      <c r="C442" s="267" t="s">
        <v>337</v>
      </c>
      <c r="D442" s="271"/>
      <c r="E442" s="271"/>
      <c r="F442" s="271"/>
      <c r="G442" s="271"/>
      <c r="H442" s="271"/>
      <c r="I442" s="271"/>
      <c r="J442" s="271"/>
      <c r="K442" s="271"/>
      <c r="L442" s="271"/>
      <c r="M442" s="271"/>
      <c r="N442" s="271">
        <f>N441</f>
        <v>12</v>
      </c>
      <c r="O442" s="271"/>
      <c r="P442" s="271"/>
      <c r="Q442" s="271"/>
      <c r="R442" s="271"/>
      <c r="S442" s="271"/>
      <c r="T442" s="271"/>
      <c r="U442" s="271"/>
      <c r="V442" s="271"/>
      <c r="W442" s="271"/>
      <c r="X442" s="271"/>
      <c r="Y442" s="379">
        <f>Y441</f>
        <v>0</v>
      </c>
      <c r="Z442" s="379">
        <f t="shared" ref="Z442" si="1244">Z441</f>
        <v>0</v>
      </c>
      <c r="AA442" s="379">
        <f t="shared" ref="AA442" si="1245">AA441</f>
        <v>0</v>
      </c>
      <c r="AB442" s="379">
        <f t="shared" ref="AB442" si="1246">AB441</f>
        <v>0</v>
      </c>
      <c r="AC442" s="379">
        <f t="shared" ref="AC442" si="1247">AC441</f>
        <v>0</v>
      </c>
      <c r="AD442" s="379">
        <f t="shared" ref="AD442" si="1248">AD441</f>
        <v>0</v>
      </c>
      <c r="AE442" s="379">
        <f t="shared" ref="AE442" si="1249">AE441</f>
        <v>0</v>
      </c>
      <c r="AF442" s="379">
        <f t="shared" ref="AF442" si="1250">AF441</f>
        <v>0</v>
      </c>
      <c r="AG442" s="379">
        <f t="shared" ref="AG442" si="1251">AG441</f>
        <v>0</v>
      </c>
      <c r="AH442" s="379">
        <f t="shared" ref="AH442" si="1252">AH441</f>
        <v>0</v>
      </c>
      <c r="AI442" s="379">
        <f t="shared" ref="AI442" si="1253">AI441</f>
        <v>0</v>
      </c>
      <c r="AJ442" s="379">
        <f t="shared" ref="AJ442" si="1254">AJ441</f>
        <v>0</v>
      </c>
      <c r="AK442" s="379">
        <f t="shared" ref="AK442" si="1255">AK441</f>
        <v>0</v>
      </c>
      <c r="AL442" s="379">
        <f t="shared" ref="AL442" si="1256">AL441</f>
        <v>0</v>
      </c>
      <c r="AM442" s="273"/>
    </row>
    <row r="443" spans="1:39" ht="15" hidden="1" outlineLevel="1">
      <c r="A443" s="490"/>
      <c r="B443" s="486"/>
      <c r="C443" s="281"/>
      <c r="D443" s="267"/>
      <c r="E443" s="267"/>
      <c r="F443" s="267"/>
      <c r="G443" s="267"/>
      <c r="H443" s="267"/>
      <c r="I443" s="267"/>
      <c r="J443" s="267"/>
      <c r="K443" s="267"/>
      <c r="L443" s="267"/>
      <c r="M443" s="267"/>
      <c r="N443" s="267"/>
      <c r="O443" s="267"/>
      <c r="P443" s="267"/>
      <c r="Q443" s="267"/>
      <c r="R443" s="267"/>
      <c r="S443" s="267"/>
      <c r="T443" s="267"/>
      <c r="U443" s="267"/>
      <c r="V443" s="267"/>
      <c r="W443" s="267"/>
      <c r="X443" s="267"/>
      <c r="Y443" s="380"/>
      <c r="Z443" s="389"/>
      <c r="AA443" s="389"/>
      <c r="AB443" s="389"/>
      <c r="AC443" s="389"/>
      <c r="AD443" s="389"/>
      <c r="AE443" s="389"/>
      <c r="AF443" s="389"/>
      <c r="AG443" s="389"/>
      <c r="AH443" s="389"/>
      <c r="AI443" s="389"/>
      <c r="AJ443" s="389"/>
      <c r="AK443" s="389"/>
      <c r="AL443" s="389"/>
      <c r="AM443" s="282"/>
    </row>
    <row r="444" spans="1:39" ht="30" hidden="1" outlineLevel="1">
      <c r="A444" s="490">
        <v>12</v>
      </c>
      <c r="B444" s="396" t="s">
        <v>469</v>
      </c>
      <c r="C444" s="267" t="s">
        <v>335</v>
      </c>
      <c r="D444" s="271"/>
      <c r="E444" s="271"/>
      <c r="F444" s="271"/>
      <c r="G444" s="271"/>
      <c r="H444" s="271"/>
      <c r="I444" s="271"/>
      <c r="J444" s="271"/>
      <c r="K444" s="271"/>
      <c r="L444" s="271"/>
      <c r="M444" s="271"/>
      <c r="N444" s="271">
        <v>12</v>
      </c>
      <c r="O444" s="271"/>
      <c r="P444" s="271"/>
      <c r="Q444" s="271"/>
      <c r="R444" s="271"/>
      <c r="S444" s="271"/>
      <c r="T444" s="271"/>
      <c r="U444" s="271"/>
      <c r="V444" s="271"/>
      <c r="W444" s="271"/>
      <c r="X444" s="271"/>
      <c r="Y444" s="378"/>
      <c r="Z444" s="378"/>
      <c r="AA444" s="378"/>
      <c r="AB444" s="378"/>
      <c r="AC444" s="378"/>
      <c r="AD444" s="378"/>
      <c r="AE444" s="378"/>
      <c r="AF444" s="383"/>
      <c r="AG444" s="383"/>
      <c r="AH444" s="383"/>
      <c r="AI444" s="383"/>
      <c r="AJ444" s="383"/>
      <c r="AK444" s="383"/>
      <c r="AL444" s="383"/>
      <c r="AM444" s="272">
        <f>SUM(Y444:AL444)</f>
        <v>0</v>
      </c>
    </row>
    <row r="445" spans="1:39" ht="15" hidden="1" outlineLevel="1">
      <c r="A445" s="490"/>
      <c r="B445" s="399" t="s">
        <v>551</v>
      </c>
      <c r="C445" s="267" t="s">
        <v>337</v>
      </c>
      <c r="D445" s="271"/>
      <c r="E445" s="271"/>
      <c r="F445" s="271"/>
      <c r="G445" s="271"/>
      <c r="H445" s="271"/>
      <c r="I445" s="271"/>
      <c r="J445" s="271"/>
      <c r="K445" s="271"/>
      <c r="L445" s="271"/>
      <c r="M445" s="271"/>
      <c r="N445" s="271">
        <f>N444</f>
        <v>12</v>
      </c>
      <c r="O445" s="271"/>
      <c r="P445" s="271"/>
      <c r="Q445" s="271"/>
      <c r="R445" s="271"/>
      <c r="S445" s="271"/>
      <c r="T445" s="271"/>
      <c r="U445" s="271"/>
      <c r="V445" s="271"/>
      <c r="W445" s="271"/>
      <c r="X445" s="271"/>
      <c r="Y445" s="379">
        <f>Y444</f>
        <v>0</v>
      </c>
      <c r="Z445" s="379">
        <f t="shared" ref="Z445" si="1257">Z444</f>
        <v>0</v>
      </c>
      <c r="AA445" s="379">
        <f t="shared" ref="AA445" si="1258">AA444</f>
        <v>0</v>
      </c>
      <c r="AB445" s="379">
        <f t="shared" ref="AB445" si="1259">AB444</f>
        <v>0</v>
      </c>
      <c r="AC445" s="379">
        <f t="shared" ref="AC445" si="1260">AC444</f>
        <v>0</v>
      </c>
      <c r="AD445" s="379">
        <f t="shared" ref="AD445" si="1261">AD444</f>
        <v>0</v>
      </c>
      <c r="AE445" s="379">
        <f t="shared" ref="AE445" si="1262">AE444</f>
        <v>0</v>
      </c>
      <c r="AF445" s="379">
        <f t="shared" ref="AF445" si="1263">AF444</f>
        <v>0</v>
      </c>
      <c r="AG445" s="379">
        <f t="shared" ref="AG445" si="1264">AG444</f>
        <v>0</v>
      </c>
      <c r="AH445" s="379">
        <f t="shared" ref="AH445" si="1265">AH444</f>
        <v>0</v>
      </c>
      <c r="AI445" s="379">
        <f t="shared" ref="AI445" si="1266">AI444</f>
        <v>0</v>
      </c>
      <c r="AJ445" s="379">
        <f t="shared" ref="AJ445" si="1267">AJ444</f>
        <v>0</v>
      </c>
      <c r="AK445" s="379">
        <f t="shared" ref="AK445" si="1268">AK444</f>
        <v>0</v>
      </c>
      <c r="AL445" s="379">
        <f t="shared" ref="AL445" si="1269">AL444</f>
        <v>0</v>
      </c>
      <c r="AM445" s="273"/>
    </row>
    <row r="446" spans="1:39" ht="15" hidden="1" outlineLevel="1">
      <c r="A446" s="490"/>
      <c r="B446" s="486"/>
      <c r="C446" s="281"/>
      <c r="D446" s="267"/>
      <c r="E446" s="267"/>
      <c r="F446" s="267"/>
      <c r="G446" s="267"/>
      <c r="H446" s="267"/>
      <c r="I446" s="267"/>
      <c r="J446" s="267"/>
      <c r="K446" s="267"/>
      <c r="L446" s="267"/>
      <c r="M446" s="267"/>
      <c r="N446" s="267"/>
      <c r="O446" s="267"/>
      <c r="P446" s="267"/>
      <c r="Q446" s="267"/>
      <c r="R446" s="267"/>
      <c r="S446" s="267"/>
      <c r="T446" s="267"/>
      <c r="U446" s="267"/>
      <c r="V446" s="267"/>
      <c r="W446" s="267"/>
      <c r="X446" s="267"/>
      <c r="Y446" s="390"/>
      <c r="Z446" s="390"/>
      <c r="AA446" s="380"/>
      <c r="AB446" s="380"/>
      <c r="AC446" s="380"/>
      <c r="AD446" s="380"/>
      <c r="AE446" s="380"/>
      <c r="AF446" s="380"/>
      <c r="AG446" s="380"/>
      <c r="AH446" s="380"/>
      <c r="AI446" s="380"/>
      <c r="AJ446" s="380"/>
      <c r="AK446" s="380"/>
      <c r="AL446" s="380"/>
      <c r="AM446" s="282"/>
    </row>
    <row r="447" spans="1:39" ht="30" hidden="1" outlineLevel="1">
      <c r="A447" s="490">
        <v>13</v>
      </c>
      <c r="B447" s="396" t="s">
        <v>470</v>
      </c>
      <c r="C447" s="267" t="s">
        <v>335</v>
      </c>
      <c r="D447" s="271"/>
      <c r="E447" s="271"/>
      <c r="F447" s="271"/>
      <c r="G447" s="271"/>
      <c r="H447" s="271"/>
      <c r="I447" s="271"/>
      <c r="J447" s="271"/>
      <c r="K447" s="271"/>
      <c r="L447" s="271"/>
      <c r="M447" s="271"/>
      <c r="N447" s="271">
        <v>12</v>
      </c>
      <c r="O447" s="271"/>
      <c r="P447" s="271"/>
      <c r="Q447" s="271"/>
      <c r="R447" s="271"/>
      <c r="S447" s="271"/>
      <c r="T447" s="271"/>
      <c r="U447" s="271"/>
      <c r="V447" s="271"/>
      <c r="W447" s="271"/>
      <c r="X447" s="271"/>
      <c r="Y447" s="378"/>
      <c r="Z447" s="378"/>
      <c r="AA447" s="378"/>
      <c r="AB447" s="378"/>
      <c r="AC447" s="378"/>
      <c r="AD447" s="378"/>
      <c r="AE447" s="378"/>
      <c r="AF447" s="383"/>
      <c r="AG447" s="383"/>
      <c r="AH447" s="383"/>
      <c r="AI447" s="383"/>
      <c r="AJ447" s="383"/>
      <c r="AK447" s="383"/>
      <c r="AL447" s="383"/>
      <c r="AM447" s="272">
        <f>SUM(Y447:AL447)</f>
        <v>0</v>
      </c>
    </row>
    <row r="448" spans="1:39" ht="15" hidden="1" outlineLevel="1">
      <c r="A448" s="490"/>
      <c r="B448" s="399" t="s">
        <v>551</v>
      </c>
      <c r="C448" s="267" t="s">
        <v>337</v>
      </c>
      <c r="D448" s="271"/>
      <c r="E448" s="271"/>
      <c r="F448" s="271"/>
      <c r="G448" s="271"/>
      <c r="H448" s="271"/>
      <c r="I448" s="271"/>
      <c r="J448" s="271"/>
      <c r="K448" s="271"/>
      <c r="L448" s="271"/>
      <c r="M448" s="271"/>
      <c r="N448" s="271">
        <f>N447</f>
        <v>12</v>
      </c>
      <c r="O448" s="271"/>
      <c r="P448" s="271"/>
      <c r="Q448" s="271"/>
      <c r="R448" s="271"/>
      <c r="S448" s="271"/>
      <c r="T448" s="271"/>
      <c r="U448" s="271"/>
      <c r="V448" s="271"/>
      <c r="W448" s="271"/>
      <c r="X448" s="271"/>
      <c r="Y448" s="379">
        <f>Y447</f>
        <v>0</v>
      </c>
      <c r="Z448" s="379">
        <f t="shared" ref="Z448" si="1270">Z447</f>
        <v>0</v>
      </c>
      <c r="AA448" s="379">
        <f t="shared" ref="AA448" si="1271">AA447</f>
        <v>0</v>
      </c>
      <c r="AB448" s="379">
        <f t="shared" ref="AB448" si="1272">AB447</f>
        <v>0</v>
      </c>
      <c r="AC448" s="379">
        <f t="shared" ref="AC448" si="1273">AC447</f>
        <v>0</v>
      </c>
      <c r="AD448" s="379">
        <f t="shared" ref="AD448" si="1274">AD447</f>
        <v>0</v>
      </c>
      <c r="AE448" s="379">
        <f t="shared" ref="AE448" si="1275">AE447</f>
        <v>0</v>
      </c>
      <c r="AF448" s="379">
        <f t="shared" ref="AF448" si="1276">AF447</f>
        <v>0</v>
      </c>
      <c r="AG448" s="379">
        <f t="shared" ref="AG448" si="1277">AG447</f>
        <v>0</v>
      </c>
      <c r="AH448" s="379">
        <f t="shared" ref="AH448" si="1278">AH447</f>
        <v>0</v>
      </c>
      <c r="AI448" s="379">
        <f t="shared" ref="AI448" si="1279">AI447</f>
        <v>0</v>
      </c>
      <c r="AJ448" s="379">
        <f t="shared" ref="AJ448" si="1280">AJ447</f>
        <v>0</v>
      </c>
      <c r="AK448" s="379">
        <f t="shared" ref="AK448" si="1281">AK447</f>
        <v>0</v>
      </c>
      <c r="AL448" s="379">
        <f t="shared" ref="AL448" si="1282">AL447</f>
        <v>0</v>
      </c>
      <c r="AM448" s="282"/>
    </row>
    <row r="449" spans="1:40" ht="15" hidden="1" outlineLevel="1">
      <c r="A449" s="490"/>
      <c r="B449" s="486"/>
      <c r="C449" s="281"/>
      <c r="D449" s="267"/>
      <c r="E449" s="267"/>
      <c r="F449" s="267"/>
      <c r="G449" s="267"/>
      <c r="H449" s="267"/>
      <c r="I449" s="267"/>
      <c r="J449" s="267"/>
      <c r="K449" s="267"/>
      <c r="L449" s="267"/>
      <c r="M449" s="267"/>
      <c r="N449" s="267"/>
      <c r="O449" s="267"/>
      <c r="P449" s="267"/>
      <c r="Q449" s="267"/>
      <c r="R449" s="267"/>
      <c r="S449" s="267"/>
      <c r="T449" s="267"/>
      <c r="U449" s="267"/>
      <c r="V449" s="267"/>
      <c r="W449" s="267"/>
      <c r="X449" s="267"/>
      <c r="Y449" s="380"/>
      <c r="Z449" s="380"/>
      <c r="AA449" s="380"/>
      <c r="AB449" s="380"/>
      <c r="AC449" s="380"/>
      <c r="AD449" s="380"/>
      <c r="AE449" s="380"/>
      <c r="AF449" s="380"/>
      <c r="AG449" s="380"/>
      <c r="AH449" s="380"/>
      <c r="AI449" s="380"/>
      <c r="AJ449" s="380"/>
      <c r="AK449" s="380"/>
      <c r="AL449" s="380"/>
      <c r="AM449" s="282"/>
    </row>
    <row r="450" spans="1:40" ht="15.45" hidden="1" outlineLevel="1">
      <c r="A450" s="490"/>
      <c r="B450" s="462" t="s">
        <v>471</v>
      </c>
      <c r="C450" s="265"/>
      <c r="D450" s="266"/>
      <c r="E450" s="266"/>
      <c r="F450" s="266"/>
      <c r="G450" s="266"/>
      <c r="H450" s="266"/>
      <c r="I450" s="266"/>
      <c r="J450" s="266"/>
      <c r="K450" s="266"/>
      <c r="L450" s="266"/>
      <c r="M450" s="266"/>
      <c r="N450" s="266"/>
      <c r="O450" s="266"/>
      <c r="P450" s="265"/>
      <c r="Q450" s="265"/>
      <c r="R450" s="265"/>
      <c r="S450" s="265"/>
      <c r="T450" s="265"/>
      <c r="U450" s="265"/>
      <c r="V450" s="265"/>
      <c r="W450" s="265"/>
      <c r="X450" s="265"/>
      <c r="Y450" s="382"/>
      <c r="Z450" s="382"/>
      <c r="AA450" s="382"/>
      <c r="AB450" s="382"/>
      <c r="AC450" s="382"/>
      <c r="AD450" s="382"/>
      <c r="AE450" s="382"/>
      <c r="AF450" s="382"/>
      <c r="AG450" s="382"/>
      <c r="AH450" s="382"/>
      <c r="AI450" s="382"/>
      <c r="AJ450" s="382"/>
      <c r="AK450" s="382"/>
      <c r="AL450" s="382"/>
      <c r="AM450" s="268"/>
    </row>
    <row r="451" spans="1:40" ht="15" hidden="1" outlineLevel="1">
      <c r="A451" s="490">
        <v>14</v>
      </c>
      <c r="B451" s="486" t="s">
        <v>472</v>
      </c>
      <c r="C451" s="267" t="s">
        <v>335</v>
      </c>
      <c r="D451" s="271"/>
      <c r="E451" s="271"/>
      <c r="F451" s="271"/>
      <c r="G451" s="271"/>
      <c r="H451" s="271"/>
      <c r="I451" s="271"/>
      <c r="J451" s="271"/>
      <c r="K451" s="271"/>
      <c r="L451" s="271"/>
      <c r="M451" s="271"/>
      <c r="N451" s="271">
        <v>12</v>
      </c>
      <c r="O451" s="271"/>
      <c r="P451" s="271"/>
      <c r="Q451" s="271"/>
      <c r="R451" s="271"/>
      <c r="S451" s="271"/>
      <c r="T451" s="271"/>
      <c r="U451" s="271"/>
      <c r="V451" s="271"/>
      <c r="W451" s="271"/>
      <c r="X451" s="271"/>
      <c r="Y451" s="378"/>
      <c r="Z451" s="378"/>
      <c r="AA451" s="378"/>
      <c r="AB451" s="378"/>
      <c r="AC451" s="378"/>
      <c r="AD451" s="378"/>
      <c r="AE451" s="378"/>
      <c r="AF451" s="378"/>
      <c r="AG451" s="378"/>
      <c r="AH451" s="378"/>
      <c r="AI451" s="378"/>
      <c r="AJ451" s="378"/>
      <c r="AK451" s="378"/>
      <c r="AL451" s="378"/>
      <c r="AM451" s="272">
        <f>SUM(Y451:AL451)</f>
        <v>0</v>
      </c>
    </row>
    <row r="452" spans="1:40" ht="15" hidden="1" outlineLevel="1">
      <c r="A452" s="490"/>
      <c r="B452" s="399" t="s">
        <v>551</v>
      </c>
      <c r="C452" s="267" t="s">
        <v>337</v>
      </c>
      <c r="D452" s="271"/>
      <c r="E452" s="271"/>
      <c r="F452" s="271"/>
      <c r="G452" s="271"/>
      <c r="H452" s="271"/>
      <c r="I452" s="271"/>
      <c r="J452" s="271"/>
      <c r="K452" s="271"/>
      <c r="L452" s="271"/>
      <c r="M452" s="271"/>
      <c r="N452" s="271">
        <f>N451</f>
        <v>12</v>
      </c>
      <c r="O452" s="271"/>
      <c r="P452" s="271"/>
      <c r="Q452" s="271"/>
      <c r="R452" s="271"/>
      <c r="S452" s="271"/>
      <c r="T452" s="271"/>
      <c r="U452" s="271"/>
      <c r="V452" s="271"/>
      <c r="W452" s="271"/>
      <c r="X452" s="271"/>
      <c r="Y452" s="379">
        <f>Y451</f>
        <v>0</v>
      </c>
      <c r="Z452" s="379">
        <f t="shared" ref="Z452" si="1283">Z451</f>
        <v>0</v>
      </c>
      <c r="AA452" s="379">
        <f t="shared" ref="AA452" si="1284">AA451</f>
        <v>0</v>
      </c>
      <c r="AB452" s="379">
        <f t="shared" ref="AB452" si="1285">AB451</f>
        <v>0</v>
      </c>
      <c r="AC452" s="379">
        <f t="shared" ref="AC452" si="1286">AC451</f>
        <v>0</v>
      </c>
      <c r="AD452" s="379">
        <f t="shared" ref="AD452" si="1287">AD451</f>
        <v>0</v>
      </c>
      <c r="AE452" s="379">
        <f t="shared" ref="AE452" si="1288">AE451</f>
        <v>0</v>
      </c>
      <c r="AF452" s="379">
        <f t="shared" ref="AF452" si="1289">AF451</f>
        <v>0</v>
      </c>
      <c r="AG452" s="379">
        <f t="shared" ref="AG452" si="1290">AG451</f>
        <v>0</v>
      </c>
      <c r="AH452" s="379">
        <f t="shared" ref="AH452" si="1291">AH451</f>
        <v>0</v>
      </c>
      <c r="AI452" s="379">
        <f t="shared" ref="AI452" si="1292">AI451</f>
        <v>0</v>
      </c>
      <c r="AJ452" s="379">
        <f t="shared" ref="AJ452" si="1293">AJ451</f>
        <v>0</v>
      </c>
      <c r="AK452" s="379">
        <f t="shared" ref="AK452" si="1294">AK451</f>
        <v>0</v>
      </c>
      <c r="AL452" s="379">
        <f t="shared" ref="AL452" si="1295">AL451</f>
        <v>0</v>
      </c>
      <c r="AM452" s="273"/>
    </row>
    <row r="453" spans="1:40" ht="15" hidden="1" outlineLevel="1">
      <c r="A453" s="490"/>
      <c r="B453" s="486"/>
      <c r="C453" s="281"/>
      <c r="D453" s="267"/>
      <c r="E453" s="267"/>
      <c r="F453" s="267"/>
      <c r="G453" s="267"/>
      <c r="H453" s="267"/>
      <c r="I453" s="267"/>
      <c r="J453" s="267"/>
      <c r="K453" s="267"/>
      <c r="L453" s="267"/>
      <c r="M453" s="267"/>
      <c r="N453" s="427"/>
      <c r="O453" s="267"/>
      <c r="P453" s="267"/>
      <c r="Q453" s="267"/>
      <c r="R453" s="267"/>
      <c r="S453" s="267"/>
      <c r="T453" s="267"/>
      <c r="U453" s="267"/>
      <c r="V453" s="267"/>
      <c r="W453" s="267"/>
      <c r="X453" s="267"/>
      <c r="Y453" s="380"/>
      <c r="Z453" s="380"/>
      <c r="AA453" s="380"/>
      <c r="AB453" s="380"/>
      <c r="AC453" s="380"/>
      <c r="AD453" s="380"/>
      <c r="AE453" s="380"/>
      <c r="AF453" s="380"/>
      <c r="AG453" s="380"/>
      <c r="AH453" s="380"/>
      <c r="AI453" s="380"/>
      <c r="AJ453" s="380"/>
      <c r="AK453" s="380"/>
      <c r="AL453" s="380"/>
      <c r="AM453" s="277"/>
      <c r="AN453" s="579"/>
    </row>
    <row r="454" spans="1:40" s="285" customFormat="1" ht="15.45" hidden="1" outlineLevel="1">
      <c r="A454" s="490"/>
      <c r="B454" s="462" t="s">
        <v>307</v>
      </c>
      <c r="C454" s="267"/>
      <c r="D454" s="267"/>
      <c r="E454" s="267"/>
      <c r="F454" s="267"/>
      <c r="G454" s="267"/>
      <c r="H454" s="267"/>
      <c r="I454" s="267"/>
      <c r="J454" s="267"/>
      <c r="K454" s="267"/>
      <c r="L454" s="267"/>
      <c r="M454" s="267"/>
      <c r="N454" s="267"/>
      <c r="O454" s="267"/>
      <c r="P454" s="267"/>
      <c r="Q454" s="267"/>
      <c r="R454" s="267"/>
      <c r="S454" s="267"/>
      <c r="T454" s="267"/>
      <c r="U454" s="267"/>
      <c r="V454" s="267"/>
      <c r="W454" s="267"/>
      <c r="X454" s="267"/>
      <c r="Y454" s="380"/>
      <c r="Z454" s="380"/>
      <c r="AA454" s="380"/>
      <c r="AB454" s="380"/>
      <c r="AC454" s="380"/>
      <c r="AD454" s="380"/>
      <c r="AE454" s="384"/>
      <c r="AF454" s="384"/>
      <c r="AG454" s="384"/>
      <c r="AH454" s="384"/>
      <c r="AI454" s="384"/>
      <c r="AJ454" s="384"/>
      <c r="AK454" s="384"/>
      <c r="AL454" s="384"/>
      <c r="AM454" s="475"/>
      <c r="AN454" s="580"/>
    </row>
    <row r="455" spans="1:40" ht="15" hidden="1" outlineLevel="1">
      <c r="A455" s="490">
        <v>15</v>
      </c>
      <c r="B455" s="399" t="s">
        <v>473</v>
      </c>
      <c r="C455" s="267" t="s">
        <v>335</v>
      </c>
      <c r="D455" s="271"/>
      <c r="E455" s="271"/>
      <c r="F455" s="271"/>
      <c r="G455" s="271"/>
      <c r="H455" s="271"/>
      <c r="I455" s="271"/>
      <c r="J455" s="271"/>
      <c r="K455" s="271"/>
      <c r="L455" s="271"/>
      <c r="M455" s="271"/>
      <c r="N455" s="271">
        <v>0</v>
      </c>
      <c r="O455" s="271"/>
      <c r="P455" s="271"/>
      <c r="Q455" s="271"/>
      <c r="R455" s="271"/>
      <c r="S455" s="271"/>
      <c r="T455" s="271"/>
      <c r="U455" s="271"/>
      <c r="V455" s="271"/>
      <c r="W455" s="271"/>
      <c r="X455" s="271"/>
      <c r="Y455" s="378"/>
      <c r="Z455" s="378"/>
      <c r="AA455" s="378"/>
      <c r="AB455" s="378"/>
      <c r="AC455" s="378"/>
      <c r="AD455" s="378"/>
      <c r="AE455" s="378"/>
      <c r="AF455" s="378"/>
      <c r="AG455" s="378"/>
      <c r="AH455" s="378"/>
      <c r="AI455" s="378"/>
      <c r="AJ455" s="378"/>
      <c r="AK455" s="378"/>
      <c r="AL455" s="378"/>
      <c r="AM455" s="272">
        <f>SUM(Y455:AL455)</f>
        <v>0</v>
      </c>
    </row>
    <row r="456" spans="1:40" ht="15" hidden="1" outlineLevel="1">
      <c r="A456" s="490"/>
      <c r="B456" s="399" t="s">
        <v>551</v>
      </c>
      <c r="C456" s="267" t="s">
        <v>337</v>
      </c>
      <c r="D456" s="271"/>
      <c r="E456" s="271"/>
      <c r="F456" s="271"/>
      <c r="G456" s="271"/>
      <c r="H456" s="271"/>
      <c r="I456" s="271"/>
      <c r="J456" s="271"/>
      <c r="K456" s="271"/>
      <c r="L456" s="271"/>
      <c r="M456" s="271"/>
      <c r="N456" s="271">
        <f>N455</f>
        <v>0</v>
      </c>
      <c r="O456" s="271"/>
      <c r="P456" s="271"/>
      <c r="Q456" s="271"/>
      <c r="R456" s="271"/>
      <c r="S456" s="271"/>
      <c r="T456" s="271"/>
      <c r="U456" s="271"/>
      <c r="V456" s="271"/>
      <c r="W456" s="271"/>
      <c r="X456" s="271"/>
      <c r="Y456" s="379">
        <f>Y455</f>
        <v>0</v>
      </c>
      <c r="Z456" s="379">
        <f t="shared" ref="Z456:AL456" si="1296">Z455</f>
        <v>0</v>
      </c>
      <c r="AA456" s="379">
        <f t="shared" si="1296"/>
        <v>0</v>
      </c>
      <c r="AB456" s="379">
        <f t="shared" si="1296"/>
        <v>0</v>
      </c>
      <c r="AC456" s="379">
        <f t="shared" si="1296"/>
        <v>0</v>
      </c>
      <c r="AD456" s="379">
        <f t="shared" si="1296"/>
        <v>0</v>
      </c>
      <c r="AE456" s="379">
        <f t="shared" si="1296"/>
        <v>0</v>
      </c>
      <c r="AF456" s="379">
        <f t="shared" si="1296"/>
        <v>0</v>
      </c>
      <c r="AG456" s="379">
        <f t="shared" si="1296"/>
        <v>0</v>
      </c>
      <c r="AH456" s="379">
        <f t="shared" si="1296"/>
        <v>0</v>
      </c>
      <c r="AI456" s="379">
        <f t="shared" si="1296"/>
        <v>0</v>
      </c>
      <c r="AJ456" s="379">
        <f t="shared" si="1296"/>
        <v>0</v>
      </c>
      <c r="AK456" s="379">
        <f t="shared" si="1296"/>
        <v>0</v>
      </c>
      <c r="AL456" s="379">
        <f t="shared" si="1296"/>
        <v>0</v>
      </c>
      <c r="AM456" s="273"/>
    </row>
    <row r="457" spans="1:40" ht="15" hidden="1" outlineLevel="1">
      <c r="A457" s="490"/>
      <c r="B457" s="486"/>
      <c r="C457" s="281"/>
      <c r="D457" s="267"/>
      <c r="E457" s="267"/>
      <c r="F457" s="267"/>
      <c r="G457" s="267"/>
      <c r="H457" s="267"/>
      <c r="I457" s="267"/>
      <c r="J457" s="267"/>
      <c r="K457" s="267"/>
      <c r="L457" s="267"/>
      <c r="M457" s="267"/>
      <c r="N457" s="267"/>
      <c r="O457" s="267"/>
      <c r="P457" s="267"/>
      <c r="Q457" s="267"/>
      <c r="R457" s="267"/>
      <c r="S457" s="267"/>
      <c r="T457" s="267"/>
      <c r="U457" s="267"/>
      <c r="V457" s="267"/>
      <c r="W457" s="267"/>
      <c r="X457" s="267"/>
      <c r="Y457" s="380"/>
      <c r="Z457" s="380"/>
      <c r="AA457" s="380"/>
      <c r="AB457" s="380"/>
      <c r="AC457" s="380"/>
      <c r="AD457" s="380"/>
      <c r="AE457" s="380"/>
      <c r="AF457" s="380"/>
      <c r="AG457" s="380"/>
      <c r="AH457" s="380"/>
      <c r="AI457" s="380"/>
      <c r="AJ457" s="380"/>
      <c r="AK457" s="380"/>
      <c r="AL457" s="380"/>
      <c r="AM457" s="282"/>
    </row>
    <row r="458" spans="1:40" s="259" customFormat="1" ht="15" hidden="1" outlineLevel="1">
      <c r="A458" s="490">
        <v>16</v>
      </c>
      <c r="B458" s="487" t="s">
        <v>367</v>
      </c>
      <c r="C458" s="267" t="s">
        <v>335</v>
      </c>
      <c r="D458" s="271"/>
      <c r="E458" s="271"/>
      <c r="F458" s="271"/>
      <c r="G458" s="271"/>
      <c r="H458" s="271"/>
      <c r="I458" s="271"/>
      <c r="J458" s="271"/>
      <c r="K458" s="271"/>
      <c r="L458" s="271"/>
      <c r="M458" s="271"/>
      <c r="N458" s="271">
        <v>0</v>
      </c>
      <c r="O458" s="271"/>
      <c r="P458" s="271"/>
      <c r="Q458" s="271"/>
      <c r="R458" s="271"/>
      <c r="S458" s="271"/>
      <c r="T458" s="271"/>
      <c r="U458" s="271"/>
      <c r="V458" s="271"/>
      <c r="W458" s="271"/>
      <c r="X458" s="271"/>
      <c r="Y458" s="378"/>
      <c r="Z458" s="378"/>
      <c r="AA458" s="378"/>
      <c r="AB458" s="378"/>
      <c r="AC458" s="378"/>
      <c r="AD458" s="378"/>
      <c r="AE458" s="378"/>
      <c r="AF458" s="378"/>
      <c r="AG458" s="378"/>
      <c r="AH458" s="378"/>
      <c r="AI458" s="378"/>
      <c r="AJ458" s="378"/>
      <c r="AK458" s="378"/>
      <c r="AL458" s="378"/>
      <c r="AM458" s="272">
        <f>SUM(Y458:AL458)</f>
        <v>0</v>
      </c>
    </row>
    <row r="459" spans="1:40" s="259" customFormat="1" ht="15" hidden="1" outlineLevel="1">
      <c r="A459" s="490"/>
      <c r="B459" s="487" t="s">
        <v>551</v>
      </c>
      <c r="C459" s="267" t="s">
        <v>337</v>
      </c>
      <c r="D459" s="271"/>
      <c r="E459" s="271"/>
      <c r="F459" s="271"/>
      <c r="G459" s="271"/>
      <c r="H459" s="271"/>
      <c r="I459" s="271"/>
      <c r="J459" s="271"/>
      <c r="K459" s="271"/>
      <c r="L459" s="271"/>
      <c r="M459" s="271"/>
      <c r="N459" s="271">
        <f>N458</f>
        <v>0</v>
      </c>
      <c r="O459" s="271"/>
      <c r="P459" s="271"/>
      <c r="Q459" s="271"/>
      <c r="R459" s="271"/>
      <c r="S459" s="271"/>
      <c r="T459" s="271"/>
      <c r="U459" s="271"/>
      <c r="V459" s="271"/>
      <c r="W459" s="271"/>
      <c r="X459" s="271"/>
      <c r="Y459" s="379">
        <f>Y458</f>
        <v>0</v>
      </c>
      <c r="Z459" s="379">
        <f t="shared" ref="Z459:AL459" si="1297">Z458</f>
        <v>0</v>
      </c>
      <c r="AA459" s="379">
        <f t="shared" si="1297"/>
        <v>0</v>
      </c>
      <c r="AB459" s="379">
        <f t="shared" si="1297"/>
        <v>0</v>
      </c>
      <c r="AC459" s="379">
        <f t="shared" si="1297"/>
        <v>0</v>
      </c>
      <c r="AD459" s="379">
        <f t="shared" si="1297"/>
        <v>0</v>
      </c>
      <c r="AE459" s="379">
        <f t="shared" si="1297"/>
        <v>0</v>
      </c>
      <c r="AF459" s="379">
        <f t="shared" si="1297"/>
        <v>0</v>
      </c>
      <c r="AG459" s="379">
        <f t="shared" si="1297"/>
        <v>0</v>
      </c>
      <c r="AH459" s="379">
        <f t="shared" si="1297"/>
        <v>0</v>
      </c>
      <c r="AI459" s="379">
        <f t="shared" si="1297"/>
        <v>0</v>
      </c>
      <c r="AJ459" s="379">
        <f t="shared" si="1297"/>
        <v>0</v>
      </c>
      <c r="AK459" s="379">
        <f t="shared" si="1297"/>
        <v>0</v>
      </c>
      <c r="AL459" s="379">
        <f t="shared" si="1297"/>
        <v>0</v>
      </c>
      <c r="AM459" s="273"/>
    </row>
    <row r="460" spans="1:40" s="259" customFormat="1" ht="15" hidden="1" outlineLevel="1">
      <c r="A460" s="490"/>
      <c r="B460" s="487"/>
      <c r="C460" s="267"/>
      <c r="D460" s="267"/>
      <c r="E460" s="267"/>
      <c r="F460" s="267"/>
      <c r="G460" s="267"/>
      <c r="H460" s="267"/>
      <c r="I460" s="267"/>
      <c r="J460" s="267"/>
      <c r="K460" s="267"/>
      <c r="L460" s="267"/>
      <c r="M460" s="267"/>
      <c r="N460" s="267"/>
      <c r="O460" s="267"/>
      <c r="P460" s="267"/>
      <c r="Q460" s="267"/>
      <c r="R460" s="267"/>
      <c r="S460" s="267"/>
      <c r="T460" s="267"/>
      <c r="U460" s="267"/>
      <c r="V460" s="267"/>
      <c r="W460" s="267"/>
      <c r="X460" s="267"/>
      <c r="Y460" s="380"/>
      <c r="Z460" s="380"/>
      <c r="AA460" s="380"/>
      <c r="AB460" s="380"/>
      <c r="AC460" s="380"/>
      <c r="AD460" s="380"/>
      <c r="AE460" s="384"/>
      <c r="AF460" s="384"/>
      <c r="AG460" s="384"/>
      <c r="AH460" s="384"/>
      <c r="AI460" s="384"/>
      <c r="AJ460" s="384"/>
      <c r="AK460" s="384"/>
      <c r="AL460" s="384"/>
      <c r="AM460" s="289"/>
    </row>
    <row r="461" spans="1:40" ht="15.45" hidden="1" outlineLevel="1">
      <c r="A461" s="490"/>
      <c r="B461" s="488" t="s">
        <v>474</v>
      </c>
      <c r="C461" s="296"/>
      <c r="D461" s="266"/>
      <c r="E461" s="265"/>
      <c r="F461" s="265"/>
      <c r="G461" s="265"/>
      <c r="H461" s="265"/>
      <c r="I461" s="265"/>
      <c r="J461" s="265"/>
      <c r="K461" s="265"/>
      <c r="L461" s="265"/>
      <c r="M461" s="265"/>
      <c r="N461" s="266"/>
      <c r="O461" s="265"/>
      <c r="P461" s="265"/>
      <c r="Q461" s="265"/>
      <c r="R461" s="265"/>
      <c r="S461" s="265"/>
      <c r="T461" s="265"/>
      <c r="U461" s="265"/>
      <c r="V461" s="265"/>
      <c r="W461" s="265"/>
      <c r="X461" s="265"/>
      <c r="Y461" s="382"/>
      <c r="Z461" s="382"/>
      <c r="AA461" s="382"/>
      <c r="AB461" s="382"/>
      <c r="AC461" s="382"/>
      <c r="AD461" s="382"/>
      <c r="AE461" s="382"/>
      <c r="AF461" s="382"/>
      <c r="AG461" s="382"/>
      <c r="AH461" s="382"/>
      <c r="AI461" s="382"/>
      <c r="AJ461" s="382"/>
      <c r="AK461" s="382"/>
      <c r="AL461" s="382"/>
      <c r="AM461" s="268"/>
    </row>
    <row r="462" spans="1:40" ht="15" hidden="1" outlineLevel="1">
      <c r="A462" s="490">
        <v>17</v>
      </c>
      <c r="B462" s="396" t="s">
        <v>475</v>
      </c>
      <c r="C462" s="267" t="s">
        <v>335</v>
      </c>
      <c r="D462" s="271"/>
      <c r="E462" s="271"/>
      <c r="F462" s="271"/>
      <c r="G462" s="271"/>
      <c r="H462" s="271"/>
      <c r="I462" s="271"/>
      <c r="J462" s="271"/>
      <c r="K462" s="271"/>
      <c r="L462" s="271"/>
      <c r="M462" s="271"/>
      <c r="N462" s="271">
        <v>12</v>
      </c>
      <c r="O462" s="271"/>
      <c r="P462" s="271"/>
      <c r="Q462" s="271"/>
      <c r="R462" s="271"/>
      <c r="S462" s="271"/>
      <c r="T462" s="271"/>
      <c r="U462" s="271"/>
      <c r="V462" s="271"/>
      <c r="W462" s="271"/>
      <c r="X462" s="271"/>
      <c r="Y462" s="394"/>
      <c r="Z462" s="378"/>
      <c r="AA462" s="378"/>
      <c r="AB462" s="378"/>
      <c r="AC462" s="378"/>
      <c r="AD462" s="378"/>
      <c r="AE462" s="378"/>
      <c r="AF462" s="383"/>
      <c r="AG462" s="383"/>
      <c r="AH462" s="383"/>
      <c r="AI462" s="383"/>
      <c r="AJ462" s="383"/>
      <c r="AK462" s="383"/>
      <c r="AL462" s="383"/>
      <c r="AM462" s="272">
        <f>SUM(Y462:AL462)</f>
        <v>0</v>
      </c>
    </row>
    <row r="463" spans="1:40" ht="15" hidden="1" outlineLevel="1">
      <c r="A463" s="490"/>
      <c r="B463" s="399" t="s">
        <v>551</v>
      </c>
      <c r="C463" s="267" t="s">
        <v>337</v>
      </c>
      <c r="D463" s="271"/>
      <c r="E463" s="271"/>
      <c r="F463" s="271"/>
      <c r="G463" s="271"/>
      <c r="H463" s="271"/>
      <c r="I463" s="271"/>
      <c r="J463" s="271"/>
      <c r="K463" s="271"/>
      <c r="L463" s="271"/>
      <c r="M463" s="271"/>
      <c r="N463" s="271">
        <f>N462</f>
        <v>12</v>
      </c>
      <c r="O463" s="271"/>
      <c r="P463" s="271"/>
      <c r="Q463" s="271"/>
      <c r="R463" s="271"/>
      <c r="S463" s="271"/>
      <c r="T463" s="271"/>
      <c r="U463" s="271"/>
      <c r="V463" s="271"/>
      <c r="W463" s="271"/>
      <c r="X463" s="271"/>
      <c r="Y463" s="379">
        <f>Y462</f>
        <v>0</v>
      </c>
      <c r="Z463" s="379">
        <f t="shared" ref="Z463:AL463" si="1298">Z462</f>
        <v>0</v>
      </c>
      <c r="AA463" s="379">
        <f t="shared" si="1298"/>
        <v>0</v>
      </c>
      <c r="AB463" s="379">
        <f t="shared" si="1298"/>
        <v>0</v>
      </c>
      <c r="AC463" s="379">
        <f t="shared" si="1298"/>
        <v>0</v>
      </c>
      <c r="AD463" s="379">
        <f t="shared" si="1298"/>
        <v>0</v>
      </c>
      <c r="AE463" s="379">
        <f t="shared" si="1298"/>
        <v>0</v>
      </c>
      <c r="AF463" s="379">
        <f t="shared" si="1298"/>
        <v>0</v>
      </c>
      <c r="AG463" s="379">
        <f t="shared" si="1298"/>
        <v>0</v>
      </c>
      <c r="AH463" s="379">
        <f t="shared" si="1298"/>
        <v>0</v>
      </c>
      <c r="AI463" s="379">
        <f t="shared" si="1298"/>
        <v>0</v>
      </c>
      <c r="AJ463" s="379">
        <f t="shared" si="1298"/>
        <v>0</v>
      </c>
      <c r="AK463" s="379">
        <f t="shared" si="1298"/>
        <v>0</v>
      </c>
      <c r="AL463" s="379">
        <f t="shared" si="1298"/>
        <v>0</v>
      </c>
      <c r="AM463" s="282"/>
    </row>
    <row r="464" spans="1:40" ht="15" hidden="1" outlineLevel="1">
      <c r="A464" s="490"/>
      <c r="B464" s="399"/>
      <c r="C464" s="267"/>
      <c r="D464" s="267"/>
      <c r="E464" s="267"/>
      <c r="F464" s="267"/>
      <c r="G464" s="267"/>
      <c r="H464" s="267"/>
      <c r="I464" s="267"/>
      <c r="J464" s="267"/>
      <c r="K464" s="267"/>
      <c r="L464" s="267"/>
      <c r="M464" s="267"/>
      <c r="N464" s="267"/>
      <c r="O464" s="267"/>
      <c r="P464" s="267"/>
      <c r="Q464" s="267"/>
      <c r="R464" s="267"/>
      <c r="S464" s="267"/>
      <c r="T464" s="267"/>
      <c r="U464" s="267"/>
      <c r="V464" s="267"/>
      <c r="W464" s="267"/>
      <c r="X464" s="267"/>
      <c r="Y464" s="390"/>
      <c r="Z464" s="393"/>
      <c r="AA464" s="393"/>
      <c r="AB464" s="393"/>
      <c r="AC464" s="393"/>
      <c r="AD464" s="393"/>
      <c r="AE464" s="393"/>
      <c r="AF464" s="393"/>
      <c r="AG464" s="393"/>
      <c r="AH464" s="393"/>
      <c r="AI464" s="393"/>
      <c r="AJ464" s="393"/>
      <c r="AK464" s="393"/>
      <c r="AL464" s="393"/>
      <c r="AM464" s="282"/>
    </row>
    <row r="465" spans="1:39" ht="15" hidden="1" outlineLevel="1">
      <c r="A465" s="490">
        <v>18</v>
      </c>
      <c r="B465" s="396" t="s">
        <v>476</v>
      </c>
      <c r="C465" s="267" t="s">
        <v>335</v>
      </c>
      <c r="D465" s="271"/>
      <c r="E465" s="271"/>
      <c r="F465" s="271"/>
      <c r="G465" s="271"/>
      <c r="H465" s="271"/>
      <c r="I465" s="271"/>
      <c r="J465" s="271"/>
      <c r="K465" s="271"/>
      <c r="L465" s="271"/>
      <c r="M465" s="271"/>
      <c r="N465" s="271">
        <v>12</v>
      </c>
      <c r="O465" s="271"/>
      <c r="P465" s="271"/>
      <c r="Q465" s="271"/>
      <c r="R465" s="271"/>
      <c r="S465" s="271"/>
      <c r="T465" s="271"/>
      <c r="U465" s="271"/>
      <c r="V465" s="271"/>
      <c r="W465" s="271"/>
      <c r="X465" s="271"/>
      <c r="Y465" s="394"/>
      <c r="Z465" s="378"/>
      <c r="AA465" s="378"/>
      <c r="AB465" s="378"/>
      <c r="AC465" s="378"/>
      <c r="AD465" s="378"/>
      <c r="AE465" s="378"/>
      <c r="AF465" s="383"/>
      <c r="AG465" s="383"/>
      <c r="AH465" s="383"/>
      <c r="AI465" s="383"/>
      <c r="AJ465" s="383"/>
      <c r="AK465" s="383"/>
      <c r="AL465" s="383"/>
      <c r="AM465" s="272">
        <f>SUM(Y465:AL465)</f>
        <v>0</v>
      </c>
    </row>
    <row r="466" spans="1:39" ht="15" hidden="1" outlineLevel="1">
      <c r="A466" s="490"/>
      <c r="B466" s="399" t="s">
        <v>551</v>
      </c>
      <c r="C466" s="267" t="s">
        <v>337</v>
      </c>
      <c r="D466" s="271"/>
      <c r="E466" s="271"/>
      <c r="F466" s="271"/>
      <c r="G466" s="271"/>
      <c r="H466" s="271"/>
      <c r="I466" s="271"/>
      <c r="J466" s="271"/>
      <c r="K466" s="271"/>
      <c r="L466" s="271"/>
      <c r="M466" s="271"/>
      <c r="N466" s="271">
        <f>N465</f>
        <v>12</v>
      </c>
      <c r="O466" s="271"/>
      <c r="P466" s="271"/>
      <c r="Q466" s="271"/>
      <c r="R466" s="271"/>
      <c r="S466" s="271"/>
      <c r="T466" s="271"/>
      <c r="U466" s="271"/>
      <c r="V466" s="271"/>
      <c r="W466" s="271"/>
      <c r="X466" s="271"/>
      <c r="Y466" s="379">
        <f>Y465</f>
        <v>0</v>
      </c>
      <c r="Z466" s="379">
        <f t="shared" ref="Z466:AL466" si="1299">Z465</f>
        <v>0</v>
      </c>
      <c r="AA466" s="379">
        <f t="shared" si="1299"/>
        <v>0</v>
      </c>
      <c r="AB466" s="379">
        <f t="shared" si="1299"/>
        <v>0</v>
      </c>
      <c r="AC466" s="379">
        <f t="shared" si="1299"/>
        <v>0</v>
      </c>
      <c r="AD466" s="379">
        <f t="shared" si="1299"/>
        <v>0</v>
      </c>
      <c r="AE466" s="379">
        <f t="shared" si="1299"/>
        <v>0</v>
      </c>
      <c r="AF466" s="379">
        <f t="shared" si="1299"/>
        <v>0</v>
      </c>
      <c r="AG466" s="379">
        <f t="shared" si="1299"/>
        <v>0</v>
      </c>
      <c r="AH466" s="379">
        <f t="shared" si="1299"/>
        <v>0</v>
      </c>
      <c r="AI466" s="379">
        <f t="shared" si="1299"/>
        <v>0</v>
      </c>
      <c r="AJ466" s="379">
        <f t="shared" si="1299"/>
        <v>0</v>
      </c>
      <c r="AK466" s="379">
        <f t="shared" si="1299"/>
        <v>0</v>
      </c>
      <c r="AL466" s="379">
        <f t="shared" si="1299"/>
        <v>0</v>
      </c>
      <c r="AM466" s="282"/>
    </row>
    <row r="467" spans="1:39" ht="15" hidden="1" outlineLevel="1">
      <c r="A467" s="490"/>
      <c r="B467" s="398"/>
      <c r="C467" s="267"/>
      <c r="D467" s="267"/>
      <c r="E467" s="267"/>
      <c r="F467" s="267"/>
      <c r="G467" s="267"/>
      <c r="H467" s="267"/>
      <c r="I467" s="267"/>
      <c r="J467" s="267"/>
      <c r="K467" s="267"/>
      <c r="L467" s="267"/>
      <c r="M467" s="267"/>
      <c r="N467" s="267"/>
      <c r="O467" s="267"/>
      <c r="P467" s="267"/>
      <c r="Q467" s="267"/>
      <c r="R467" s="267"/>
      <c r="S467" s="267"/>
      <c r="T467" s="267"/>
      <c r="U467" s="267"/>
      <c r="V467" s="267"/>
      <c r="W467" s="267"/>
      <c r="X467" s="267"/>
      <c r="Y467" s="391"/>
      <c r="Z467" s="392"/>
      <c r="AA467" s="392"/>
      <c r="AB467" s="392"/>
      <c r="AC467" s="392"/>
      <c r="AD467" s="392"/>
      <c r="AE467" s="392"/>
      <c r="AF467" s="392"/>
      <c r="AG467" s="392"/>
      <c r="AH467" s="392"/>
      <c r="AI467" s="392"/>
      <c r="AJ467" s="392"/>
      <c r="AK467" s="392"/>
      <c r="AL467" s="392"/>
      <c r="AM467" s="273"/>
    </row>
    <row r="468" spans="1:39" ht="15" hidden="1" outlineLevel="1">
      <c r="A468" s="490">
        <v>19</v>
      </c>
      <c r="B468" s="396" t="s">
        <v>477</v>
      </c>
      <c r="C468" s="267" t="s">
        <v>335</v>
      </c>
      <c r="D468" s="271"/>
      <c r="E468" s="271"/>
      <c r="F468" s="271"/>
      <c r="G468" s="271"/>
      <c r="H468" s="271"/>
      <c r="I468" s="271"/>
      <c r="J468" s="271"/>
      <c r="K468" s="271"/>
      <c r="L468" s="271"/>
      <c r="M468" s="271"/>
      <c r="N468" s="271">
        <v>12</v>
      </c>
      <c r="O468" s="271"/>
      <c r="P468" s="271"/>
      <c r="Q468" s="271"/>
      <c r="R468" s="271"/>
      <c r="S468" s="271"/>
      <c r="T468" s="271"/>
      <c r="U468" s="271"/>
      <c r="V468" s="271"/>
      <c r="W468" s="271"/>
      <c r="X468" s="271"/>
      <c r="Y468" s="394"/>
      <c r="Z468" s="378"/>
      <c r="AA468" s="378"/>
      <c r="AB468" s="378"/>
      <c r="AC468" s="378"/>
      <c r="AD468" s="378"/>
      <c r="AE468" s="378"/>
      <c r="AF468" s="383"/>
      <c r="AG468" s="383"/>
      <c r="AH468" s="383"/>
      <c r="AI468" s="383"/>
      <c r="AJ468" s="383"/>
      <c r="AK468" s="383"/>
      <c r="AL468" s="383"/>
      <c r="AM468" s="272">
        <f>SUM(Y468:AL468)</f>
        <v>0</v>
      </c>
    </row>
    <row r="469" spans="1:39" ht="15" hidden="1" outlineLevel="1">
      <c r="A469" s="490"/>
      <c r="B469" s="399" t="s">
        <v>551</v>
      </c>
      <c r="C469" s="267" t="s">
        <v>337</v>
      </c>
      <c r="D469" s="271"/>
      <c r="E469" s="271"/>
      <c r="F469" s="271"/>
      <c r="G469" s="271"/>
      <c r="H469" s="271"/>
      <c r="I469" s="271"/>
      <c r="J469" s="271"/>
      <c r="K469" s="271"/>
      <c r="L469" s="271"/>
      <c r="M469" s="271"/>
      <c r="N469" s="271">
        <f>N468</f>
        <v>12</v>
      </c>
      <c r="O469" s="271"/>
      <c r="P469" s="271"/>
      <c r="Q469" s="271"/>
      <c r="R469" s="271"/>
      <c r="S469" s="271"/>
      <c r="T469" s="271"/>
      <c r="U469" s="271"/>
      <c r="V469" s="271"/>
      <c r="W469" s="271"/>
      <c r="X469" s="271"/>
      <c r="Y469" s="379">
        <f>Y468</f>
        <v>0</v>
      </c>
      <c r="Z469" s="379">
        <f t="shared" ref="Z469:AL469" si="1300">Z468</f>
        <v>0</v>
      </c>
      <c r="AA469" s="379">
        <f t="shared" si="1300"/>
        <v>0</v>
      </c>
      <c r="AB469" s="379">
        <f t="shared" si="1300"/>
        <v>0</v>
      </c>
      <c r="AC469" s="379">
        <f t="shared" si="1300"/>
        <v>0</v>
      </c>
      <c r="AD469" s="379">
        <f t="shared" si="1300"/>
        <v>0</v>
      </c>
      <c r="AE469" s="379">
        <f t="shared" si="1300"/>
        <v>0</v>
      </c>
      <c r="AF469" s="379">
        <f t="shared" si="1300"/>
        <v>0</v>
      </c>
      <c r="AG469" s="379">
        <f t="shared" si="1300"/>
        <v>0</v>
      </c>
      <c r="AH469" s="379">
        <f t="shared" si="1300"/>
        <v>0</v>
      </c>
      <c r="AI469" s="379">
        <f t="shared" si="1300"/>
        <v>0</v>
      </c>
      <c r="AJ469" s="379">
        <f t="shared" si="1300"/>
        <v>0</v>
      </c>
      <c r="AK469" s="379">
        <f t="shared" si="1300"/>
        <v>0</v>
      </c>
      <c r="AL469" s="379">
        <f t="shared" si="1300"/>
        <v>0</v>
      </c>
      <c r="AM469" s="273"/>
    </row>
    <row r="470" spans="1:39" ht="15" hidden="1" outlineLevel="1">
      <c r="A470" s="490"/>
      <c r="B470" s="398"/>
      <c r="C470" s="267"/>
      <c r="D470" s="267"/>
      <c r="E470" s="267"/>
      <c r="F470" s="267"/>
      <c r="G470" s="267"/>
      <c r="H470" s="267"/>
      <c r="I470" s="267"/>
      <c r="J470" s="267"/>
      <c r="K470" s="267"/>
      <c r="L470" s="267"/>
      <c r="M470" s="267"/>
      <c r="N470" s="267"/>
      <c r="O470" s="267"/>
      <c r="P470" s="267"/>
      <c r="Q470" s="267"/>
      <c r="R470" s="267"/>
      <c r="S470" s="267"/>
      <c r="T470" s="267"/>
      <c r="U470" s="267"/>
      <c r="V470" s="267"/>
      <c r="W470" s="267"/>
      <c r="X470" s="267"/>
      <c r="Y470" s="380"/>
      <c r="Z470" s="380"/>
      <c r="AA470" s="380"/>
      <c r="AB470" s="380"/>
      <c r="AC470" s="380"/>
      <c r="AD470" s="380"/>
      <c r="AE470" s="380"/>
      <c r="AF470" s="380"/>
      <c r="AG470" s="380"/>
      <c r="AH470" s="380"/>
      <c r="AI470" s="380"/>
      <c r="AJ470" s="380"/>
      <c r="AK470" s="380"/>
      <c r="AL470" s="380"/>
      <c r="AM470" s="282"/>
    </row>
    <row r="471" spans="1:39" ht="15" hidden="1" outlineLevel="1">
      <c r="A471" s="490">
        <v>20</v>
      </c>
      <c r="B471" s="396" t="s">
        <v>478</v>
      </c>
      <c r="C471" s="267" t="s">
        <v>335</v>
      </c>
      <c r="D471" s="271"/>
      <c r="E471" s="271"/>
      <c r="F471" s="271"/>
      <c r="G471" s="271"/>
      <c r="H471" s="271"/>
      <c r="I471" s="271"/>
      <c r="J471" s="271"/>
      <c r="K471" s="271"/>
      <c r="L471" s="271"/>
      <c r="M471" s="271"/>
      <c r="N471" s="271">
        <v>12</v>
      </c>
      <c r="O471" s="271"/>
      <c r="P471" s="271"/>
      <c r="Q471" s="271"/>
      <c r="R471" s="271"/>
      <c r="S471" s="271"/>
      <c r="T471" s="271"/>
      <c r="U471" s="271"/>
      <c r="V471" s="271"/>
      <c r="W471" s="271"/>
      <c r="X471" s="271"/>
      <c r="Y471" s="394"/>
      <c r="Z471" s="378"/>
      <c r="AA471" s="378"/>
      <c r="AB471" s="378"/>
      <c r="AC471" s="378"/>
      <c r="AD471" s="378"/>
      <c r="AE471" s="378"/>
      <c r="AF471" s="383"/>
      <c r="AG471" s="383"/>
      <c r="AH471" s="383"/>
      <c r="AI471" s="383"/>
      <c r="AJ471" s="383"/>
      <c r="AK471" s="383"/>
      <c r="AL471" s="383"/>
      <c r="AM471" s="272">
        <f>SUM(Y471:AL471)</f>
        <v>0</v>
      </c>
    </row>
    <row r="472" spans="1:39" ht="15" hidden="1" outlineLevel="1">
      <c r="A472" s="490"/>
      <c r="B472" s="399" t="s">
        <v>551</v>
      </c>
      <c r="C472" s="267" t="s">
        <v>337</v>
      </c>
      <c r="D472" s="271"/>
      <c r="E472" s="271"/>
      <c r="F472" s="271"/>
      <c r="G472" s="271"/>
      <c r="H472" s="271"/>
      <c r="I472" s="271"/>
      <c r="J472" s="271"/>
      <c r="K472" s="271"/>
      <c r="L472" s="271"/>
      <c r="M472" s="271"/>
      <c r="N472" s="271">
        <f>N471</f>
        <v>12</v>
      </c>
      <c r="O472" s="271"/>
      <c r="P472" s="271"/>
      <c r="Q472" s="271"/>
      <c r="R472" s="271"/>
      <c r="S472" s="271"/>
      <c r="T472" s="271"/>
      <c r="U472" s="271"/>
      <c r="V472" s="271"/>
      <c r="W472" s="271"/>
      <c r="X472" s="271"/>
      <c r="Y472" s="379">
        <f t="shared" ref="Y472:AL472" si="1301">Y471</f>
        <v>0</v>
      </c>
      <c r="Z472" s="379">
        <f t="shared" si="1301"/>
        <v>0</v>
      </c>
      <c r="AA472" s="379">
        <f t="shared" si="1301"/>
        <v>0</v>
      </c>
      <c r="AB472" s="379">
        <f t="shared" si="1301"/>
        <v>0</v>
      </c>
      <c r="AC472" s="379">
        <f t="shared" si="1301"/>
        <v>0</v>
      </c>
      <c r="AD472" s="379">
        <f t="shared" si="1301"/>
        <v>0</v>
      </c>
      <c r="AE472" s="379">
        <f t="shared" si="1301"/>
        <v>0</v>
      </c>
      <c r="AF472" s="379">
        <f t="shared" si="1301"/>
        <v>0</v>
      </c>
      <c r="AG472" s="379">
        <f t="shared" si="1301"/>
        <v>0</v>
      </c>
      <c r="AH472" s="379">
        <f t="shared" si="1301"/>
        <v>0</v>
      </c>
      <c r="AI472" s="379">
        <f t="shared" si="1301"/>
        <v>0</v>
      </c>
      <c r="AJ472" s="379">
        <f t="shared" si="1301"/>
        <v>0</v>
      </c>
      <c r="AK472" s="379">
        <f t="shared" si="1301"/>
        <v>0</v>
      </c>
      <c r="AL472" s="379">
        <f t="shared" si="1301"/>
        <v>0</v>
      </c>
      <c r="AM472" s="282"/>
    </row>
    <row r="473" spans="1:39" ht="15.45" hidden="1" outlineLevel="1">
      <c r="A473" s="490"/>
      <c r="B473" s="489"/>
      <c r="C473" s="276"/>
      <c r="D473" s="267"/>
      <c r="E473" s="267"/>
      <c r="F473" s="267"/>
      <c r="G473" s="267"/>
      <c r="H473" s="267"/>
      <c r="I473" s="267"/>
      <c r="J473" s="267"/>
      <c r="K473" s="267"/>
      <c r="L473" s="267"/>
      <c r="M473" s="267"/>
      <c r="N473" s="276"/>
      <c r="O473" s="267"/>
      <c r="P473" s="267"/>
      <c r="Q473" s="267"/>
      <c r="R473" s="267"/>
      <c r="S473" s="267"/>
      <c r="T473" s="267"/>
      <c r="U473" s="267"/>
      <c r="V473" s="267"/>
      <c r="W473" s="267"/>
      <c r="X473" s="267"/>
      <c r="Y473" s="380"/>
      <c r="Z473" s="380"/>
      <c r="AA473" s="380"/>
      <c r="AB473" s="380"/>
      <c r="AC473" s="380"/>
      <c r="AD473" s="380"/>
      <c r="AE473" s="380"/>
      <c r="AF473" s="380"/>
      <c r="AG473" s="380"/>
      <c r="AH473" s="380"/>
      <c r="AI473" s="380"/>
      <c r="AJ473" s="380"/>
      <c r="AK473" s="380"/>
      <c r="AL473" s="380"/>
      <c r="AM473" s="282"/>
    </row>
    <row r="474" spans="1:39" ht="15.45" outlineLevel="1">
      <c r="A474" s="490"/>
      <c r="B474" s="482" t="s">
        <v>479</v>
      </c>
      <c r="C474" s="267"/>
      <c r="D474" s="267"/>
      <c r="E474" s="267"/>
      <c r="F474" s="267"/>
      <c r="G474" s="267"/>
      <c r="H474" s="267"/>
      <c r="I474" s="267"/>
      <c r="J474" s="267"/>
      <c r="K474" s="267"/>
      <c r="L474" s="267"/>
      <c r="M474" s="267"/>
      <c r="N474" s="267"/>
      <c r="O474" s="267"/>
      <c r="P474" s="267"/>
      <c r="Q474" s="267"/>
      <c r="R474" s="267"/>
      <c r="S474" s="267"/>
      <c r="T474" s="267"/>
      <c r="U474" s="267"/>
      <c r="V474" s="267"/>
      <c r="W474" s="267"/>
      <c r="X474" s="267"/>
      <c r="Y474" s="390"/>
      <c r="Z474" s="393"/>
      <c r="AA474" s="393"/>
      <c r="AB474" s="393"/>
      <c r="AC474" s="393"/>
      <c r="AD474" s="393"/>
      <c r="AE474" s="393"/>
      <c r="AF474" s="393"/>
      <c r="AG474" s="393"/>
      <c r="AH474" s="393"/>
      <c r="AI474" s="393"/>
      <c r="AJ474" s="393"/>
      <c r="AK474" s="393"/>
      <c r="AL474" s="393"/>
      <c r="AM474" s="282"/>
    </row>
    <row r="475" spans="1:39" ht="15.45" outlineLevel="1">
      <c r="A475" s="490"/>
      <c r="B475" s="462" t="s">
        <v>480</v>
      </c>
      <c r="C475" s="267"/>
      <c r="D475" s="267"/>
      <c r="E475" s="267"/>
      <c r="F475" s="267"/>
      <c r="G475" s="267"/>
      <c r="H475" s="267"/>
      <c r="I475" s="267"/>
      <c r="J475" s="267"/>
      <c r="K475" s="267"/>
      <c r="L475" s="267"/>
      <c r="M475" s="267"/>
      <c r="N475" s="267"/>
      <c r="O475" s="267"/>
      <c r="P475" s="267"/>
      <c r="Q475" s="267"/>
      <c r="R475" s="267"/>
      <c r="S475" s="267"/>
      <c r="T475" s="267"/>
      <c r="U475" s="267"/>
      <c r="V475" s="267"/>
      <c r="W475" s="267"/>
      <c r="X475" s="267"/>
      <c r="Y475" s="390"/>
      <c r="Z475" s="393"/>
      <c r="AA475" s="393"/>
      <c r="AB475" s="393"/>
      <c r="AC475" s="393"/>
      <c r="AD475" s="393"/>
      <c r="AE475" s="393"/>
      <c r="AF475" s="393"/>
      <c r="AG475" s="393"/>
      <c r="AH475" s="393"/>
      <c r="AI475" s="393"/>
      <c r="AJ475" s="393"/>
      <c r="AK475" s="393"/>
      <c r="AL475" s="393"/>
      <c r="AM475" s="282"/>
    </row>
    <row r="476" spans="1:39" ht="15" outlineLevel="1">
      <c r="A476" s="490">
        <v>21</v>
      </c>
      <c r="B476" s="396" t="s">
        <v>481</v>
      </c>
      <c r="C476" s="267" t="s">
        <v>335</v>
      </c>
      <c r="D476" s="271">
        <v>2180483</v>
      </c>
      <c r="E476" s="271">
        <v>1755084</v>
      </c>
      <c r="F476" s="271">
        <v>1755084</v>
      </c>
      <c r="G476" s="271">
        <v>1755084</v>
      </c>
      <c r="H476" s="271">
        <v>1755084</v>
      </c>
      <c r="I476" s="271">
        <v>1755084</v>
      </c>
      <c r="J476" s="271">
        <v>1755084</v>
      </c>
      <c r="K476" s="271">
        <v>1755068</v>
      </c>
      <c r="L476" s="271">
        <v>1755068</v>
      </c>
      <c r="M476" s="271">
        <v>1751174</v>
      </c>
      <c r="N476" s="698"/>
      <c r="O476" s="271">
        <v>151</v>
      </c>
      <c r="P476" s="271">
        <v>122</v>
      </c>
      <c r="Q476" s="271">
        <v>122</v>
      </c>
      <c r="R476" s="271">
        <v>122</v>
      </c>
      <c r="S476" s="271">
        <v>122</v>
      </c>
      <c r="T476" s="271">
        <v>122</v>
      </c>
      <c r="U476" s="271">
        <v>122</v>
      </c>
      <c r="V476" s="271">
        <v>122</v>
      </c>
      <c r="W476" s="271">
        <v>122</v>
      </c>
      <c r="X476" s="722">
        <v>122</v>
      </c>
      <c r="Y476" s="705">
        <v>1</v>
      </c>
      <c r="Z476" s="378"/>
      <c r="AA476" s="378"/>
      <c r="AB476" s="378"/>
      <c r="AC476" s="378"/>
      <c r="AD476" s="378"/>
      <c r="AE476" s="378"/>
      <c r="AF476" s="378"/>
      <c r="AG476" s="378"/>
      <c r="AH476" s="378"/>
      <c r="AI476" s="378"/>
      <c r="AJ476" s="378"/>
      <c r="AK476" s="378"/>
      <c r="AL476" s="378"/>
      <c r="AM476" s="272">
        <f>SUM(Y476:AL476)</f>
        <v>1</v>
      </c>
    </row>
    <row r="477" spans="1:39" ht="15" outlineLevel="1">
      <c r="A477" s="490"/>
      <c r="B477" s="399" t="s">
        <v>551</v>
      </c>
      <c r="C477" s="316" t="s">
        <v>552</v>
      </c>
      <c r="D477" s="271">
        <v>3055.4423042169342</v>
      </c>
      <c r="E477" s="271">
        <f>D477+($G477-$D477)/3</f>
        <v>3047.0697402648011</v>
      </c>
      <c r="F477" s="271">
        <f>E477+($G477-$D477)/3</f>
        <v>3038.697176312668</v>
      </c>
      <c r="G477" s="271">
        <v>3030.3246123605345</v>
      </c>
      <c r="H477" s="271"/>
      <c r="I477" s="271"/>
      <c r="J477" s="271"/>
      <c r="K477" s="271"/>
      <c r="L477" s="271"/>
      <c r="M477" s="271"/>
      <c r="N477" s="700"/>
      <c r="O477" s="271"/>
      <c r="P477" s="271"/>
      <c r="Q477" s="271"/>
      <c r="R477" s="271"/>
      <c r="S477" s="271"/>
      <c r="T477" s="271"/>
      <c r="U477" s="271"/>
      <c r="V477" s="271"/>
      <c r="W477" s="271"/>
      <c r="X477" s="722"/>
      <c r="Y477" s="701">
        <f>Y476</f>
        <v>1</v>
      </c>
      <c r="Z477" s="379">
        <f t="shared" ref="Z477" si="1302">Z476</f>
        <v>0</v>
      </c>
      <c r="AA477" s="379">
        <f t="shared" ref="AA477" si="1303">AA476</f>
        <v>0</v>
      </c>
      <c r="AB477" s="379">
        <f t="shared" ref="AB477" si="1304">AB476</f>
        <v>0</v>
      </c>
      <c r="AC477" s="379">
        <f t="shared" ref="AC477" si="1305">AC476</f>
        <v>0</v>
      </c>
      <c r="AD477" s="379">
        <f t="shared" ref="AD477" si="1306">AD476</f>
        <v>0</v>
      </c>
      <c r="AE477" s="379">
        <f t="shared" ref="AE477" si="1307">AE476</f>
        <v>0</v>
      </c>
      <c r="AF477" s="379">
        <f t="shared" ref="AF477" si="1308">AF476</f>
        <v>0</v>
      </c>
      <c r="AG477" s="379">
        <f t="shared" ref="AG477" si="1309">AG476</f>
        <v>0</v>
      </c>
      <c r="AH477" s="379">
        <f t="shared" ref="AH477" si="1310">AH476</f>
        <v>0</v>
      </c>
      <c r="AI477" s="379">
        <f t="shared" ref="AI477" si="1311">AI476</f>
        <v>0</v>
      </c>
      <c r="AJ477" s="379">
        <f t="shared" ref="AJ477" si="1312">AJ476</f>
        <v>0</v>
      </c>
      <c r="AK477" s="379">
        <f t="shared" ref="AK477" si="1313">AK476</f>
        <v>0</v>
      </c>
      <c r="AL477" s="379">
        <f t="shared" ref="AL477" si="1314">AL476</f>
        <v>0</v>
      </c>
      <c r="AM477" s="282"/>
    </row>
    <row r="478" spans="1:39" ht="15" outlineLevel="1">
      <c r="A478" s="490"/>
      <c r="B478" s="399"/>
      <c r="C478" s="267"/>
      <c r="D478" s="267"/>
      <c r="E478" s="267"/>
      <c r="F478" s="267"/>
      <c r="G478" s="267"/>
      <c r="H478" s="267"/>
      <c r="I478" s="267"/>
      <c r="J478" s="267"/>
      <c r="K478" s="267"/>
      <c r="L478" s="267"/>
      <c r="M478" s="267"/>
      <c r="N478" s="267"/>
      <c r="O478" s="267"/>
      <c r="P478" s="267"/>
      <c r="Q478" s="267"/>
      <c r="R478" s="267"/>
      <c r="S478" s="267"/>
      <c r="T478" s="267"/>
      <c r="U478" s="267"/>
      <c r="V478" s="267"/>
      <c r="W478" s="267"/>
      <c r="X478" s="267"/>
      <c r="Y478" s="390"/>
      <c r="Z478" s="393"/>
      <c r="AA478" s="393"/>
      <c r="AB478" s="393"/>
      <c r="AC478" s="393"/>
      <c r="AD478" s="393"/>
      <c r="AE478" s="393"/>
      <c r="AF478" s="393"/>
      <c r="AG478" s="393"/>
      <c r="AH478" s="393"/>
      <c r="AI478" s="393"/>
      <c r="AJ478" s="393"/>
      <c r="AK478" s="393"/>
      <c r="AL478" s="393"/>
      <c r="AM478" s="282"/>
    </row>
    <row r="479" spans="1:39" ht="30" outlineLevel="1">
      <c r="A479" s="490">
        <v>22</v>
      </c>
      <c r="B479" s="396" t="s">
        <v>482</v>
      </c>
      <c r="C479" s="267" t="s">
        <v>335</v>
      </c>
      <c r="D479" s="271">
        <v>214358</v>
      </c>
      <c r="E479" s="271">
        <v>214358</v>
      </c>
      <c r="F479" s="271">
        <v>214358</v>
      </c>
      <c r="G479" s="271">
        <v>214358</v>
      </c>
      <c r="H479" s="271">
        <v>214358</v>
      </c>
      <c r="I479" s="271">
        <v>214358</v>
      </c>
      <c r="J479" s="271">
        <v>214358</v>
      </c>
      <c r="K479" s="271">
        <v>214358</v>
      </c>
      <c r="L479" s="271">
        <v>214358</v>
      </c>
      <c r="M479" s="271">
        <v>214358</v>
      </c>
      <c r="N479" s="698"/>
      <c r="O479" s="271">
        <v>52</v>
      </c>
      <c r="P479" s="271">
        <v>52</v>
      </c>
      <c r="Q479" s="271">
        <v>52</v>
      </c>
      <c r="R479" s="271">
        <v>52</v>
      </c>
      <c r="S479" s="271">
        <v>52</v>
      </c>
      <c r="T479" s="271">
        <v>52</v>
      </c>
      <c r="U479" s="271">
        <v>52</v>
      </c>
      <c r="V479" s="271">
        <v>52</v>
      </c>
      <c r="W479" s="271">
        <v>52</v>
      </c>
      <c r="X479" s="722">
        <v>52</v>
      </c>
      <c r="Y479" s="705">
        <v>1</v>
      </c>
      <c r="Z479" s="378"/>
      <c r="AA479" s="378"/>
      <c r="AB479" s="378"/>
      <c r="AC479" s="378"/>
      <c r="AD479" s="378"/>
      <c r="AE479" s="378"/>
      <c r="AF479" s="378"/>
      <c r="AG479" s="378"/>
      <c r="AH479" s="378"/>
      <c r="AI479" s="378"/>
      <c r="AJ479" s="378"/>
      <c r="AK479" s="378"/>
      <c r="AL479" s="378"/>
      <c r="AM479" s="272">
        <f>SUM(Y479:AL479)</f>
        <v>1</v>
      </c>
    </row>
    <row r="480" spans="1:39" ht="15" outlineLevel="1">
      <c r="A480" s="490"/>
      <c r="B480" s="399" t="s">
        <v>551</v>
      </c>
      <c r="C480" s="316" t="s">
        <v>552</v>
      </c>
      <c r="D480" s="271">
        <v>36249.145406746495</v>
      </c>
      <c r="E480" s="271">
        <f t="shared" ref="E480:F480" si="1315">D480+($G480-$D480)/3</f>
        <v>36249.145406746495</v>
      </c>
      <c r="F480" s="271">
        <f t="shared" si="1315"/>
        <v>36249.145406746495</v>
      </c>
      <c r="G480" s="271">
        <v>36249.145406746495</v>
      </c>
      <c r="H480" s="271"/>
      <c r="I480" s="271"/>
      <c r="J480" s="271"/>
      <c r="K480" s="271"/>
      <c r="L480" s="271"/>
      <c r="M480" s="271"/>
      <c r="N480" s="700"/>
      <c r="O480" s="271"/>
      <c r="P480" s="271"/>
      <c r="Q480" s="271"/>
      <c r="R480" s="271"/>
      <c r="S480" s="271"/>
      <c r="T480" s="271"/>
      <c r="U480" s="271"/>
      <c r="V480" s="271"/>
      <c r="W480" s="271"/>
      <c r="X480" s="722"/>
      <c r="Y480" s="701">
        <f>Y479</f>
        <v>1</v>
      </c>
      <c r="Z480" s="379">
        <f t="shared" ref="Z480" si="1316">Z479</f>
        <v>0</v>
      </c>
      <c r="AA480" s="379">
        <f t="shared" ref="AA480" si="1317">AA479</f>
        <v>0</v>
      </c>
      <c r="AB480" s="379">
        <f t="shared" ref="AB480" si="1318">AB479</f>
        <v>0</v>
      </c>
      <c r="AC480" s="379">
        <f t="shared" ref="AC480" si="1319">AC479</f>
        <v>0</v>
      </c>
      <c r="AD480" s="379">
        <f t="shared" ref="AD480" si="1320">AD479</f>
        <v>0</v>
      </c>
      <c r="AE480" s="379">
        <f t="shared" ref="AE480" si="1321">AE479</f>
        <v>0</v>
      </c>
      <c r="AF480" s="379">
        <f t="shared" ref="AF480" si="1322">AF479</f>
        <v>0</v>
      </c>
      <c r="AG480" s="379">
        <f t="shared" ref="AG480" si="1323">AG479</f>
        <v>0</v>
      </c>
      <c r="AH480" s="379">
        <f t="shared" ref="AH480" si="1324">AH479</f>
        <v>0</v>
      </c>
      <c r="AI480" s="379">
        <f t="shared" ref="AI480" si="1325">AI479</f>
        <v>0</v>
      </c>
      <c r="AJ480" s="379">
        <f t="shared" ref="AJ480" si="1326">AJ479</f>
        <v>0</v>
      </c>
      <c r="AK480" s="379">
        <f t="shared" ref="AK480" si="1327">AK479</f>
        <v>0</v>
      </c>
      <c r="AL480" s="379">
        <f t="shared" ref="AL480" si="1328">AL479</f>
        <v>0</v>
      </c>
      <c r="AM480" s="282"/>
    </row>
    <row r="481" spans="1:39" ht="15" outlineLevel="1">
      <c r="A481" s="490"/>
      <c r="B481" s="399"/>
      <c r="C481" s="267"/>
      <c r="D481" s="267"/>
      <c r="E481" s="267"/>
      <c r="F481" s="267"/>
      <c r="G481" s="267"/>
      <c r="H481" s="267"/>
      <c r="I481" s="267"/>
      <c r="J481" s="267"/>
      <c r="K481" s="267"/>
      <c r="L481" s="267"/>
      <c r="M481" s="267"/>
      <c r="N481" s="267"/>
      <c r="O481" s="267"/>
      <c r="P481" s="267"/>
      <c r="Q481" s="267"/>
      <c r="R481" s="267"/>
      <c r="S481" s="267"/>
      <c r="T481" s="267"/>
      <c r="U481" s="267"/>
      <c r="V481" s="267"/>
      <c r="W481" s="267"/>
      <c r="X481" s="267"/>
      <c r="Y481" s="390"/>
      <c r="Z481" s="393"/>
      <c r="AA481" s="393"/>
      <c r="AB481" s="393"/>
      <c r="AC481" s="393"/>
      <c r="AD481" s="393"/>
      <c r="AE481" s="393"/>
      <c r="AF481" s="393"/>
      <c r="AG481" s="393"/>
      <c r="AH481" s="393"/>
      <c r="AI481" s="393"/>
      <c r="AJ481" s="393"/>
      <c r="AK481" s="393"/>
      <c r="AL481" s="393"/>
      <c r="AM481" s="282"/>
    </row>
    <row r="482" spans="1:39" ht="15" outlineLevel="1">
      <c r="A482" s="490"/>
      <c r="B482" s="396" t="s">
        <v>553</v>
      </c>
      <c r="C482" s="267" t="s">
        <v>335</v>
      </c>
      <c r="D482" s="271">
        <v>1839072</v>
      </c>
      <c r="E482" s="271">
        <v>1331835</v>
      </c>
      <c r="F482" s="271">
        <v>1331835</v>
      </c>
      <c r="G482" s="271">
        <v>1331835</v>
      </c>
      <c r="H482" s="271">
        <v>1331835</v>
      </c>
      <c r="I482" s="271">
        <v>1331835</v>
      </c>
      <c r="J482" s="271">
        <v>1331835</v>
      </c>
      <c r="K482" s="271">
        <v>1331809</v>
      </c>
      <c r="L482" s="271">
        <v>1331809</v>
      </c>
      <c r="M482" s="271">
        <v>1331809</v>
      </c>
      <c r="N482" s="698"/>
      <c r="O482" s="271">
        <v>126</v>
      </c>
      <c r="P482" s="271">
        <v>92</v>
      </c>
      <c r="Q482" s="271">
        <v>92</v>
      </c>
      <c r="R482" s="271">
        <v>92</v>
      </c>
      <c r="S482" s="271">
        <v>92</v>
      </c>
      <c r="T482" s="271">
        <v>92</v>
      </c>
      <c r="U482" s="271">
        <v>92</v>
      </c>
      <c r="V482" s="271">
        <v>92</v>
      </c>
      <c r="W482" s="271">
        <v>92</v>
      </c>
      <c r="X482" s="722">
        <v>92</v>
      </c>
      <c r="Y482" s="705">
        <v>1</v>
      </c>
      <c r="Z482" s="378"/>
      <c r="AA482" s="378"/>
      <c r="AB482" s="378"/>
      <c r="AC482" s="378"/>
      <c r="AD482" s="378"/>
      <c r="AE482" s="378"/>
      <c r="AF482" s="378"/>
      <c r="AG482" s="378"/>
      <c r="AH482" s="378"/>
      <c r="AI482" s="378"/>
      <c r="AJ482" s="378"/>
      <c r="AK482" s="378"/>
      <c r="AL482" s="378"/>
      <c r="AM482" s="272">
        <f>SUM(Y482:AL482)</f>
        <v>1</v>
      </c>
    </row>
    <row r="483" spans="1:39" ht="15" outlineLevel="1">
      <c r="A483" s="490"/>
      <c r="B483" s="399" t="s">
        <v>551</v>
      </c>
      <c r="C483" s="267" t="s">
        <v>337</v>
      </c>
      <c r="D483" s="271"/>
      <c r="E483" s="271"/>
      <c r="F483" s="271"/>
      <c r="G483" s="271"/>
      <c r="H483" s="271"/>
      <c r="I483" s="271"/>
      <c r="J483" s="271"/>
      <c r="K483" s="271"/>
      <c r="L483" s="271"/>
      <c r="M483" s="271"/>
      <c r="N483" s="700"/>
      <c r="O483" s="271"/>
      <c r="P483" s="271"/>
      <c r="Q483" s="271"/>
      <c r="R483" s="271"/>
      <c r="S483" s="271"/>
      <c r="T483" s="271"/>
      <c r="U483" s="271"/>
      <c r="V483" s="271"/>
      <c r="W483" s="271"/>
      <c r="X483" s="722"/>
      <c r="Y483" s="701">
        <f>Y482</f>
        <v>1</v>
      </c>
      <c r="Z483" s="379">
        <f t="shared" ref="Z483" si="1329">Z482</f>
        <v>0</v>
      </c>
      <c r="AA483" s="379">
        <f t="shared" ref="AA483" si="1330">AA482</f>
        <v>0</v>
      </c>
      <c r="AB483" s="379">
        <f t="shared" ref="AB483" si="1331">AB482</f>
        <v>0</v>
      </c>
      <c r="AC483" s="379">
        <f t="shared" ref="AC483" si="1332">AC482</f>
        <v>0</v>
      </c>
      <c r="AD483" s="379">
        <f t="shared" ref="AD483" si="1333">AD482</f>
        <v>0</v>
      </c>
      <c r="AE483" s="379">
        <f t="shared" ref="AE483" si="1334">AE482</f>
        <v>0</v>
      </c>
      <c r="AF483" s="379">
        <f t="shared" ref="AF483" si="1335">AF482</f>
        <v>0</v>
      </c>
      <c r="AG483" s="379">
        <f t="shared" ref="AG483" si="1336">AG482</f>
        <v>0</v>
      </c>
      <c r="AH483" s="379">
        <f t="shared" ref="AH483" si="1337">AH482</f>
        <v>0</v>
      </c>
      <c r="AI483" s="379">
        <f t="shared" ref="AI483" si="1338">AI482</f>
        <v>0</v>
      </c>
      <c r="AJ483" s="379">
        <f t="shared" ref="AJ483" si="1339">AJ482</f>
        <v>0</v>
      </c>
      <c r="AK483" s="379">
        <f t="shared" ref="AK483" si="1340">AK482</f>
        <v>0</v>
      </c>
      <c r="AL483" s="379">
        <f t="shared" ref="AL483" si="1341">AL482</f>
        <v>0</v>
      </c>
      <c r="AM483" s="282"/>
    </row>
    <row r="484" spans="1:39" ht="15" outlineLevel="1">
      <c r="A484" s="490"/>
      <c r="B484" s="398"/>
      <c r="C484" s="267"/>
      <c r="D484" s="267"/>
      <c r="E484" s="267"/>
      <c r="F484" s="267"/>
      <c r="G484" s="267"/>
      <c r="H484" s="267"/>
      <c r="I484" s="267"/>
      <c r="J484" s="267"/>
      <c r="K484" s="267"/>
      <c r="L484" s="267"/>
      <c r="M484" s="267"/>
      <c r="N484" s="267"/>
      <c r="O484" s="267"/>
      <c r="P484" s="267"/>
      <c r="Q484" s="267"/>
      <c r="R484" s="267"/>
      <c r="S484" s="267"/>
      <c r="T484" s="267"/>
      <c r="U484" s="267"/>
      <c r="V484" s="267"/>
      <c r="W484" s="267"/>
      <c r="X484" s="267"/>
      <c r="Y484" s="390"/>
      <c r="Z484" s="393"/>
      <c r="AA484" s="393"/>
      <c r="AB484" s="393"/>
      <c r="AC484" s="393"/>
      <c r="AD484" s="393"/>
      <c r="AE484" s="393"/>
      <c r="AF484" s="393"/>
      <c r="AG484" s="393"/>
      <c r="AH484" s="393"/>
      <c r="AI484" s="393"/>
      <c r="AJ484" s="393"/>
      <c r="AK484" s="393"/>
      <c r="AL484" s="393"/>
      <c r="AM484" s="282"/>
    </row>
    <row r="485" spans="1:39" ht="15" outlineLevel="1">
      <c r="A485" s="490">
        <v>24</v>
      </c>
      <c r="B485" s="396" t="s">
        <v>484</v>
      </c>
      <c r="C485" s="267" t="s">
        <v>335</v>
      </c>
      <c r="D485" s="271"/>
      <c r="E485" s="271"/>
      <c r="F485" s="271"/>
      <c r="G485" s="271"/>
      <c r="H485" s="271"/>
      <c r="I485" s="271"/>
      <c r="J485" s="271"/>
      <c r="K485" s="271"/>
      <c r="L485" s="271"/>
      <c r="M485" s="271"/>
      <c r="N485" s="267"/>
      <c r="O485" s="271"/>
      <c r="P485" s="271"/>
      <c r="Q485" s="271"/>
      <c r="R485" s="271"/>
      <c r="S485" s="271"/>
      <c r="T485" s="271"/>
      <c r="U485" s="271"/>
      <c r="V485" s="271"/>
      <c r="W485" s="271"/>
      <c r="X485" s="271"/>
      <c r="Y485" s="378"/>
      <c r="Z485" s="378"/>
      <c r="AA485" s="378"/>
      <c r="AB485" s="378"/>
      <c r="AC485" s="378"/>
      <c r="AD485" s="378"/>
      <c r="AE485" s="378"/>
      <c r="AF485" s="378"/>
      <c r="AG485" s="378"/>
      <c r="AH485" s="378"/>
      <c r="AI485" s="378"/>
      <c r="AJ485" s="378"/>
      <c r="AK485" s="378"/>
      <c r="AL485" s="378"/>
      <c r="AM485" s="272">
        <f>SUM(Y485:AL485)</f>
        <v>0</v>
      </c>
    </row>
    <row r="486" spans="1:39" ht="15" outlineLevel="1">
      <c r="A486" s="490"/>
      <c r="B486" s="399" t="s">
        <v>551</v>
      </c>
      <c r="C486" s="267" t="s">
        <v>337</v>
      </c>
      <c r="D486" s="271"/>
      <c r="E486" s="271"/>
      <c r="F486" s="271"/>
      <c r="G486" s="271"/>
      <c r="H486" s="271"/>
      <c r="I486" s="271"/>
      <c r="J486" s="271"/>
      <c r="K486" s="271"/>
      <c r="L486" s="271"/>
      <c r="M486" s="271"/>
      <c r="N486" s="267"/>
      <c r="O486" s="271"/>
      <c r="P486" s="271"/>
      <c r="Q486" s="271"/>
      <c r="R486" s="271"/>
      <c r="S486" s="271"/>
      <c r="T486" s="271"/>
      <c r="U486" s="271"/>
      <c r="V486" s="271"/>
      <c r="W486" s="271"/>
      <c r="X486" s="271"/>
      <c r="Y486" s="379">
        <f>Y485</f>
        <v>0</v>
      </c>
      <c r="Z486" s="379">
        <f t="shared" ref="Z486" si="1342">Z485</f>
        <v>0</v>
      </c>
      <c r="AA486" s="379">
        <f t="shared" ref="AA486" si="1343">AA485</f>
        <v>0</v>
      </c>
      <c r="AB486" s="379">
        <f t="shared" ref="AB486" si="1344">AB485</f>
        <v>0</v>
      </c>
      <c r="AC486" s="379">
        <f t="shared" ref="AC486" si="1345">AC485</f>
        <v>0</v>
      </c>
      <c r="AD486" s="379">
        <f t="shared" ref="AD486" si="1346">AD485</f>
        <v>0</v>
      </c>
      <c r="AE486" s="379">
        <f t="shared" ref="AE486" si="1347">AE485</f>
        <v>0</v>
      </c>
      <c r="AF486" s="379">
        <f t="shared" ref="AF486" si="1348">AF485</f>
        <v>0</v>
      </c>
      <c r="AG486" s="379">
        <f t="shared" ref="AG486" si="1349">AG485</f>
        <v>0</v>
      </c>
      <c r="AH486" s="379">
        <f t="shared" ref="AH486" si="1350">AH485</f>
        <v>0</v>
      </c>
      <c r="AI486" s="379">
        <f t="shared" ref="AI486" si="1351">AI485</f>
        <v>0</v>
      </c>
      <c r="AJ486" s="379">
        <f t="shared" ref="AJ486" si="1352">AJ485</f>
        <v>0</v>
      </c>
      <c r="AK486" s="379">
        <f t="shared" ref="AK486" si="1353">AK485</f>
        <v>0</v>
      </c>
      <c r="AL486" s="379">
        <f t="shared" ref="AL486" si="1354">AL485</f>
        <v>0</v>
      </c>
      <c r="AM486" s="282"/>
    </row>
    <row r="487" spans="1:39" ht="15" outlineLevel="1">
      <c r="A487" s="490"/>
      <c r="B487" s="399"/>
      <c r="C487" s="267"/>
      <c r="D487" s="267"/>
      <c r="E487" s="267"/>
      <c r="F487" s="267"/>
      <c r="G487" s="267"/>
      <c r="H487" s="267"/>
      <c r="I487" s="267"/>
      <c r="J487" s="267"/>
      <c r="K487" s="267"/>
      <c r="L487" s="267"/>
      <c r="M487" s="267"/>
      <c r="N487" s="267"/>
      <c r="O487" s="267"/>
      <c r="P487" s="267"/>
      <c r="Q487" s="267"/>
      <c r="R487" s="267"/>
      <c r="S487" s="267"/>
      <c r="T487" s="267"/>
      <c r="U487" s="267"/>
      <c r="V487" s="267"/>
      <c r="W487" s="267"/>
      <c r="X487" s="267"/>
      <c r="Y487" s="380"/>
      <c r="Z487" s="393"/>
      <c r="AA487" s="393"/>
      <c r="AB487" s="393"/>
      <c r="AC487" s="393"/>
      <c r="AD487" s="393"/>
      <c r="AE487" s="393"/>
      <c r="AF487" s="393"/>
      <c r="AG487" s="393"/>
      <c r="AH487" s="393"/>
      <c r="AI487" s="393"/>
      <c r="AJ487" s="393"/>
      <c r="AK487" s="393"/>
      <c r="AL487" s="393"/>
      <c r="AM487" s="282"/>
    </row>
    <row r="488" spans="1:39" ht="15.45" outlineLevel="1">
      <c r="A488" s="490"/>
      <c r="B488" s="462" t="s">
        <v>485</v>
      </c>
      <c r="C488" s="267"/>
      <c r="D488" s="267"/>
      <c r="E488" s="267"/>
      <c r="F488" s="267"/>
      <c r="G488" s="267"/>
      <c r="H488" s="267"/>
      <c r="I488" s="267"/>
      <c r="J488" s="267"/>
      <c r="K488" s="267"/>
      <c r="L488" s="267"/>
      <c r="M488" s="267"/>
      <c r="N488" s="267"/>
      <c r="O488" s="267"/>
      <c r="P488" s="267"/>
      <c r="Q488" s="267"/>
      <c r="R488" s="267"/>
      <c r="S488" s="267"/>
      <c r="T488" s="267"/>
      <c r="U488" s="267"/>
      <c r="V488" s="267"/>
      <c r="W488" s="267"/>
      <c r="X488" s="267"/>
      <c r="Y488" s="380"/>
      <c r="Z488" s="393"/>
      <c r="AA488" s="393"/>
      <c r="AB488" s="393"/>
      <c r="AC488" s="393"/>
      <c r="AD488" s="393"/>
      <c r="AE488" s="393"/>
      <c r="AF488" s="393"/>
      <c r="AG488" s="393"/>
      <c r="AH488" s="393"/>
      <c r="AI488" s="393"/>
      <c r="AJ488" s="393"/>
      <c r="AK488" s="393"/>
      <c r="AL488" s="393"/>
      <c r="AM488" s="282"/>
    </row>
    <row r="489" spans="1:39" ht="15" outlineLevel="1">
      <c r="A489" s="490">
        <v>25</v>
      </c>
      <c r="B489" s="396" t="s">
        <v>486</v>
      </c>
      <c r="C489" s="267" t="s">
        <v>335</v>
      </c>
      <c r="D489" s="271">
        <v>65334</v>
      </c>
      <c r="E489" s="271">
        <v>65334</v>
      </c>
      <c r="F489" s="271">
        <v>65334</v>
      </c>
      <c r="G489" s="271">
        <v>65334</v>
      </c>
      <c r="H489" s="271">
        <v>65334</v>
      </c>
      <c r="I489" s="271">
        <v>65334</v>
      </c>
      <c r="J489" s="271">
        <v>65334</v>
      </c>
      <c r="K489" s="271">
        <v>65334</v>
      </c>
      <c r="L489" s="271">
        <v>65334</v>
      </c>
      <c r="M489" s="709">
        <v>56427</v>
      </c>
      <c r="N489" s="271">
        <v>12</v>
      </c>
      <c r="O489" s="271">
        <v>3</v>
      </c>
      <c r="P489" s="271">
        <v>3</v>
      </c>
      <c r="Q489" s="271">
        <v>3</v>
      </c>
      <c r="R489" s="271">
        <v>3</v>
      </c>
      <c r="S489" s="271">
        <v>3</v>
      </c>
      <c r="T489" s="271">
        <v>3</v>
      </c>
      <c r="U489" s="271">
        <v>3</v>
      </c>
      <c r="V489" s="271">
        <v>3</v>
      </c>
      <c r="W489" s="271">
        <v>3</v>
      </c>
      <c r="X489" s="722">
        <v>3</v>
      </c>
      <c r="Y489" s="705"/>
      <c r="Z489" s="705">
        <v>0</v>
      </c>
      <c r="AA489" s="705">
        <v>1</v>
      </c>
      <c r="AB489" s="378"/>
      <c r="AC489" s="378"/>
      <c r="AD489" s="378"/>
      <c r="AE489" s="378"/>
      <c r="AF489" s="383"/>
      <c r="AG489" s="383"/>
      <c r="AH489" s="383"/>
      <c r="AI489" s="383"/>
      <c r="AJ489" s="383"/>
      <c r="AK489" s="383"/>
      <c r="AL489" s="383"/>
      <c r="AM489" s="272">
        <f>SUM(Y489:AL489)</f>
        <v>1</v>
      </c>
    </row>
    <row r="490" spans="1:39" ht="15" outlineLevel="1">
      <c r="A490" s="490"/>
      <c r="B490" s="399" t="s">
        <v>551</v>
      </c>
      <c r="C490" s="267" t="s">
        <v>337</v>
      </c>
      <c r="D490" s="271"/>
      <c r="E490" s="271"/>
      <c r="F490" s="271"/>
      <c r="G490" s="271"/>
      <c r="H490" s="271"/>
      <c r="I490" s="271"/>
      <c r="J490" s="271"/>
      <c r="K490" s="271"/>
      <c r="L490" s="271"/>
      <c r="M490" s="709"/>
      <c r="N490" s="271">
        <f>N489</f>
        <v>12</v>
      </c>
      <c r="O490" s="271"/>
      <c r="P490" s="271"/>
      <c r="Q490" s="271"/>
      <c r="R490" s="271"/>
      <c r="S490" s="271"/>
      <c r="T490" s="271"/>
      <c r="U490" s="271"/>
      <c r="V490" s="271"/>
      <c r="W490" s="271"/>
      <c r="X490" s="722"/>
      <c r="Y490" s="701">
        <f>Y489</f>
        <v>0</v>
      </c>
      <c r="Z490" s="701">
        <f t="shared" ref="Z490:AA490" si="1355">Z489</f>
        <v>0</v>
      </c>
      <c r="AA490" s="701">
        <f t="shared" si="1355"/>
        <v>1</v>
      </c>
      <c r="AB490" s="379">
        <f t="shared" ref="AB490" si="1356">AB489</f>
        <v>0</v>
      </c>
      <c r="AC490" s="379">
        <f t="shared" ref="AC490" si="1357">AC489</f>
        <v>0</v>
      </c>
      <c r="AD490" s="379">
        <f t="shared" ref="AD490" si="1358">AD489</f>
        <v>0</v>
      </c>
      <c r="AE490" s="379">
        <f t="shared" ref="AE490" si="1359">AE489</f>
        <v>0</v>
      </c>
      <c r="AF490" s="379">
        <f t="shared" ref="AF490" si="1360">AF489</f>
        <v>0</v>
      </c>
      <c r="AG490" s="379">
        <f t="shared" ref="AG490" si="1361">AG489</f>
        <v>0</v>
      </c>
      <c r="AH490" s="379">
        <f t="shared" ref="AH490" si="1362">AH489</f>
        <v>0</v>
      </c>
      <c r="AI490" s="379">
        <f t="shared" ref="AI490" si="1363">AI489</f>
        <v>0</v>
      </c>
      <c r="AJ490" s="379">
        <f t="shared" ref="AJ490" si="1364">AJ489</f>
        <v>0</v>
      </c>
      <c r="AK490" s="379">
        <f t="shared" ref="AK490" si="1365">AK489</f>
        <v>0</v>
      </c>
      <c r="AL490" s="379">
        <f t="shared" ref="AL490" si="1366">AL489</f>
        <v>0</v>
      </c>
      <c r="AM490" s="282"/>
    </row>
    <row r="491" spans="1:39" ht="15" outlineLevel="1">
      <c r="A491" s="490"/>
      <c r="B491" s="399"/>
      <c r="C491" s="267"/>
      <c r="D491" s="704"/>
      <c r="E491" s="704"/>
      <c r="F491" s="704"/>
      <c r="G491" s="704"/>
      <c r="H491" s="704"/>
      <c r="I491" s="704"/>
      <c r="J491" s="704"/>
      <c r="K491" s="704"/>
      <c r="L491" s="704"/>
      <c r="M491" s="704"/>
      <c r="N491" s="698"/>
      <c r="O491" s="704"/>
      <c r="P491" s="704"/>
      <c r="Q491" s="704"/>
      <c r="R491" s="704"/>
      <c r="S491" s="704"/>
      <c r="T491" s="704"/>
      <c r="U491" s="704"/>
      <c r="V491" s="704"/>
      <c r="W491" s="704"/>
      <c r="X491" s="704"/>
      <c r="Y491" s="703"/>
      <c r="Z491" s="703"/>
      <c r="AA491" s="703"/>
      <c r="AB491" s="393"/>
      <c r="AC491" s="393"/>
      <c r="AD491" s="393"/>
      <c r="AE491" s="393"/>
      <c r="AF491" s="393"/>
      <c r="AG491" s="393"/>
      <c r="AH491" s="393"/>
      <c r="AI491" s="393"/>
      <c r="AJ491" s="393"/>
      <c r="AK491" s="393"/>
      <c r="AL491" s="393"/>
      <c r="AM491" s="282"/>
    </row>
    <row r="492" spans="1:39" ht="15" outlineLevel="1">
      <c r="A492" s="490">
        <v>26</v>
      </c>
      <c r="B492" s="396" t="s">
        <v>487</v>
      </c>
      <c r="C492" s="267" t="s">
        <v>335</v>
      </c>
      <c r="D492" s="271">
        <v>1378032</v>
      </c>
      <c r="E492" s="271">
        <v>1413479</v>
      </c>
      <c r="F492" s="271">
        <v>1413479</v>
      </c>
      <c r="G492" s="271">
        <v>1413479</v>
      </c>
      <c r="H492" s="271">
        <v>1413479</v>
      </c>
      <c r="I492" s="271">
        <v>1187181</v>
      </c>
      <c r="J492" s="271">
        <v>1187181</v>
      </c>
      <c r="K492" s="271">
        <v>1187181</v>
      </c>
      <c r="L492" s="271">
        <v>1187181</v>
      </c>
      <c r="M492" s="709">
        <v>1187181</v>
      </c>
      <c r="N492" s="271">
        <v>12</v>
      </c>
      <c r="O492" s="271">
        <v>267</v>
      </c>
      <c r="P492" s="271">
        <v>280</v>
      </c>
      <c r="Q492" s="271">
        <v>280</v>
      </c>
      <c r="R492" s="271">
        <v>280</v>
      </c>
      <c r="S492" s="271">
        <v>280</v>
      </c>
      <c r="T492" s="271">
        <v>234</v>
      </c>
      <c r="U492" s="271">
        <v>234</v>
      </c>
      <c r="V492" s="271">
        <v>234</v>
      </c>
      <c r="W492" s="271">
        <v>234</v>
      </c>
      <c r="X492" s="722">
        <v>234</v>
      </c>
      <c r="Y492" s="705"/>
      <c r="Z492" s="705">
        <v>0.25407090672031168</v>
      </c>
      <c r="AA492" s="705">
        <v>0.62419733832917645</v>
      </c>
      <c r="AB492" s="378"/>
      <c r="AC492" s="378"/>
      <c r="AD492" s="378"/>
      <c r="AE492" s="378"/>
      <c r="AF492" s="383"/>
      <c r="AG492" s="383"/>
      <c r="AH492" s="383"/>
      <c r="AI492" s="383"/>
      <c r="AJ492" s="383"/>
      <c r="AK492" s="383"/>
      <c r="AL492" s="383"/>
      <c r="AM492" s="272">
        <f>SUM(Y492:AL492)</f>
        <v>0.87826824504948808</v>
      </c>
    </row>
    <row r="493" spans="1:39" ht="15" outlineLevel="1">
      <c r="A493" s="490"/>
      <c r="B493" s="399" t="s">
        <v>551</v>
      </c>
      <c r="C493" s="316" t="s">
        <v>552</v>
      </c>
      <c r="D493" s="271">
        <v>512954.88122727867</v>
      </c>
      <c r="E493" s="271">
        <f t="shared" ref="E493:F493" si="1367">D493+($G493-$D493)/3</f>
        <v>512109.34279199952</v>
      </c>
      <c r="F493" s="271">
        <f t="shared" si="1367"/>
        <v>511263.80435672036</v>
      </c>
      <c r="G493" s="271">
        <v>510418.26592144126</v>
      </c>
      <c r="H493" s="271"/>
      <c r="I493" s="271"/>
      <c r="J493" s="271"/>
      <c r="K493" s="271"/>
      <c r="L493" s="271"/>
      <c r="M493" s="271"/>
      <c r="N493" s="271">
        <f>N492</f>
        <v>12</v>
      </c>
      <c r="O493" s="271">
        <f t="shared" ref="O493:R493" si="1368">O492/D492*D493</f>
        <v>99.387353332639151</v>
      </c>
      <c r="P493" s="271">
        <f t="shared" si="1368"/>
        <v>101.44516896378359</v>
      </c>
      <c r="Q493" s="271">
        <f t="shared" si="1368"/>
        <v>101.27767389531907</v>
      </c>
      <c r="R493" s="271">
        <f t="shared" si="1368"/>
        <v>101.11017882685456</v>
      </c>
      <c r="S493" s="271"/>
      <c r="T493" s="271"/>
      <c r="U493" s="271"/>
      <c r="V493" s="271"/>
      <c r="W493" s="271"/>
      <c r="X493" s="271"/>
      <c r="Y493" s="701">
        <f>Y492</f>
        <v>0</v>
      </c>
      <c r="Z493" s="701">
        <f t="shared" ref="Z493:AA493" si="1369">Z492</f>
        <v>0.25407090672031168</v>
      </c>
      <c r="AA493" s="701">
        <f t="shared" si="1369"/>
        <v>0.62419733832917645</v>
      </c>
      <c r="AB493" s="379">
        <f t="shared" ref="AB493" si="1370">AB492</f>
        <v>0</v>
      </c>
      <c r="AC493" s="379">
        <f t="shared" ref="AC493" si="1371">AC492</f>
        <v>0</v>
      </c>
      <c r="AD493" s="379">
        <f t="shared" ref="AD493" si="1372">AD492</f>
        <v>0</v>
      </c>
      <c r="AE493" s="379">
        <f t="shared" ref="AE493" si="1373">AE492</f>
        <v>0</v>
      </c>
      <c r="AF493" s="379">
        <f t="shared" ref="AF493" si="1374">AF492</f>
        <v>0</v>
      </c>
      <c r="AG493" s="379">
        <f t="shared" ref="AG493" si="1375">AG492</f>
        <v>0</v>
      </c>
      <c r="AH493" s="379">
        <f t="shared" ref="AH493" si="1376">AH492</f>
        <v>0</v>
      </c>
      <c r="AI493" s="379">
        <f t="shared" ref="AI493" si="1377">AI492</f>
        <v>0</v>
      </c>
      <c r="AJ493" s="379">
        <f t="shared" ref="AJ493" si="1378">AJ492</f>
        <v>0</v>
      </c>
      <c r="AK493" s="379">
        <f t="shared" ref="AK493" si="1379">AK492</f>
        <v>0</v>
      </c>
      <c r="AL493" s="379">
        <f t="shared" ref="AL493" si="1380">AL492</f>
        <v>0</v>
      </c>
      <c r="AM493" s="282"/>
    </row>
    <row r="494" spans="1:39" ht="15" outlineLevel="1">
      <c r="A494" s="490"/>
      <c r="B494" s="399"/>
      <c r="C494" s="267"/>
      <c r="D494" s="267"/>
      <c r="E494" s="267"/>
      <c r="F494" s="267"/>
      <c r="G494" s="267"/>
      <c r="H494" s="267"/>
      <c r="I494" s="267"/>
      <c r="J494" s="267"/>
      <c r="K494" s="267"/>
      <c r="L494" s="267"/>
      <c r="M494" s="267"/>
      <c r="N494" s="267"/>
      <c r="O494" s="267"/>
      <c r="P494" s="267"/>
      <c r="Q494" s="267"/>
      <c r="R494" s="267"/>
      <c r="S494" s="267"/>
      <c r="T494" s="267"/>
      <c r="U494" s="267"/>
      <c r="V494" s="267"/>
      <c r="W494" s="267"/>
      <c r="X494" s="267"/>
      <c r="Y494" s="380"/>
      <c r="Z494" s="393"/>
      <c r="AA494" s="393"/>
      <c r="AB494" s="393"/>
      <c r="AC494" s="393"/>
      <c r="AD494" s="393"/>
      <c r="AE494" s="393"/>
      <c r="AF494" s="393"/>
      <c r="AG494" s="393"/>
      <c r="AH494" s="393"/>
      <c r="AI494" s="393"/>
      <c r="AJ494" s="393"/>
      <c r="AK494" s="393"/>
      <c r="AL494" s="393"/>
      <c r="AM494" s="282"/>
    </row>
    <row r="495" spans="1:39" ht="30" outlineLevel="1">
      <c r="A495" s="490">
        <v>27</v>
      </c>
      <c r="B495" s="396" t="s">
        <v>488</v>
      </c>
      <c r="C495" s="267" t="s">
        <v>335</v>
      </c>
      <c r="D495" s="271">
        <v>109785</v>
      </c>
      <c r="E495" s="271">
        <v>109785</v>
      </c>
      <c r="F495" s="271">
        <v>109785</v>
      </c>
      <c r="G495" s="271">
        <v>109785</v>
      </c>
      <c r="H495" s="271">
        <v>109785</v>
      </c>
      <c r="I495" s="271">
        <v>78466</v>
      </c>
      <c r="J495" s="271">
        <v>75052</v>
      </c>
      <c r="K495" s="271">
        <v>60144</v>
      </c>
      <c r="L495" s="271">
        <v>42366</v>
      </c>
      <c r="M495" s="271">
        <v>13297</v>
      </c>
      <c r="N495" s="271">
        <v>12</v>
      </c>
      <c r="O495" s="271">
        <v>25</v>
      </c>
      <c r="P495" s="271">
        <v>25</v>
      </c>
      <c r="Q495" s="271">
        <v>25</v>
      </c>
      <c r="R495" s="271">
        <v>25</v>
      </c>
      <c r="S495" s="271">
        <v>25</v>
      </c>
      <c r="T495" s="271">
        <v>20</v>
      </c>
      <c r="U495" s="271">
        <v>20</v>
      </c>
      <c r="V495" s="271">
        <v>16</v>
      </c>
      <c r="W495" s="271">
        <v>12</v>
      </c>
      <c r="X495" s="722">
        <v>4</v>
      </c>
      <c r="Y495" s="706"/>
      <c r="Z495" s="705">
        <v>1</v>
      </c>
      <c r="AA495" s="378"/>
      <c r="AB495" s="378"/>
      <c r="AC495" s="378"/>
      <c r="AD495" s="378"/>
      <c r="AE495" s="378"/>
      <c r="AF495" s="383"/>
      <c r="AG495" s="383"/>
      <c r="AH495" s="383"/>
      <c r="AI495" s="383"/>
      <c r="AJ495" s="383"/>
      <c r="AK495" s="383"/>
      <c r="AL495" s="383"/>
      <c r="AM495" s="272">
        <f>SUM(Y495:AL495)</f>
        <v>1</v>
      </c>
    </row>
    <row r="496" spans="1:39" ht="15" outlineLevel="1">
      <c r="A496" s="490"/>
      <c r="B496" s="399" t="s">
        <v>551</v>
      </c>
      <c r="C496" s="267" t="s">
        <v>337</v>
      </c>
      <c r="D496" s="271"/>
      <c r="E496" s="271"/>
      <c r="F496" s="271"/>
      <c r="G496" s="271"/>
      <c r="H496" s="271"/>
      <c r="I496" s="271"/>
      <c r="J496" s="271"/>
      <c r="K496" s="271"/>
      <c r="L496" s="271"/>
      <c r="M496" s="271"/>
      <c r="N496" s="271">
        <f>N495</f>
        <v>12</v>
      </c>
      <c r="O496" s="271"/>
      <c r="P496" s="271"/>
      <c r="Q496" s="271"/>
      <c r="R496" s="271"/>
      <c r="S496" s="271"/>
      <c r="T496" s="271"/>
      <c r="U496" s="271"/>
      <c r="V496" s="271"/>
      <c r="W496" s="271"/>
      <c r="X496" s="722"/>
      <c r="Y496" s="701">
        <f>Y495</f>
        <v>0</v>
      </c>
      <c r="Z496" s="701">
        <f t="shared" ref="Z496" si="1381">Z495</f>
        <v>1</v>
      </c>
      <c r="AA496" s="379">
        <f t="shared" ref="AA496" si="1382">AA495</f>
        <v>0</v>
      </c>
      <c r="AB496" s="379">
        <f t="shared" ref="AB496" si="1383">AB495</f>
        <v>0</v>
      </c>
      <c r="AC496" s="379">
        <f t="shared" ref="AC496" si="1384">AC495</f>
        <v>0</v>
      </c>
      <c r="AD496" s="379">
        <f t="shared" ref="AD496" si="1385">AD495</f>
        <v>0</v>
      </c>
      <c r="AE496" s="379">
        <f t="shared" ref="AE496" si="1386">AE495</f>
        <v>0</v>
      </c>
      <c r="AF496" s="379">
        <f t="shared" ref="AF496" si="1387">AF495</f>
        <v>0</v>
      </c>
      <c r="AG496" s="379">
        <f t="shared" ref="AG496" si="1388">AG495</f>
        <v>0</v>
      </c>
      <c r="AH496" s="379">
        <f t="shared" ref="AH496" si="1389">AH495</f>
        <v>0</v>
      </c>
      <c r="AI496" s="379">
        <f t="shared" ref="AI496" si="1390">AI495</f>
        <v>0</v>
      </c>
      <c r="AJ496" s="379">
        <f t="shared" ref="AJ496" si="1391">AJ495</f>
        <v>0</v>
      </c>
      <c r="AK496" s="379">
        <f t="shared" ref="AK496" si="1392">AK495</f>
        <v>0</v>
      </c>
      <c r="AL496" s="379">
        <f t="shared" ref="AL496" si="1393">AL495</f>
        <v>0</v>
      </c>
      <c r="AM496" s="282"/>
    </row>
    <row r="497" spans="1:39" ht="15" outlineLevel="1">
      <c r="A497" s="490"/>
      <c r="B497" s="399"/>
      <c r="C497" s="267"/>
      <c r="D497" s="267"/>
      <c r="E497" s="267"/>
      <c r="F497" s="267"/>
      <c r="G497" s="267"/>
      <c r="H497" s="267"/>
      <c r="I497" s="267"/>
      <c r="J497" s="267"/>
      <c r="K497" s="267"/>
      <c r="L497" s="267"/>
      <c r="M497" s="267"/>
      <c r="N497" s="267"/>
      <c r="O497" s="267"/>
      <c r="P497" s="267"/>
      <c r="Q497" s="267"/>
      <c r="R497" s="267"/>
      <c r="S497" s="267"/>
      <c r="T497" s="267"/>
      <c r="U497" s="267"/>
      <c r="V497" s="267"/>
      <c r="W497" s="267"/>
      <c r="X497" s="267"/>
      <c r="Y497" s="380"/>
      <c r="Z497" s="393"/>
      <c r="AA497" s="393"/>
      <c r="AB497" s="393"/>
      <c r="AC497" s="393"/>
      <c r="AD497" s="393"/>
      <c r="AE497" s="393"/>
      <c r="AF497" s="393"/>
      <c r="AG497" s="393"/>
      <c r="AH497" s="393"/>
      <c r="AI497" s="393"/>
      <c r="AJ497" s="393"/>
      <c r="AK497" s="393"/>
      <c r="AL497" s="393"/>
      <c r="AM497" s="282"/>
    </row>
    <row r="498" spans="1:39" ht="30" outlineLevel="1">
      <c r="A498" s="490">
        <v>28</v>
      </c>
      <c r="B498" s="396" t="s">
        <v>489</v>
      </c>
      <c r="C498" s="267" t="s">
        <v>335</v>
      </c>
      <c r="D498" s="271"/>
      <c r="E498" s="271"/>
      <c r="F498" s="271"/>
      <c r="G498" s="271"/>
      <c r="H498" s="271"/>
      <c r="I498" s="271"/>
      <c r="J498" s="271"/>
      <c r="K498" s="271"/>
      <c r="L498" s="271"/>
      <c r="M498" s="271"/>
      <c r="N498" s="271">
        <v>12</v>
      </c>
      <c r="O498" s="271"/>
      <c r="P498" s="271"/>
      <c r="Q498" s="271"/>
      <c r="R498" s="271"/>
      <c r="S498" s="271"/>
      <c r="T498" s="271"/>
      <c r="U498" s="271"/>
      <c r="V498" s="271"/>
      <c r="W498" s="271"/>
      <c r="X498" s="271"/>
      <c r="Y498" s="394"/>
      <c r="Z498" s="378"/>
      <c r="AA498" s="378"/>
      <c r="AB498" s="378"/>
      <c r="AC498" s="378"/>
      <c r="AD498" s="378"/>
      <c r="AE498" s="378"/>
      <c r="AF498" s="383"/>
      <c r="AG498" s="383"/>
      <c r="AH498" s="383"/>
      <c r="AI498" s="383"/>
      <c r="AJ498" s="383"/>
      <c r="AK498" s="383"/>
      <c r="AL498" s="383"/>
      <c r="AM498" s="272">
        <f>SUM(Y498:AL498)</f>
        <v>0</v>
      </c>
    </row>
    <row r="499" spans="1:39" ht="15" outlineLevel="1">
      <c r="A499" s="490"/>
      <c r="B499" s="399" t="s">
        <v>551</v>
      </c>
      <c r="C499" s="267" t="s">
        <v>337</v>
      </c>
      <c r="D499" s="271"/>
      <c r="E499" s="271"/>
      <c r="F499" s="271"/>
      <c r="G499" s="271"/>
      <c r="H499" s="271"/>
      <c r="I499" s="271"/>
      <c r="J499" s="271"/>
      <c r="K499" s="271"/>
      <c r="L499" s="271"/>
      <c r="M499" s="271"/>
      <c r="N499" s="271">
        <f>N498</f>
        <v>12</v>
      </c>
      <c r="O499" s="271"/>
      <c r="P499" s="271"/>
      <c r="Q499" s="271"/>
      <c r="R499" s="271"/>
      <c r="S499" s="271"/>
      <c r="T499" s="271"/>
      <c r="U499" s="271"/>
      <c r="V499" s="271"/>
      <c r="W499" s="271"/>
      <c r="X499" s="271"/>
      <c r="Y499" s="379">
        <f>Y498</f>
        <v>0</v>
      </c>
      <c r="Z499" s="379">
        <f t="shared" ref="Z499" si="1394">Z498</f>
        <v>0</v>
      </c>
      <c r="AA499" s="379">
        <f t="shared" ref="AA499" si="1395">AA498</f>
        <v>0</v>
      </c>
      <c r="AB499" s="379">
        <f t="shared" ref="AB499" si="1396">AB498</f>
        <v>0</v>
      </c>
      <c r="AC499" s="379">
        <f t="shared" ref="AC499" si="1397">AC498</f>
        <v>0</v>
      </c>
      <c r="AD499" s="379">
        <f t="shared" ref="AD499" si="1398">AD498</f>
        <v>0</v>
      </c>
      <c r="AE499" s="379">
        <f t="shared" ref="AE499" si="1399">AE498</f>
        <v>0</v>
      </c>
      <c r="AF499" s="379">
        <f t="shared" ref="AF499" si="1400">AF498</f>
        <v>0</v>
      </c>
      <c r="AG499" s="379">
        <f t="shared" ref="AG499" si="1401">AG498</f>
        <v>0</v>
      </c>
      <c r="AH499" s="379">
        <f t="shared" ref="AH499" si="1402">AH498</f>
        <v>0</v>
      </c>
      <c r="AI499" s="379">
        <f t="shared" ref="AI499" si="1403">AI498</f>
        <v>0</v>
      </c>
      <c r="AJ499" s="379">
        <f t="shared" ref="AJ499" si="1404">AJ498</f>
        <v>0</v>
      </c>
      <c r="AK499" s="379">
        <f t="shared" ref="AK499" si="1405">AK498</f>
        <v>0</v>
      </c>
      <c r="AL499" s="379">
        <f t="shared" ref="AL499" si="1406">AL498</f>
        <v>0</v>
      </c>
      <c r="AM499" s="282"/>
    </row>
    <row r="500" spans="1:39" ht="15" outlineLevel="1">
      <c r="A500" s="490"/>
      <c r="B500" s="399"/>
      <c r="C500" s="267"/>
      <c r="D500" s="267"/>
      <c r="E500" s="267"/>
      <c r="F500" s="267"/>
      <c r="G500" s="267"/>
      <c r="H500" s="267"/>
      <c r="I500" s="267"/>
      <c r="J500" s="267"/>
      <c r="K500" s="267"/>
      <c r="L500" s="267"/>
      <c r="M500" s="267"/>
      <c r="N500" s="267"/>
      <c r="O500" s="267"/>
      <c r="P500" s="267"/>
      <c r="Q500" s="267"/>
      <c r="R500" s="267"/>
      <c r="S500" s="267"/>
      <c r="T500" s="267"/>
      <c r="U500" s="267"/>
      <c r="V500" s="267"/>
      <c r="W500" s="267"/>
      <c r="X500" s="267"/>
      <c r="Y500" s="380"/>
      <c r="Z500" s="393"/>
      <c r="AA500" s="393"/>
      <c r="AB500" s="393"/>
      <c r="AC500" s="393"/>
      <c r="AD500" s="393"/>
      <c r="AE500" s="393"/>
      <c r="AF500" s="393"/>
      <c r="AG500" s="393"/>
      <c r="AH500" s="393"/>
      <c r="AI500" s="393"/>
      <c r="AJ500" s="393"/>
      <c r="AK500" s="393"/>
      <c r="AL500" s="393"/>
      <c r="AM500" s="282"/>
    </row>
    <row r="501" spans="1:39" ht="30" outlineLevel="1">
      <c r="A501" s="490">
        <v>29</v>
      </c>
      <c r="B501" s="396" t="s">
        <v>490</v>
      </c>
      <c r="C501" s="267" t="s">
        <v>335</v>
      </c>
      <c r="D501" s="271"/>
      <c r="E501" s="271"/>
      <c r="F501" s="271"/>
      <c r="G501" s="271"/>
      <c r="H501" s="271"/>
      <c r="I501" s="271"/>
      <c r="J501" s="271"/>
      <c r="K501" s="271"/>
      <c r="L501" s="271"/>
      <c r="M501" s="271"/>
      <c r="N501" s="271">
        <v>3</v>
      </c>
      <c r="O501" s="271"/>
      <c r="P501" s="271"/>
      <c r="Q501" s="271"/>
      <c r="R501" s="271"/>
      <c r="S501" s="271"/>
      <c r="T501" s="271"/>
      <c r="U501" s="271"/>
      <c r="V501" s="271"/>
      <c r="W501" s="271"/>
      <c r="X501" s="271"/>
      <c r="Y501" s="394"/>
      <c r="Z501" s="378"/>
      <c r="AA501" s="378"/>
      <c r="AB501" s="378"/>
      <c r="AC501" s="378"/>
      <c r="AD501" s="378"/>
      <c r="AE501" s="378"/>
      <c r="AF501" s="383"/>
      <c r="AG501" s="383"/>
      <c r="AH501" s="383"/>
      <c r="AI501" s="383"/>
      <c r="AJ501" s="383"/>
      <c r="AK501" s="383"/>
      <c r="AL501" s="383"/>
      <c r="AM501" s="272">
        <f>SUM(Y501:AL501)</f>
        <v>0</v>
      </c>
    </row>
    <row r="502" spans="1:39" ht="15" outlineLevel="1">
      <c r="A502" s="490"/>
      <c r="B502" s="399" t="s">
        <v>551</v>
      </c>
      <c r="C502" s="267" t="s">
        <v>337</v>
      </c>
      <c r="D502" s="271"/>
      <c r="E502" s="271"/>
      <c r="F502" s="271"/>
      <c r="G502" s="271"/>
      <c r="H502" s="271"/>
      <c r="I502" s="271"/>
      <c r="J502" s="271"/>
      <c r="K502" s="271"/>
      <c r="L502" s="271"/>
      <c r="M502" s="271"/>
      <c r="N502" s="271">
        <f>N501</f>
        <v>3</v>
      </c>
      <c r="O502" s="271"/>
      <c r="P502" s="271"/>
      <c r="Q502" s="271"/>
      <c r="R502" s="271"/>
      <c r="S502" s="271"/>
      <c r="T502" s="271"/>
      <c r="U502" s="271"/>
      <c r="V502" s="271"/>
      <c r="W502" s="271"/>
      <c r="X502" s="271"/>
      <c r="Y502" s="379">
        <f>Y501</f>
        <v>0</v>
      </c>
      <c r="Z502" s="379">
        <f t="shared" ref="Z502" si="1407">Z501</f>
        <v>0</v>
      </c>
      <c r="AA502" s="379">
        <f t="shared" ref="AA502" si="1408">AA501</f>
        <v>0</v>
      </c>
      <c r="AB502" s="379">
        <f t="shared" ref="AB502" si="1409">AB501</f>
        <v>0</v>
      </c>
      <c r="AC502" s="379">
        <f t="shared" ref="AC502" si="1410">AC501</f>
        <v>0</v>
      </c>
      <c r="AD502" s="379">
        <f t="shared" ref="AD502" si="1411">AD501</f>
        <v>0</v>
      </c>
      <c r="AE502" s="379">
        <f t="shared" ref="AE502" si="1412">AE501</f>
        <v>0</v>
      </c>
      <c r="AF502" s="379">
        <f t="shared" ref="AF502" si="1413">AF501</f>
        <v>0</v>
      </c>
      <c r="AG502" s="379">
        <f t="shared" ref="AG502" si="1414">AG501</f>
        <v>0</v>
      </c>
      <c r="AH502" s="379">
        <f t="shared" ref="AH502" si="1415">AH501</f>
        <v>0</v>
      </c>
      <c r="AI502" s="379">
        <f t="shared" ref="AI502" si="1416">AI501</f>
        <v>0</v>
      </c>
      <c r="AJ502" s="379">
        <f t="shared" ref="AJ502" si="1417">AJ501</f>
        <v>0</v>
      </c>
      <c r="AK502" s="379">
        <f t="shared" ref="AK502" si="1418">AK501</f>
        <v>0</v>
      </c>
      <c r="AL502" s="379">
        <f t="shared" ref="AL502" si="1419">AL501</f>
        <v>0</v>
      </c>
      <c r="AM502" s="282"/>
    </row>
    <row r="503" spans="1:39" ht="15" outlineLevel="1">
      <c r="A503" s="490"/>
      <c r="B503" s="399"/>
      <c r="C503" s="267"/>
      <c r="D503" s="267"/>
      <c r="E503" s="267"/>
      <c r="F503" s="267"/>
      <c r="G503" s="267"/>
      <c r="H503" s="267"/>
      <c r="I503" s="267"/>
      <c r="J503" s="267"/>
      <c r="K503" s="267"/>
      <c r="L503" s="267"/>
      <c r="M503" s="267"/>
      <c r="N503" s="267"/>
      <c r="O503" s="267"/>
      <c r="P503" s="267"/>
      <c r="Q503" s="267"/>
      <c r="R503" s="267"/>
      <c r="S503" s="267"/>
      <c r="T503" s="267"/>
      <c r="U503" s="267"/>
      <c r="V503" s="267"/>
      <c r="W503" s="267"/>
      <c r="X503" s="267"/>
      <c r="Y503" s="380"/>
      <c r="Z503" s="393"/>
      <c r="AA503" s="393"/>
      <c r="AB503" s="393"/>
      <c r="AC503" s="393"/>
      <c r="AD503" s="393"/>
      <c r="AE503" s="393"/>
      <c r="AF503" s="393"/>
      <c r="AG503" s="393"/>
      <c r="AH503" s="393"/>
      <c r="AI503" s="393"/>
      <c r="AJ503" s="393"/>
      <c r="AK503" s="393"/>
      <c r="AL503" s="393"/>
      <c r="AM503" s="282"/>
    </row>
    <row r="504" spans="1:39" ht="30" outlineLevel="1">
      <c r="A504" s="490">
        <v>30</v>
      </c>
      <c r="B504" s="396" t="s">
        <v>491</v>
      </c>
      <c r="C504" s="267" t="s">
        <v>335</v>
      </c>
      <c r="D504" s="271"/>
      <c r="E504" s="271"/>
      <c r="F504" s="271"/>
      <c r="G504" s="271"/>
      <c r="H504" s="271"/>
      <c r="I504" s="271"/>
      <c r="J504" s="271"/>
      <c r="K504" s="271"/>
      <c r="L504" s="271"/>
      <c r="M504" s="271"/>
      <c r="N504" s="271">
        <v>12</v>
      </c>
      <c r="O504" s="271"/>
      <c r="P504" s="271"/>
      <c r="Q504" s="271"/>
      <c r="R504" s="271"/>
      <c r="S504" s="271"/>
      <c r="T504" s="271"/>
      <c r="U504" s="271"/>
      <c r="V504" s="271"/>
      <c r="W504" s="271"/>
      <c r="X504" s="271"/>
      <c r="Y504" s="394"/>
      <c r="Z504" s="378"/>
      <c r="AA504" s="378"/>
      <c r="AB504" s="378"/>
      <c r="AC504" s="378"/>
      <c r="AD504" s="378"/>
      <c r="AE504" s="378"/>
      <c r="AF504" s="383"/>
      <c r="AG504" s="383"/>
      <c r="AH504" s="383"/>
      <c r="AI504" s="383"/>
      <c r="AJ504" s="383"/>
      <c r="AK504" s="383"/>
      <c r="AL504" s="383"/>
      <c r="AM504" s="272">
        <f>SUM(Y504:AL504)</f>
        <v>0</v>
      </c>
    </row>
    <row r="505" spans="1:39" ht="15" outlineLevel="1">
      <c r="A505" s="490"/>
      <c r="B505" s="399" t="s">
        <v>551</v>
      </c>
      <c r="C505" s="267" t="s">
        <v>337</v>
      </c>
      <c r="D505" s="271"/>
      <c r="E505" s="271"/>
      <c r="F505" s="271"/>
      <c r="G505" s="271"/>
      <c r="H505" s="271"/>
      <c r="I505" s="271"/>
      <c r="J505" s="271"/>
      <c r="K505" s="271"/>
      <c r="L505" s="271"/>
      <c r="M505" s="271"/>
      <c r="N505" s="271">
        <f>N504</f>
        <v>12</v>
      </c>
      <c r="O505" s="271"/>
      <c r="P505" s="271"/>
      <c r="Q505" s="271"/>
      <c r="R505" s="271"/>
      <c r="S505" s="271"/>
      <c r="T505" s="271"/>
      <c r="U505" s="271"/>
      <c r="V505" s="271"/>
      <c r="W505" s="271"/>
      <c r="X505" s="271"/>
      <c r="Y505" s="379">
        <f>Y504</f>
        <v>0</v>
      </c>
      <c r="Z505" s="379">
        <f t="shared" ref="Z505" si="1420">Z504</f>
        <v>0</v>
      </c>
      <c r="AA505" s="379">
        <f t="shared" ref="AA505" si="1421">AA504</f>
        <v>0</v>
      </c>
      <c r="AB505" s="379">
        <f t="shared" ref="AB505" si="1422">AB504</f>
        <v>0</v>
      </c>
      <c r="AC505" s="379">
        <f t="shared" ref="AC505" si="1423">AC504</f>
        <v>0</v>
      </c>
      <c r="AD505" s="379">
        <f t="shared" ref="AD505" si="1424">AD504</f>
        <v>0</v>
      </c>
      <c r="AE505" s="379">
        <f t="shared" ref="AE505" si="1425">AE504</f>
        <v>0</v>
      </c>
      <c r="AF505" s="379">
        <f t="shared" ref="AF505" si="1426">AF504</f>
        <v>0</v>
      </c>
      <c r="AG505" s="379">
        <f t="shared" ref="AG505" si="1427">AG504</f>
        <v>0</v>
      </c>
      <c r="AH505" s="379">
        <f t="shared" ref="AH505" si="1428">AH504</f>
        <v>0</v>
      </c>
      <c r="AI505" s="379">
        <f t="shared" ref="AI505" si="1429">AI504</f>
        <v>0</v>
      </c>
      <c r="AJ505" s="379">
        <f t="shared" ref="AJ505" si="1430">AJ504</f>
        <v>0</v>
      </c>
      <c r="AK505" s="379">
        <f t="shared" ref="AK505" si="1431">AK504</f>
        <v>0</v>
      </c>
      <c r="AL505" s="379">
        <f t="shared" ref="AL505" si="1432">AL504</f>
        <v>0</v>
      </c>
      <c r="AM505" s="282"/>
    </row>
    <row r="506" spans="1:39" ht="15" outlineLevel="1">
      <c r="A506" s="490"/>
      <c r="B506" s="399"/>
      <c r="C506" s="267"/>
      <c r="D506" s="267"/>
      <c r="E506" s="267"/>
      <c r="F506" s="267"/>
      <c r="G506" s="267"/>
      <c r="H506" s="267"/>
      <c r="I506" s="267"/>
      <c r="J506" s="267"/>
      <c r="K506" s="267"/>
      <c r="L506" s="267"/>
      <c r="M506" s="267"/>
      <c r="N506" s="267"/>
      <c r="O506" s="267"/>
      <c r="P506" s="267"/>
      <c r="Q506" s="267"/>
      <c r="R506" s="267"/>
      <c r="S506" s="267"/>
      <c r="T506" s="267"/>
      <c r="U506" s="267"/>
      <c r="V506" s="267"/>
      <c r="W506" s="267"/>
      <c r="X506" s="267"/>
      <c r="Y506" s="380"/>
      <c r="Z506" s="393"/>
      <c r="AA506" s="393"/>
      <c r="AB506" s="393"/>
      <c r="AC506" s="393"/>
      <c r="AD506" s="393"/>
      <c r="AE506" s="393"/>
      <c r="AF506" s="393"/>
      <c r="AG506" s="393"/>
      <c r="AH506" s="393"/>
      <c r="AI506" s="393"/>
      <c r="AJ506" s="393"/>
      <c r="AK506" s="393"/>
      <c r="AL506" s="393"/>
      <c r="AM506" s="282"/>
    </row>
    <row r="507" spans="1:39" ht="30" outlineLevel="1">
      <c r="A507" s="490">
        <v>31</v>
      </c>
      <c r="B507" s="396" t="s">
        <v>492</v>
      </c>
      <c r="C507" s="267" t="s">
        <v>335</v>
      </c>
      <c r="D507" s="271"/>
      <c r="E507" s="271"/>
      <c r="F507" s="271"/>
      <c r="G507" s="271"/>
      <c r="H507" s="271"/>
      <c r="I507" s="271"/>
      <c r="J507" s="271"/>
      <c r="K507" s="271"/>
      <c r="L507" s="271"/>
      <c r="M507" s="271"/>
      <c r="N507" s="271">
        <v>12</v>
      </c>
      <c r="O507" s="271"/>
      <c r="P507" s="271"/>
      <c r="Q507" s="271"/>
      <c r="R507" s="271"/>
      <c r="S507" s="271"/>
      <c r="T507" s="271"/>
      <c r="U507" s="271"/>
      <c r="V507" s="271"/>
      <c r="W507" s="271"/>
      <c r="X507" s="271"/>
      <c r="Y507" s="394"/>
      <c r="Z507" s="378"/>
      <c r="AA507" s="378"/>
      <c r="AB507" s="378"/>
      <c r="AC507" s="378"/>
      <c r="AD507" s="378"/>
      <c r="AE507" s="378"/>
      <c r="AF507" s="383"/>
      <c r="AG507" s="383"/>
      <c r="AH507" s="383"/>
      <c r="AI507" s="383"/>
      <c r="AJ507" s="383"/>
      <c r="AK507" s="383"/>
      <c r="AL507" s="383"/>
      <c r="AM507" s="272">
        <f>SUM(Y507:AL507)</f>
        <v>0</v>
      </c>
    </row>
    <row r="508" spans="1:39" ht="15" outlineLevel="1">
      <c r="A508" s="490"/>
      <c r="B508" s="399" t="s">
        <v>551</v>
      </c>
      <c r="C508" s="267" t="s">
        <v>337</v>
      </c>
      <c r="D508" s="271"/>
      <c r="E508" s="271"/>
      <c r="F508" s="271"/>
      <c r="G508" s="271"/>
      <c r="H508" s="271"/>
      <c r="I508" s="271"/>
      <c r="J508" s="271"/>
      <c r="K508" s="271"/>
      <c r="L508" s="271"/>
      <c r="M508" s="271"/>
      <c r="N508" s="271">
        <f>N507</f>
        <v>12</v>
      </c>
      <c r="O508" s="271"/>
      <c r="P508" s="271"/>
      <c r="Q508" s="271"/>
      <c r="R508" s="271"/>
      <c r="S508" s="271"/>
      <c r="T508" s="271"/>
      <c r="U508" s="271"/>
      <c r="V508" s="271"/>
      <c r="W508" s="271"/>
      <c r="X508" s="271"/>
      <c r="Y508" s="379">
        <f>Y507</f>
        <v>0</v>
      </c>
      <c r="Z508" s="379">
        <f t="shared" ref="Z508" si="1433">Z507</f>
        <v>0</v>
      </c>
      <c r="AA508" s="379">
        <f t="shared" ref="AA508" si="1434">AA507</f>
        <v>0</v>
      </c>
      <c r="AB508" s="379">
        <f t="shared" ref="AB508" si="1435">AB507</f>
        <v>0</v>
      </c>
      <c r="AC508" s="379">
        <f t="shared" ref="AC508" si="1436">AC507</f>
        <v>0</v>
      </c>
      <c r="AD508" s="379">
        <f t="shared" ref="AD508" si="1437">AD507</f>
        <v>0</v>
      </c>
      <c r="AE508" s="379">
        <f t="shared" ref="AE508" si="1438">AE507</f>
        <v>0</v>
      </c>
      <c r="AF508" s="379">
        <f t="shared" ref="AF508" si="1439">AF507</f>
        <v>0</v>
      </c>
      <c r="AG508" s="379">
        <f t="shared" ref="AG508" si="1440">AG507</f>
        <v>0</v>
      </c>
      <c r="AH508" s="379">
        <f t="shared" ref="AH508" si="1441">AH507</f>
        <v>0</v>
      </c>
      <c r="AI508" s="379">
        <f t="shared" ref="AI508" si="1442">AI507</f>
        <v>0</v>
      </c>
      <c r="AJ508" s="379">
        <f t="shared" ref="AJ508" si="1443">AJ507</f>
        <v>0</v>
      </c>
      <c r="AK508" s="379">
        <f t="shared" ref="AK508" si="1444">AK507</f>
        <v>0</v>
      </c>
      <c r="AL508" s="379">
        <f t="shared" ref="AL508" si="1445">AL507</f>
        <v>0</v>
      </c>
      <c r="AM508" s="282"/>
    </row>
    <row r="509" spans="1:39" ht="15" outlineLevel="1">
      <c r="A509" s="490"/>
      <c r="B509" s="396"/>
      <c r="C509" s="267"/>
      <c r="D509" s="267"/>
      <c r="E509" s="267"/>
      <c r="F509" s="267"/>
      <c r="G509" s="267"/>
      <c r="H509" s="267"/>
      <c r="I509" s="267"/>
      <c r="J509" s="267"/>
      <c r="K509" s="267"/>
      <c r="L509" s="267"/>
      <c r="M509" s="267"/>
      <c r="N509" s="267"/>
      <c r="O509" s="267"/>
      <c r="P509" s="267"/>
      <c r="Q509" s="267"/>
      <c r="R509" s="267"/>
      <c r="S509" s="267"/>
      <c r="T509" s="267"/>
      <c r="U509" s="267"/>
      <c r="V509" s="267"/>
      <c r="W509" s="267"/>
      <c r="X509" s="267"/>
      <c r="Y509" s="380"/>
      <c r="Z509" s="393"/>
      <c r="AA509" s="393"/>
      <c r="AB509" s="393"/>
      <c r="AC509" s="393"/>
      <c r="AD509" s="393"/>
      <c r="AE509" s="393"/>
      <c r="AF509" s="393"/>
      <c r="AG509" s="393"/>
      <c r="AH509" s="393"/>
      <c r="AI509" s="393"/>
      <c r="AJ509" s="393"/>
      <c r="AK509" s="393"/>
      <c r="AL509" s="393"/>
      <c r="AM509" s="282"/>
    </row>
    <row r="510" spans="1:39" ht="15" outlineLevel="1">
      <c r="A510" s="490">
        <v>32</v>
      </c>
      <c r="B510" s="396" t="s">
        <v>493</v>
      </c>
      <c r="C510" s="267" t="s">
        <v>335</v>
      </c>
      <c r="D510" s="271">
        <v>1305</v>
      </c>
      <c r="E510" s="271">
        <v>1305</v>
      </c>
      <c r="F510" s="271">
        <v>1305</v>
      </c>
      <c r="G510" s="271">
        <v>1305</v>
      </c>
      <c r="H510" s="271">
        <v>1305</v>
      </c>
      <c r="I510" s="271">
        <v>1305</v>
      </c>
      <c r="J510" s="271">
        <v>1305</v>
      </c>
      <c r="K510" s="271">
        <v>1305</v>
      </c>
      <c r="L510" s="271">
        <v>1305</v>
      </c>
      <c r="M510" s="271">
        <v>1305</v>
      </c>
      <c r="N510" s="271">
        <v>12</v>
      </c>
      <c r="O510" s="271">
        <v>0</v>
      </c>
      <c r="P510" s="271">
        <v>0</v>
      </c>
      <c r="Q510" s="271">
        <v>0</v>
      </c>
      <c r="R510" s="271">
        <v>0</v>
      </c>
      <c r="S510" s="271">
        <v>0</v>
      </c>
      <c r="T510" s="271">
        <v>0</v>
      </c>
      <c r="U510" s="271">
        <v>0</v>
      </c>
      <c r="V510" s="271">
        <v>0</v>
      </c>
      <c r="W510" s="271">
        <v>0</v>
      </c>
      <c r="X510" s="722">
        <v>0</v>
      </c>
      <c r="Y510" s="706"/>
      <c r="Z510" s="705">
        <v>0</v>
      </c>
      <c r="AA510" s="705">
        <v>1</v>
      </c>
      <c r="AB510" s="378"/>
      <c r="AC510" s="378"/>
      <c r="AD510" s="378"/>
      <c r="AE510" s="378"/>
      <c r="AF510" s="383"/>
      <c r="AG510" s="383"/>
      <c r="AH510" s="383"/>
      <c r="AI510" s="383"/>
      <c r="AJ510" s="383"/>
      <c r="AK510" s="383"/>
      <c r="AL510" s="383"/>
      <c r="AM510" s="272">
        <f>SUM(Y510:AL510)</f>
        <v>1</v>
      </c>
    </row>
    <row r="511" spans="1:39" ht="15" outlineLevel="1">
      <c r="A511" s="490"/>
      <c r="B511" s="399" t="s">
        <v>551</v>
      </c>
      <c r="C511" s="267" t="s">
        <v>337</v>
      </c>
      <c r="D511" s="271"/>
      <c r="E511" s="271"/>
      <c r="F511" s="271"/>
      <c r="G511" s="271"/>
      <c r="H511" s="271"/>
      <c r="I511" s="271"/>
      <c r="J511" s="271"/>
      <c r="K511" s="271"/>
      <c r="L511" s="271"/>
      <c r="M511" s="271"/>
      <c r="N511" s="271">
        <f>N510</f>
        <v>12</v>
      </c>
      <c r="O511" s="271"/>
      <c r="P511" s="271"/>
      <c r="Q511" s="271"/>
      <c r="R511" s="271"/>
      <c r="S511" s="271"/>
      <c r="T511" s="271"/>
      <c r="U511" s="271"/>
      <c r="V511" s="271"/>
      <c r="W511" s="271"/>
      <c r="X511" s="722"/>
      <c r="Y511" s="701">
        <f>Y510</f>
        <v>0</v>
      </c>
      <c r="Z511" s="701">
        <f t="shared" ref="Z511:AA511" si="1446">Z510</f>
        <v>0</v>
      </c>
      <c r="AA511" s="701">
        <f t="shared" si="1446"/>
        <v>1</v>
      </c>
      <c r="AB511" s="379">
        <f t="shared" ref="AB511" si="1447">AB510</f>
        <v>0</v>
      </c>
      <c r="AC511" s="379">
        <f t="shared" ref="AC511" si="1448">AC510</f>
        <v>0</v>
      </c>
      <c r="AD511" s="379">
        <f t="shared" ref="AD511" si="1449">AD510</f>
        <v>0</v>
      </c>
      <c r="AE511" s="379">
        <f t="shared" ref="AE511" si="1450">AE510</f>
        <v>0</v>
      </c>
      <c r="AF511" s="379">
        <f t="shared" ref="AF511" si="1451">AF510</f>
        <v>0</v>
      </c>
      <c r="AG511" s="379">
        <f t="shared" ref="AG511" si="1452">AG510</f>
        <v>0</v>
      </c>
      <c r="AH511" s="379">
        <f t="shared" ref="AH511" si="1453">AH510</f>
        <v>0</v>
      </c>
      <c r="AI511" s="379">
        <f t="shared" ref="AI511" si="1454">AI510</f>
        <v>0</v>
      </c>
      <c r="AJ511" s="379">
        <f t="shared" ref="AJ511" si="1455">AJ510</f>
        <v>0</v>
      </c>
      <c r="AK511" s="379">
        <f t="shared" ref="AK511" si="1456">AK510</f>
        <v>0</v>
      </c>
      <c r="AL511" s="379">
        <f t="shared" ref="AL511" si="1457">AL510</f>
        <v>0</v>
      </c>
      <c r="AM511" s="282"/>
    </row>
    <row r="512" spans="1:39" ht="15" outlineLevel="1">
      <c r="A512" s="490"/>
      <c r="B512" s="396"/>
      <c r="C512" s="267"/>
      <c r="D512" s="267"/>
      <c r="E512" s="267"/>
      <c r="F512" s="267"/>
      <c r="G512" s="267"/>
      <c r="H512" s="267"/>
      <c r="I512" s="267"/>
      <c r="J512" s="267"/>
      <c r="K512" s="267"/>
      <c r="L512" s="267"/>
      <c r="M512" s="267"/>
      <c r="N512" s="267"/>
      <c r="O512" s="267"/>
      <c r="P512" s="267"/>
      <c r="Q512" s="267"/>
      <c r="R512" s="267"/>
      <c r="S512" s="267"/>
      <c r="T512" s="267"/>
      <c r="U512" s="267"/>
      <c r="V512" s="267"/>
      <c r="W512" s="267"/>
      <c r="X512" s="267"/>
      <c r="Y512" s="380"/>
      <c r="Z512" s="393"/>
      <c r="AA512" s="393"/>
      <c r="AB512" s="393"/>
      <c r="AC512" s="393"/>
      <c r="AD512" s="393"/>
      <c r="AE512" s="393"/>
      <c r="AF512" s="393"/>
      <c r="AG512" s="393"/>
      <c r="AH512" s="393"/>
      <c r="AI512" s="393"/>
      <c r="AJ512" s="393"/>
      <c r="AK512" s="393"/>
      <c r="AL512" s="393"/>
      <c r="AM512" s="282"/>
    </row>
    <row r="513" spans="1:39" ht="15.45" outlineLevel="1">
      <c r="A513" s="490"/>
      <c r="B513" s="462" t="s">
        <v>494</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380"/>
      <c r="Z513" s="393"/>
      <c r="AA513" s="393"/>
      <c r="AB513" s="393"/>
      <c r="AC513" s="393"/>
      <c r="AD513" s="393"/>
      <c r="AE513" s="393"/>
      <c r="AF513" s="393"/>
      <c r="AG513" s="393"/>
      <c r="AH513" s="393"/>
      <c r="AI513" s="393"/>
      <c r="AJ513" s="393"/>
      <c r="AK513" s="393"/>
      <c r="AL513" s="393"/>
      <c r="AM513" s="282"/>
    </row>
    <row r="514" spans="1:39" ht="15" outlineLevel="1">
      <c r="A514" s="490">
        <v>33</v>
      </c>
      <c r="B514" s="396" t="s">
        <v>495</v>
      </c>
      <c r="C514" s="267" t="s">
        <v>335</v>
      </c>
      <c r="D514" s="271"/>
      <c r="E514" s="271"/>
      <c r="F514" s="271"/>
      <c r="G514" s="271"/>
      <c r="H514" s="271"/>
      <c r="I514" s="271"/>
      <c r="J514" s="271"/>
      <c r="K514" s="271"/>
      <c r="L514" s="271"/>
      <c r="M514" s="271"/>
      <c r="N514" s="271">
        <v>0</v>
      </c>
      <c r="O514" s="271"/>
      <c r="P514" s="271"/>
      <c r="Q514" s="271"/>
      <c r="R514" s="271"/>
      <c r="S514" s="271"/>
      <c r="T514" s="271"/>
      <c r="U514" s="271"/>
      <c r="V514" s="271"/>
      <c r="W514" s="271"/>
      <c r="X514" s="271"/>
      <c r="Y514" s="394"/>
      <c r="Z514" s="378"/>
      <c r="AA514" s="378"/>
      <c r="AB514" s="378"/>
      <c r="AC514" s="378"/>
      <c r="AD514" s="378"/>
      <c r="AE514" s="378"/>
      <c r="AF514" s="383"/>
      <c r="AG514" s="383"/>
      <c r="AH514" s="383"/>
      <c r="AI514" s="383"/>
      <c r="AJ514" s="383"/>
      <c r="AK514" s="383"/>
      <c r="AL514" s="383"/>
      <c r="AM514" s="272">
        <f>SUM(Y514:AL514)</f>
        <v>0</v>
      </c>
    </row>
    <row r="515" spans="1:39" ht="15" outlineLevel="1">
      <c r="A515" s="490"/>
      <c r="B515" s="399" t="s">
        <v>551</v>
      </c>
      <c r="C515" s="267" t="s">
        <v>337</v>
      </c>
      <c r="D515" s="271"/>
      <c r="E515" s="271"/>
      <c r="F515" s="271"/>
      <c r="G515" s="271"/>
      <c r="H515" s="271"/>
      <c r="I515" s="271"/>
      <c r="J515" s="271"/>
      <c r="K515" s="271"/>
      <c r="L515" s="271"/>
      <c r="M515" s="271"/>
      <c r="N515" s="271">
        <f>N514</f>
        <v>0</v>
      </c>
      <c r="O515" s="271"/>
      <c r="P515" s="271"/>
      <c r="Q515" s="271"/>
      <c r="R515" s="271"/>
      <c r="S515" s="271"/>
      <c r="T515" s="271"/>
      <c r="U515" s="271"/>
      <c r="V515" s="271"/>
      <c r="W515" s="271"/>
      <c r="X515" s="271"/>
      <c r="Y515" s="379">
        <f>Y514</f>
        <v>0</v>
      </c>
      <c r="Z515" s="379">
        <f t="shared" ref="Z515" si="1458">Z514</f>
        <v>0</v>
      </c>
      <c r="AA515" s="379">
        <f t="shared" ref="AA515" si="1459">AA514</f>
        <v>0</v>
      </c>
      <c r="AB515" s="379">
        <f t="shared" ref="AB515" si="1460">AB514</f>
        <v>0</v>
      </c>
      <c r="AC515" s="379">
        <f t="shared" ref="AC515" si="1461">AC514</f>
        <v>0</v>
      </c>
      <c r="AD515" s="379">
        <f t="shared" ref="AD515" si="1462">AD514</f>
        <v>0</v>
      </c>
      <c r="AE515" s="379">
        <f t="shared" ref="AE515" si="1463">AE514</f>
        <v>0</v>
      </c>
      <c r="AF515" s="379">
        <f t="shared" ref="AF515" si="1464">AF514</f>
        <v>0</v>
      </c>
      <c r="AG515" s="379">
        <f t="shared" ref="AG515" si="1465">AG514</f>
        <v>0</v>
      </c>
      <c r="AH515" s="379">
        <f t="shared" ref="AH515" si="1466">AH514</f>
        <v>0</v>
      </c>
      <c r="AI515" s="379">
        <f t="shared" ref="AI515" si="1467">AI514</f>
        <v>0</v>
      </c>
      <c r="AJ515" s="379">
        <f t="shared" ref="AJ515" si="1468">AJ514</f>
        <v>0</v>
      </c>
      <c r="AK515" s="379">
        <f t="shared" ref="AK515" si="1469">AK514</f>
        <v>0</v>
      </c>
      <c r="AL515" s="379">
        <f t="shared" ref="AL515" si="1470">AL514</f>
        <v>0</v>
      </c>
      <c r="AM515" s="282"/>
    </row>
    <row r="516" spans="1:39" ht="15" outlineLevel="1">
      <c r="A516" s="490"/>
      <c r="B516" s="396"/>
      <c r="C516" s="267"/>
      <c r="D516" s="267"/>
      <c r="E516" s="267"/>
      <c r="F516" s="267"/>
      <c r="G516" s="267"/>
      <c r="H516" s="267"/>
      <c r="I516" s="267"/>
      <c r="J516" s="267"/>
      <c r="K516" s="267"/>
      <c r="L516" s="267"/>
      <c r="M516" s="267"/>
      <c r="N516" s="267"/>
      <c r="O516" s="267"/>
      <c r="P516" s="267"/>
      <c r="Q516" s="267"/>
      <c r="R516" s="267"/>
      <c r="S516" s="267"/>
      <c r="T516" s="267"/>
      <c r="U516" s="267"/>
      <c r="V516" s="267"/>
      <c r="W516" s="267"/>
      <c r="X516" s="267"/>
      <c r="Y516" s="380"/>
      <c r="Z516" s="393"/>
      <c r="AA516" s="393"/>
      <c r="AB516" s="393"/>
      <c r="AC516" s="393"/>
      <c r="AD516" s="393"/>
      <c r="AE516" s="393"/>
      <c r="AF516" s="393"/>
      <c r="AG516" s="393"/>
      <c r="AH516" s="393"/>
      <c r="AI516" s="393"/>
      <c r="AJ516" s="393"/>
      <c r="AK516" s="393"/>
      <c r="AL516" s="393"/>
      <c r="AM516" s="282"/>
    </row>
    <row r="517" spans="1:39" ht="15" outlineLevel="1">
      <c r="A517" s="490">
        <v>34</v>
      </c>
      <c r="B517" s="396" t="s">
        <v>496</v>
      </c>
      <c r="C517" s="267" t="s">
        <v>335</v>
      </c>
      <c r="D517" s="271"/>
      <c r="E517" s="271"/>
      <c r="F517" s="271"/>
      <c r="G517" s="271"/>
      <c r="H517" s="271"/>
      <c r="I517" s="271"/>
      <c r="J517" s="271"/>
      <c r="K517" s="271"/>
      <c r="L517" s="271"/>
      <c r="M517" s="271"/>
      <c r="N517" s="271">
        <v>0</v>
      </c>
      <c r="O517" s="271"/>
      <c r="P517" s="271"/>
      <c r="Q517" s="271"/>
      <c r="R517" s="271"/>
      <c r="S517" s="271"/>
      <c r="T517" s="271"/>
      <c r="U517" s="271"/>
      <c r="V517" s="271"/>
      <c r="W517" s="271"/>
      <c r="X517" s="271"/>
      <c r="Y517" s="394"/>
      <c r="Z517" s="378"/>
      <c r="AA517" s="378"/>
      <c r="AB517" s="378"/>
      <c r="AC517" s="378"/>
      <c r="AD517" s="378"/>
      <c r="AE517" s="378"/>
      <c r="AF517" s="383"/>
      <c r="AG517" s="383"/>
      <c r="AH517" s="383"/>
      <c r="AI517" s="383"/>
      <c r="AJ517" s="383"/>
      <c r="AK517" s="383"/>
      <c r="AL517" s="383"/>
      <c r="AM517" s="272">
        <f>SUM(Y517:AL517)</f>
        <v>0</v>
      </c>
    </row>
    <row r="518" spans="1:39" ht="15" outlineLevel="1">
      <c r="A518" s="490"/>
      <c r="B518" s="399" t="s">
        <v>551</v>
      </c>
      <c r="C518" s="267" t="s">
        <v>337</v>
      </c>
      <c r="D518" s="271"/>
      <c r="E518" s="271"/>
      <c r="F518" s="271"/>
      <c r="G518" s="271"/>
      <c r="H518" s="271"/>
      <c r="I518" s="271"/>
      <c r="J518" s="271"/>
      <c r="K518" s="271"/>
      <c r="L518" s="271"/>
      <c r="M518" s="271"/>
      <c r="N518" s="271">
        <f>N517</f>
        <v>0</v>
      </c>
      <c r="O518" s="271"/>
      <c r="P518" s="271"/>
      <c r="Q518" s="271"/>
      <c r="R518" s="271"/>
      <c r="S518" s="271"/>
      <c r="T518" s="271"/>
      <c r="U518" s="271"/>
      <c r="V518" s="271"/>
      <c r="W518" s="271"/>
      <c r="X518" s="271"/>
      <c r="Y518" s="379">
        <f>Y517</f>
        <v>0</v>
      </c>
      <c r="Z518" s="379">
        <f t="shared" ref="Z518" si="1471">Z517</f>
        <v>0</v>
      </c>
      <c r="AA518" s="379">
        <f t="shared" ref="AA518" si="1472">AA517</f>
        <v>0</v>
      </c>
      <c r="AB518" s="379">
        <f t="shared" ref="AB518" si="1473">AB517</f>
        <v>0</v>
      </c>
      <c r="AC518" s="379">
        <f t="shared" ref="AC518" si="1474">AC517</f>
        <v>0</v>
      </c>
      <c r="AD518" s="379">
        <f t="shared" ref="AD518" si="1475">AD517</f>
        <v>0</v>
      </c>
      <c r="AE518" s="379">
        <f t="shared" ref="AE518" si="1476">AE517</f>
        <v>0</v>
      </c>
      <c r="AF518" s="379">
        <f t="shared" ref="AF518" si="1477">AF517</f>
        <v>0</v>
      </c>
      <c r="AG518" s="379">
        <f t="shared" ref="AG518" si="1478">AG517</f>
        <v>0</v>
      </c>
      <c r="AH518" s="379">
        <f t="shared" ref="AH518" si="1479">AH517</f>
        <v>0</v>
      </c>
      <c r="AI518" s="379">
        <f t="shared" ref="AI518" si="1480">AI517</f>
        <v>0</v>
      </c>
      <c r="AJ518" s="379">
        <f t="shared" ref="AJ518" si="1481">AJ517</f>
        <v>0</v>
      </c>
      <c r="AK518" s="379">
        <f t="shared" ref="AK518" si="1482">AK517</f>
        <v>0</v>
      </c>
      <c r="AL518" s="379">
        <f t="shared" ref="AL518" si="1483">AL517</f>
        <v>0</v>
      </c>
      <c r="AM518" s="282"/>
    </row>
    <row r="519" spans="1:39" ht="15" outlineLevel="1">
      <c r="A519" s="490"/>
      <c r="B519" s="396"/>
      <c r="C519" s="267"/>
      <c r="D519" s="267"/>
      <c r="E519" s="267"/>
      <c r="F519" s="267"/>
      <c r="G519" s="267"/>
      <c r="H519" s="267"/>
      <c r="I519" s="267"/>
      <c r="J519" s="267"/>
      <c r="K519" s="267"/>
      <c r="L519" s="267"/>
      <c r="M519" s="267"/>
      <c r="N519" s="267"/>
      <c r="O519" s="267"/>
      <c r="P519" s="267"/>
      <c r="Q519" s="267"/>
      <c r="R519" s="267"/>
      <c r="S519" s="267"/>
      <c r="T519" s="267"/>
      <c r="U519" s="267"/>
      <c r="V519" s="267"/>
      <c r="W519" s="267"/>
      <c r="X519" s="267"/>
      <c r="Y519" s="380"/>
      <c r="Z519" s="393"/>
      <c r="AA519" s="393"/>
      <c r="AB519" s="393"/>
      <c r="AC519" s="393"/>
      <c r="AD519" s="393"/>
      <c r="AE519" s="393"/>
      <c r="AF519" s="393"/>
      <c r="AG519" s="393"/>
      <c r="AH519" s="393"/>
      <c r="AI519" s="393"/>
      <c r="AJ519" s="393"/>
      <c r="AK519" s="393"/>
      <c r="AL519" s="393"/>
      <c r="AM519" s="282"/>
    </row>
    <row r="520" spans="1:39" ht="15" outlineLevel="1">
      <c r="A520" s="490">
        <v>35</v>
      </c>
      <c r="B520" s="396" t="s">
        <v>497</v>
      </c>
      <c r="C520" s="267" t="s">
        <v>335</v>
      </c>
      <c r="D520" s="271"/>
      <c r="E520" s="271"/>
      <c r="F520" s="271"/>
      <c r="G520" s="271"/>
      <c r="H520" s="271"/>
      <c r="I520" s="271"/>
      <c r="J520" s="271"/>
      <c r="K520" s="271"/>
      <c r="L520" s="271"/>
      <c r="M520" s="271"/>
      <c r="N520" s="271">
        <v>0</v>
      </c>
      <c r="O520" s="271"/>
      <c r="P520" s="271"/>
      <c r="Q520" s="271"/>
      <c r="R520" s="271"/>
      <c r="S520" s="271"/>
      <c r="T520" s="271"/>
      <c r="U520" s="271"/>
      <c r="V520" s="271"/>
      <c r="W520" s="271"/>
      <c r="X520" s="271"/>
      <c r="Y520" s="394"/>
      <c r="Z520" s="378"/>
      <c r="AA520" s="378"/>
      <c r="AB520" s="378"/>
      <c r="AC520" s="378"/>
      <c r="AD520" s="378"/>
      <c r="AE520" s="378"/>
      <c r="AF520" s="383"/>
      <c r="AG520" s="383"/>
      <c r="AH520" s="383"/>
      <c r="AI520" s="383"/>
      <c r="AJ520" s="383"/>
      <c r="AK520" s="383"/>
      <c r="AL520" s="383"/>
      <c r="AM520" s="272">
        <f>SUM(Y520:AL520)</f>
        <v>0</v>
      </c>
    </row>
    <row r="521" spans="1:39" ht="15" outlineLevel="1">
      <c r="A521" s="490"/>
      <c r="B521" s="399" t="s">
        <v>551</v>
      </c>
      <c r="C521" s="267" t="s">
        <v>337</v>
      </c>
      <c r="D521" s="271"/>
      <c r="E521" s="271"/>
      <c r="F521" s="271"/>
      <c r="G521" s="271"/>
      <c r="H521" s="271"/>
      <c r="I521" s="271"/>
      <c r="J521" s="271"/>
      <c r="K521" s="271"/>
      <c r="L521" s="271"/>
      <c r="M521" s="271"/>
      <c r="N521" s="271">
        <f>N520</f>
        <v>0</v>
      </c>
      <c r="O521" s="271"/>
      <c r="P521" s="271"/>
      <c r="Q521" s="271"/>
      <c r="R521" s="271"/>
      <c r="S521" s="271"/>
      <c r="T521" s="271"/>
      <c r="U521" s="271"/>
      <c r="V521" s="271"/>
      <c r="W521" s="271"/>
      <c r="X521" s="271"/>
      <c r="Y521" s="379">
        <f>Y520</f>
        <v>0</v>
      </c>
      <c r="Z521" s="379">
        <f t="shared" ref="Z521" si="1484">Z520</f>
        <v>0</v>
      </c>
      <c r="AA521" s="379">
        <f t="shared" ref="AA521" si="1485">AA520</f>
        <v>0</v>
      </c>
      <c r="AB521" s="379">
        <f t="shared" ref="AB521" si="1486">AB520</f>
        <v>0</v>
      </c>
      <c r="AC521" s="379">
        <f t="shared" ref="AC521" si="1487">AC520</f>
        <v>0</v>
      </c>
      <c r="AD521" s="379">
        <f t="shared" ref="AD521" si="1488">AD520</f>
        <v>0</v>
      </c>
      <c r="AE521" s="379">
        <f t="shared" ref="AE521" si="1489">AE520</f>
        <v>0</v>
      </c>
      <c r="AF521" s="379">
        <f t="shared" ref="AF521" si="1490">AF520</f>
        <v>0</v>
      </c>
      <c r="AG521" s="379">
        <f t="shared" ref="AG521" si="1491">AG520</f>
        <v>0</v>
      </c>
      <c r="AH521" s="379">
        <f t="shared" ref="AH521" si="1492">AH520</f>
        <v>0</v>
      </c>
      <c r="AI521" s="379">
        <f t="shared" ref="AI521" si="1493">AI520</f>
        <v>0</v>
      </c>
      <c r="AJ521" s="379">
        <f t="shared" ref="AJ521" si="1494">AJ520</f>
        <v>0</v>
      </c>
      <c r="AK521" s="379">
        <f t="shared" ref="AK521" si="1495">AK520</f>
        <v>0</v>
      </c>
      <c r="AL521" s="379">
        <f t="shared" ref="AL521" si="1496">AL520</f>
        <v>0</v>
      </c>
      <c r="AM521" s="282"/>
    </row>
    <row r="522" spans="1:39" ht="15" outlineLevel="1">
      <c r="A522" s="490"/>
      <c r="B522" s="399"/>
      <c r="C522" s="267"/>
      <c r="D522" s="267"/>
      <c r="E522" s="267"/>
      <c r="F522" s="267"/>
      <c r="G522" s="267"/>
      <c r="H522" s="267"/>
      <c r="I522" s="267"/>
      <c r="J522" s="267"/>
      <c r="K522" s="267"/>
      <c r="L522" s="267"/>
      <c r="M522" s="267"/>
      <c r="N522" s="267"/>
      <c r="O522" s="267"/>
      <c r="P522" s="267"/>
      <c r="Q522" s="267"/>
      <c r="R522" s="267"/>
      <c r="S522" s="267"/>
      <c r="T522" s="267"/>
      <c r="U522" s="267"/>
      <c r="V522" s="267"/>
      <c r="W522" s="267"/>
      <c r="X522" s="267"/>
      <c r="Y522" s="380"/>
      <c r="Z522" s="393"/>
      <c r="AA522" s="393"/>
      <c r="AB522" s="393"/>
      <c r="AC522" s="393"/>
      <c r="AD522" s="393"/>
      <c r="AE522" s="393"/>
      <c r="AF522" s="393"/>
      <c r="AG522" s="393"/>
      <c r="AH522" s="393"/>
      <c r="AI522" s="393"/>
      <c r="AJ522" s="393"/>
      <c r="AK522" s="393"/>
      <c r="AL522" s="393"/>
      <c r="AM522" s="282"/>
    </row>
    <row r="523" spans="1:39" ht="15.45" outlineLevel="1">
      <c r="A523" s="490"/>
      <c r="B523" s="462" t="s">
        <v>498</v>
      </c>
      <c r="C523" s="267"/>
      <c r="D523" s="267"/>
      <c r="E523" s="267"/>
      <c r="F523" s="267"/>
      <c r="G523" s="267"/>
      <c r="H523" s="267"/>
      <c r="I523" s="267"/>
      <c r="J523" s="267"/>
      <c r="K523" s="267"/>
      <c r="L523" s="267"/>
      <c r="M523" s="267"/>
      <c r="N523" s="267"/>
      <c r="O523" s="267"/>
      <c r="P523" s="267"/>
      <c r="Q523" s="267"/>
      <c r="R523" s="267"/>
      <c r="S523" s="267"/>
      <c r="T523" s="267"/>
      <c r="U523" s="267"/>
      <c r="V523" s="267"/>
      <c r="W523" s="267"/>
      <c r="X523" s="267"/>
      <c r="Y523" s="380"/>
      <c r="Z523" s="393"/>
      <c r="AA523" s="393"/>
      <c r="AB523" s="393"/>
      <c r="AC523" s="393"/>
      <c r="AD523" s="393"/>
      <c r="AE523" s="393"/>
      <c r="AF523" s="393"/>
      <c r="AG523" s="393"/>
      <c r="AH523" s="393"/>
      <c r="AI523" s="393"/>
      <c r="AJ523" s="393"/>
      <c r="AK523" s="393"/>
      <c r="AL523" s="393"/>
      <c r="AM523" s="282"/>
    </row>
    <row r="524" spans="1:39" ht="15" outlineLevel="1">
      <c r="B524" s="478" t="s">
        <v>554</v>
      </c>
      <c r="C524" s="698" t="s">
        <v>335</v>
      </c>
      <c r="D524" s="271">
        <v>13306</v>
      </c>
      <c r="E524" s="271">
        <v>13306</v>
      </c>
      <c r="F524" s="271">
        <v>13306</v>
      </c>
      <c r="G524" s="271">
        <v>13306</v>
      </c>
      <c r="H524" s="271">
        <v>13163</v>
      </c>
      <c r="I524" s="271">
        <v>13163</v>
      </c>
      <c r="J524" s="271">
        <v>13163</v>
      </c>
      <c r="K524" s="271">
        <v>13163</v>
      </c>
      <c r="L524" s="271">
        <v>13163</v>
      </c>
      <c r="M524" s="271">
        <v>13163</v>
      </c>
      <c r="N524" s="698">
        <v>12</v>
      </c>
      <c r="O524" s="271">
        <v>1</v>
      </c>
      <c r="P524" s="271">
        <v>1</v>
      </c>
      <c r="Q524" s="271">
        <v>1</v>
      </c>
      <c r="R524" s="271">
        <v>1</v>
      </c>
      <c r="S524" s="271">
        <v>1</v>
      </c>
      <c r="T524" s="271">
        <v>1</v>
      </c>
      <c r="U524" s="271">
        <v>1</v>
      </c>
      <c r="V524" s="271">
        <v>1</v>
      </c>
      <c r="W524" s="271">
        <v>1</v>
      </c>
      <c r="X524" s="722">
        <v>1</v>
      </c>
      <c r="Y524" s="706">
        <v>1</v>
      </c>
      <c r="Z524" s="705"/>
      <c r="AA524" s="705"/>
      <c r="AB524" s="705"/>
      <c r="AC524" s="705"/>
      <c r="AD524" s="705"/>
      <c r="AE524" s="705"/>
      <c r="AF524" s="706"/>
      <c r="AG524" s="706"/>
      <c r="AH524" s="706"/>
      <c r="AI524" s="706"/>
      <c r="AJ524" s="706"/>
      <c r="AK524" s="706"/>
      <c r="AL524" s="706"/>
      <c r="AM524" s="272">
        <f>SUM(Y524:AL524)</f>
        <v>1</v>
      </c>
    </row>
    <row r="525" spans="1:39" ht="15" outlineLevel="1">
      <c r="B525" s="270" t="s">
        <v>530</v>
      </c>
      <c r="C525" s="698" t="s">
        <v>337</v>
      </c>
      <c r="D525" s="271"/>
      <c r="E525" s="271"/>
      <c r="F525" s="271"/>
      <c r="G525" s="271"/>
      <c r="H525" s="271"/>
      <c r="I525" s="271"/>
      <c r="J525" s="271"/>
      <c r="K525" s="271"/>
      <c r="L525" s="271"/>
      <c r="M525" s="271"/>
      <c r="N525" s="700">
        <f>N524</f>
        <v>12</v>
      </c>
      <c r="O525" s="271"/>
      <c r="P525" s="271"/>
      <c r="Q525" s="271"/>
      <c r="R525" s="271"/>
      <c r="S525" s="271"/>
      <c r="T525" s="271"/>
      <c r="U525" s="271"/>
      <c r="V525" s="271"/>
      <c r="W525" s="271"/>
      <c r="X525" s="722"/>
      <c r="Y525" s="701">
        <f>Y524</f>
        <v>1</v>
      </c>
      <c r="Z525" s="701">
        <f t="shared" ref="Z525:AL525" si="1497">Z524</f>
        <v>0</v>
      </c>
      <c r="AA525" s="701">
        <f t="shared" si="1497"/>
        <v>0</v>
      </c>
      <c r="AB525" s="701">
        <f t="shared" si="1497"/>
        <v>0</v>
      </c>
      <c r="AC525" s="701">
        <f t="shared" si="1497"/>
        <v>0</v>
      </c>
      <c r="AD525" s="701">
        <f t="shared" si="1497"/>
        <v>0</v>
      </c>
      <c r="AE525" s="701">
        <f t="shared" si="1497"/>
        <v>0</v>
      </c>
      <c r="AF525" s="701">
        <f t="shared" si="1497"/>
        <v>0</v>
      </c>
      <c r="AG525" s="701">
        <f t="shared" si="1497"/>
        <v>0</v>
      </c>
      <c r="AH525" s="701">
        <f t="shared" si="1497"/>
        <v>0</v>
      </c>
      <c r="AI525" s="701">
        <f t="shared" si="1497"/>
        <v>0</v>
      </c>
      <c r="AJ525" s="701">
        <f t="shared" si="1497"/>
        <v>0</v>
      </c>
      <c r="AK525" s="701">
        <f t="shared" si="1497"/>
        <v>0</v>
      </c>
      <c r="AL525" s="701">
        <f t="shared" si="1497"/>
        <v>0</v>
      </c>
      <c r="AM525" s="287"/>
    </row>
    <row r="526" spans="1:39" ht="15.45" outlineLevel="1">
      <c r="A526" s="490"/>
      <c r="B526" s="462"/>
      <c r="C526" s="267"/>
      <c r="D526" s="267"/>
      <c r="E526" s="267"/>
      <c r="F526" s="267"/>
      <c r="G526" s="267"/>
      <c r="H526" s="267"/>
      <c r="I526" s="267"/>
      <c r="J526" s="267"/>
      <c r="K526" s="267"/>
      <c r="L526" s="267"/>
      <c r="M526" s="267"/>
      <c r="N526" s="267"/>
      <c r="O526" s="267"/>
      <c r="P526" s="267"/>
      <c r="Q526" s="267"/>
      <c r="R526" s="267"/>
      <c r="S526" s="267"/>
      <c r="T526" s="267"/>
      <c r="U526" s="267"/>
      <c r="V526" s="267"/>
      <c r="W526" s="267"/>
      <c r="X526" s="267"/>
      <c r="Y526" s="380"/>
      <c r="Z526" s="393"/>
      <c r="AA526" s="393"/>
      <c r="AB526" s="393"/>
      <c r="AC526" s="393"/>
      <c r="AD526" s="393"/>
      <c r="AE526" s="393"/>
      <c r="AF526" s="393"/>
      <c r="AG526" s="393"/>
      <c r="AH526" s="393"/>
      <c r="AI526" s="393"/>
      <c r="AJ526" s="393"/>
      <c r="AK526" s="393"/>
      <c r="AL526" s="393"/>
      <c r="AM526" s="282"/>
    </row>
    <row r="527" spans="1:39" ht="30" outlineLevel="1">
      <c r="A527" s="490"/>
      <c r="B527" s="396" t="s">
        <v>555</v>
      </c>
      <c r="C527" s="267" t="s">
        <v>335</v>
      </c>
      <c r="D527" s="271">
        <v>47791</v>
      </c>
      <c r="E527" s="271">
        <v>47791</v>
      </c>
      <c r="F527" s="271">
        <v>47791</v>
      </c>
      <c r="G527" s="271">
        <v>47791</v>
      </c>
      <c r="H527" s="271">
        <v>47791</v>
      </c>
      <c r="I527" s="271">
        <v>47791</v>
      </c>
      <c r="J527" s="271">
        <v>47791</v>
      </c>
      <c r="K527" s="271">
        <v>34699</v>
      </c>
      <c r="L527" s="271">
        <v>34699</v>
      </c>
      <c r="M527" s="271">
        <v>34699</v>
      </c>
      <c r="N527" s="698">
        <v>12</v>
      </c>
      <c r="O527" s="271">
        <v>3</v>
      </c>
      <c r="P527" s="271">
        <v>3</v>
      </c>
      <c r="Q527" s="271">
        <v>3</v>
      </c>
      <c r="R527" s="271">
        <v>3</v>
      </c>
      <c r="S527" s="271">
        <v>3</v>
      </c>
      <c r="T527" s="271">
        <v>3</v>
      </c>
      <c r="U527" s="271">
        <v>3</v>
      </c>
      <c r="V527" s="271">
        <v>1</v>
      </c>
      <c r="W527" s="271">
        <v>1</v>
      </c>
      <c r="X527" s="722">
        <v>1</v>
      </c>
      <c r="Y527" s="706">
        <v>1</v>
      </c>
      <c r="Z527" s="378"/>
      <c r="AA527" s="378"/>
      <c r="AB527" s="378"/>
      <c r="AC527" s="378"/>
      <c r="AD527" s="378"/>
      <c r="AE527" s="378"/>
      <c r="AF527" s="383"/>
      <c r="AG527" s="383"/>
      <c r="AH527" s="383"/>
      <c r="AI527" s="383"/>
      <c r="AJ527" s="383"/>
      <c r="AK527" s="383"/>
      <c r="AL527" s="383"/>
      <c r="AM527" s="272">
        <f>SUM(Y527:AL527)</f>
        <v>1</v>
      </c>
    </row>
    <row r="528" spans="1:39" ht="15" outlineLevel="1">
      <c r="A528" s="490"/>
      <c r="B528" s="399" t="s">
        <v>551</v>
      </c>
      <c r="C528" s="267" t="s">
        <v>337</v>
      </c>
      <c r="D528" s="271"/>
      <c r="E528" s="271"/>
      <c r="F528" s="271"/>
      <c r="G528" s="271"/>
      <c r="H528" s="271"/>
      <c r="I528" s="271"/>
      <c r="J528" s="271"/>
      <c r="K528" s="271"/>
      <c r="L528" s="271"/>
      <c r="M528" s="271"/>
      <c r="N528" s="700">
        <f>N527</f>
        <v>12</v>
      </c>
      <c r="O528" s="271"/>
      <c r="P528" s="271"/>
      <c r="Q528" s="271"/>
      <c r="R528" s="271"/>
      <c r="S528" s="271"/>
      <c r="T528" s="271"/>
      <c r="U528" s="271"/>
      <c r="V528" s="271"/>
      <c r="W528" s="271"/>
      <c r="X528" s="722"/>
      <c r="Y528" s="701">
        <f>Y527</f>
        <v>1</v>
      </c>
      <c r="Z528" s="379">
        <f t="shared" ref="Z528" si="1498">Z527</f>
        <v>0</v>
      </c>
      <c r="AA528" s="379">
        <f t="shared" ref="AA528" si="1499">AA527</f>
        <v>0</v>
      </c>
      <c r="AB528" s="379">
        <f t="shared" ref="AB528" si="1500">AB527</f>
        <v>0</v>
      </c>
      <c r="AC528" s="379">
        <f t="shared" ref="AC528" si="1501">AC527</f>
        <v>0</v>
      </c>
      <c r="AD528" s="379">
        <f t="shared" ref="AD528" si="1502">AD527</f>
        <v>0</v>
      </c>
      <c r="AE528" s="379">
        <f t="shared" ref="AE528" si="1503">AE527</f>
        <v>0</v>
      </c>
      <c r="AF528" s="379">
        <f t="shared" ref="AF528" si="1504">AF527</f>
        <v>0</v>
      </c>
      <c r="AG528" s="379">
        <f t="shared" ref="AG528" si="1505">AG527</f>
        <v>0</v>
      </c>
      <c r="AH528" s="379">
        <f t="shared" ref="AH528" si="1506">AH527</f>
        <v>0</v>
      </c>
      <c r="AI528" s="379">
        <f t="shared" ref="AI528" si="1507">AI527</f>
        <v>0</v>
      </c>
      <c r="AJ528" s="379">
        <f t="shared" ref="AJ528" si="1508">AJ527</f>
        <v>0</v>
      </c>
      <c r="AK528" s="379">
        <f t="shared" ref="AK528" si="1509">AK527</f>
        <v>0</v>
      </c>
      <c r="AL528" s="379">
        <f t="shared" ref="AL528" si="1510">AL527</f>
        <v>0</v>
      </c>
      <c r="AM528" s="282"/>
    </row>
    <row r="529" spans="1:39" ht="15" outlineLevel="1">
      <c r="A529" s="490"/>
      <c r="B529" s="396"/>
      <c r="C529" s="267"/>
      <c r="D529" s="267"/>
      <c r="E529" s="267"/>
      <c r="F529" s="267"/>
      <c r="G529" s="267"/>
      <c r="H529" s="267"/>
      <c r="I529" s="267"/>
      <c r="J529" s="267"/>
      <c r="K529" s="267"/>
      <c r="L529" s="267"/>
      <c r="M529" s="267"/>
      <c r="N529" s="267"/>
      <c r="O529" s="267"/>
      <c r="P529" s="267"/>
      <c r="Q529" s="267"/>
      <c r="R529" s="267"/>
      <c r="S529" s="267"/>
      <c r="T529" s="267"/>
      <c r="U529" s="267"/>
      <c r="V529" s="267"/>
      <c r="W529" s="267"/>
      <c r="X529" s="267"/>
      <c r="Y529" s="380"/>
      <c r="Z529" s="393"/>
      <c r="AA529" s="393"/>
      <c r="AB529" s="393"/>
      <c r="AC529" s="393"/>
      <c r="AD529" s="393"/>
      <c r="AE529" s="393"/>
      <c r="AF529" s="393"/>
      <c r="AG529" s="393"/>
      <c r="AH529" s="393"/>
      <c r="AI529" s="393"/>
      <c r="AJ529" s="393"/>
      <c r="AK529" s="393"/>
      <c r="AL529" s="393"/>
      <c r="AM529" s="282"/>
    </row>
    <row r="530" spans="1:39" ht="15" outlineLevel="1">
      <c r="A530" s="490">
        <v>38</v>
      </c>
      <c r="B530" s="396" t="s">
        <v>501</v>
      </c>
      <c r="C530" s="267" t="s">
        <v>335</v>
      </c>
      <c r="D530" s="271"/>
      <c r="E530" s="271"/>
      <c r="F530" s="271"/>
      <c r="G530" s="271"/>
      <c r="H530" s="271"/>
      <c r="I530" s="271"/>
      <c r="J530" s="271"/>
      <c r="K530" s="271"/>
      <c r="L530" s="271"/>
      <c r="M530" s="271"/>
      <c r="N530" s="271">
        <v>12</v>
      </c>
      <c r="O530" s="271"/>
      <c r="P530" s="271"/>
      <c r="Q530" s="271"/>
      <c r="R530" s="271"/>
      <c r="S530" s="271"/>
      <c r="T530" s="271"/>
      <c r="U530" s="271"/>
      <c r="V530" s="271"/>
      <c r="W530" s="271"/>
      <c r="X530" s="271"/>
      <c r="Y530" s="394"/>
      <c r="Z530" s="378"/>
      <c r="AA530" s="378"/>
      <c r="AB530" s="378"/>
      <c r="AC530" s="378"/>
      <c r="AD530" s="378"/>
      <c r="AE530" s="378"/>
      <c r="AF530" s="383"/>
      <c r="AG530" s="383"/>
      <c r="AH530" s="383"/>
      <c r="AI530" s="383"/>
      <c r="AJ530" s="383"/>
      <c r="AK530" s="383"/>
      <c r="AL530" s="383"/>
      <c r="AM530" s="272">
        <f>SUM(Y530:AL530)</f>
        <v>0</v>
      </c>
    </row>
    <row r="531" spans="1:39" ht="15" outlineLevel="1">
      <c r="A531" s="490"/>
      <c r="B531" s="399" t="s">
        <v>551</v>
      </c>
      <c r="C531" s="267" t="s">
        <v>337</v>
      </c>
      <c r="D531" s="271"/>
      <c r="E531" s="271"/>
      <c r="F531" s="271"/>
      <c r="G531" s="271"/>
      <c r="H531" s="271"/>
      <c r="I531" s="271"/>
      <c r="J531" s="271"/>
      <c r="K531" s="271"/>
      <c r="L531" s="271"/>
      <c r="M531" s="271"/>
      <c r="N531" s="271">
        <f>N530</f>
        <v>12</v>
      </c>
      <c r="O531" s="271"/>
      <c r="P531" s="271"/>
      <c r="Q531" s="271"/>
      <c r="R531" s="271"/>
      <c r="S531" s="271"/>
      <c r="T531" s="271"/>
      <c r="U531" s="271"/>
      <c r="V531" s="271"/>
      <c r="W531" s="271"/>
      <c r="X531" s="271"/>
      <c r="Y531" s="379">
        <f>Y530</f>
        <v>0</v>
      </c>
      <c r="Z531" s="379">
        <f t="shared" ref="Z531" si="1511">Z530</f>
        <v>0</v>
      </c>
      <c r="AA531" s="379">
        <f t="shared" ref="AA531" si="1512">AA530</f>
        <v>0</v>
      </c>
      <c r="AB531" s="379">
        <f t="shared" ref="AB531" si="1513">AB530</f>
        <v>0</v>
      </c>
      <c r="AC531" s="379">
        <f t="shared" ref="AC531" si="1514">AC530</f>
        <v>0</v>
      </c>
      <c r="AD531" s="379">
        <f t="shared" ref="AD531" si="1515">AD530</f>
        <v>0</v>
      </c>
      <c r="AE531" s="379">
        <f t="shared" ref="AE531" si="1516">AE530</f>
        <v>0</v>
      </c>
      <c r="AF531" s="379">
        <f t="shared" ref="AF531" si="1517">AF530</f>
        <v>0</v>
      </c>
      <c r="AG531" s="379">
        <f t="shared" ref="AG531" si="1518">AG530</f>
        <v>0</v>
      </c>
      <c r="AH531" s="379">
        <f t="shared" ref="AH531" si="1519">AH530</f>
        <v>0</v>
      </c>
      <c r="AI531" s="379">
        <f t="shared" ref="AI531" si="1520">AI530</f>
        <v>0</v>
      </c>
      <c r="AJ531" s="379">
        <f t="shared" ref="AJ531" si="1521">AJ530</f>
        <v>0</v>
      </c>
      <c r="AK531" s="379">
        <f t="shared" ref="AK531" si="1522">AK530</f>
        <v>0</v>
      </c>
      <c r="AL531" s="379">
        <f t="shared" ref="AL531" si="1523">AL530</f>
        <v>0</v>
      </c>
      <c r="AM531" s="282"/>
    </row>
    <row r="532" spans="1:39" ht="15" outlineLevel="1">
      <c r="A532" s="490"/>
      <c r="B532" s="396"/>
      <c r="C532" s="267"/>
      <c r="D532" s="267"/>
      <c r="E532" s="267"/>
      <c r="F532" s="267"/>
      <c r="G532" s="267"/>
      <c r="H532" s="267"/>
      <c r="I532" s="267"/>
      <c r="J532" s="267"/>
      <c r="K532" s="267"/>
      <c r="L532" s="267"/>
      <c r="M532" s="267"/>
      <c r="N532" s="267"/>
      <c r="O532" s="267"/>
      <c r="P532" s="267"/>
      <c r="Q532" s="267"/>
      <c r="R532" s="267"/>
      <c r="S532" s="267"/>
      <c r="T532" s="267"/>
      <c r="U532" s="267"/>
      <c r="V532" s="267"/>
      <c r="W532" s="267"/>
      <c r="X532" s="267"/>
      <c r="Y532" s="380"/>
      <c r="Z532" s="393"/>
      <c r="AA532" s="393"/>
      <c r="AB532" s="393"/>
      <c r="AC532" s="393"/>
      <c r="AD532" s="393"/>
      <c r="AE532" s="393"/>
      <c r="AF532" s="393"/>
      <c r="AG532" s="393"/>
      <c r="AH532" s="393"/>
      <c r="AI532" s="393"/>
      <c r="AJ532" s="393"/>
      <c r="AK532" s="393"/>
      <c r="AL532" s="393"/>
      <c r="AM532" s="282"/>
    </row>
    <row r="533" spans="1:39" ht="30" outlineLevel="1">
      <c r="A533" s="490">
        <v>39</v>
      </c>
      <c r="B533" s="396" t="s">
        <v>502</v>
      </c>
      <c r="C533" s="267" t="s">
        <v>335</v>
      </c>
      <c r="D533" s="271"/>
      <c r="E533" s="271"/>
      <c r="F533" s="271"/>
      <c r="G533" s="271"/>
      <c r="H533" s="271"/>
      <c r="I533" s="271"/>
      <c r="J533" s="271"/>
      <c r="K533" s="271"/>
      <c r="L533" s="271"/>
      <c r="M533" s="271"/>
      <c r="N533" s="271">
        <v>12</v>
      </c>
      <c r="O533" s="271"/>
      <c r="P533" s="271"/>
      <c r="Q533" s="271"/>
      <c r="R533" s="271"/>
      <c r="S533" s="271"/>
      <c r="T533" s="271"/>
      <c r="U533" s="271"/>
      <c r="V533" s="271"/>
      <c r="W533" s="271"/>
      <c r="X533" s="271"/>
      <c r="Y533" s="394"/>
      <c r="Z533" s="378"/>
      <c r="AA533" s="378"/>
      <c r="AB533" s="378"/>
      <c r="AC533" s="378"/>
      <c r="AD533" s="378"/>
      <c r="AE533" s="378"/>
      <c r="AF533" s="383"/>
      <c r="AG533" s="383"/>
      <c r="AH533" s="383"/>
      <c r="AI533" s="383"/>
      <c r="AJ533" s="383"/>
      <c r="AK533" s="383"/>
      <c r="AL533" s="383"/>
      <c r="AM533" s="272">
        <f>SUM(Y533:AL533)</f>
        <v>0</v>
      </c>
    </row>
    <row r="534" spans="1:39" ht="15" outlineLevel="1">
      <c r="A534" s="490"/>
      <c r="B534" s="399" t="s">
        <v>551</v>
      </c>
      <c r="C534" s="267" t="s">
        <v>337</v>
      </c>
      <c r="D534" s="271"/>
      <c r="E534" s="271"/>
      <c r="F534" s="271"/>
      <c r="G534" s="271"/>
      <c r="H534" s="271"/>
      <c r="I534" s="271"/>
      <c r="J534" s="271"/>
      <c r="K534" s="271"/>
      <c r="L534" s="271"/>
      <c r="M534" s="271"/>
      <c r="N534" s="271">
        <f>N533</f>
        <v>12</v>
      </c>
      <c r="O534" s="271"/>
      <c r="P534" s="271"/>
      <c r="Q534" s="271"/>
      <c r="R534" s="271"/>
      <c r="S534" s="271"/>
      <c r="T534" s="271"/>
      <c r="U534" s="271"/>
      <c r="V534" s="271"/>
      <c r="W534" s="271"/>
      <c r="X534" s="271"/>
      <c r="Y534" s="379">
        <f>Y533</f>
        <v>0</v>
      </c>
      <c r="Z534" s="379">
        <f t="shared" ref="Z534" si="1524">Z533</f>
        <v>0</v>
      </c>
      <c r="AA534" s="379">
        <f t="shared" ref="AA534" si="1525">AA533</f>
        <v>0</v>
      </c>
      <c r="AB534" s="379">
        <f t="shared" ref="AB534" si="1526">AB533</f>
        <v>0</v>
      </c>
      <c r="AC534" s="379">
        <f t="shared" ref="AC534" si="1527">AC533</f>
        <v>0</v>
      </c>
      <c r="AD534" s="379">
        <f t="shared" ref="AD534" si="1528">AD533</f>
        <v>0</v>
      </c>
      <c r="AE534" s="379">
        <f t="shared" ref="AE534" si="1529">AE533</f>
        <v>0</v>
      </c>
      <c r="AF534" s="379">
        <f t="shared" ref="AF534" si="1530">AF533</f>
        <v>0</v>
      </c>
      <c r="AG534" s="379">
        <f t="shared" ref="AG534" si="1531">AG533</f>
        <v>0</v>
      </c>
      <c r="AH534" s="379">
        <f t="shared" ref="AH534" si="1532">AH533</f>
        <v>0</v>
      </c>
      <c r="AI534" s="379">
        <f t="shared" ref="AI534" si="1533">AI533</f>
        <v>0</v>
      </c>
      <c r="AJ534" s="379">
        <f t="shared" ref="AJ534" si="1534">AJ533</f>
        <v>0</v>
      </c>
      <c r="AK534" s="379">
        <f t="shared" ref="AK534" si="1535">AK533</f>
        <v>0</v>
      </c>
      <c r="AL534" s="379">
        <f t="shared" ref="AL534" si="1536">AL533</f>
        <v>0</v>
      </c>
      <c r="AM534" s="282"/>
    </row>
    <row r="535" spans="1:39" ht="15" outlineLevel="1">
      <c r="A535" s="490"/>
      <c r="B535" s="396"/>
      <c r="C535" s="267"/>
      <c r="D535" s="267"/>
      <c r="E535" s="267"/>
      <c r="F535" s="267"/>
      <c r="G535" s="267"/>
      <c r="H535" s="267"/>
      <c r="I535" s="267"/>
      <c r="J535" s="267"/>
      <c r="K535" s="267"/>
      <c r="L535" s="267"/>
      <c r="M535" s="267"/>
      <c r="N535" s="267"/>
      <c r="O535" s="267"/>
      <c r="P535" s="267"/>
      <c r="Q535" s="267"/>
      <c r="R535" s="267"/>
      <c r="S535" s="267"/>
      <c r="T535" s="267"/>
      <c r="U535" s="267"/>
      <c r="V535" s="267"/>
      <c r="W535" s="267"/>
      <c r="X535" s="267"/>
      <c r="Y535" s="380"/>
      <c r="Z535" s="393"/>
      <c r="AA535" s="393"/>
      <c r="AB535" s="393"/>
      <c r="AC535" s="393"/>
      <c r="AD535" s="393"/>
      <c r="AE535" s="393"/>
      <c r="AF535" s="393"/>
      <c r="AG535" s="393"/>
      <c r="AH535" s="393"/>
      <c r="AI535" s="393"/>
      <c r="AJ535" s="393"/>
      <c r="AK535" s="393"/>
      <c r="AL535" s="393"/>
      <c r="AM535" s="282"/>
    </row>
    <row r="536" spans="1:39" ht="30" outlineLevel="1">
      <c r="A536" s="490">
        <v>40</v>
      </c>
      <c r="B536" s="396" t="s">
        <v>503</v>
      </c>
      <c r="C536" s="267" t="s">
        <v>335</v>
      </c>
      <c r="D536" s="271"/>
      <c r="E536" s="271"/>
      <c r="F536" s="271"/>
      <c r="G536" s="271"/>
      <c r="H536" s="271"/>
      <c r="I536" s="271"/>
      <c r="J536" s="271"/>
      <c r="K536" s="271"/>
      <c r="L536" s="271"/>
      <c r="M536" s="271"/>
      <c r="N536" s="271">
        <v>12</v>
      </c>
      <c r="O536" s="271"/>
      <c r="P536" s="271"/>
      <c r="Q536" s="271"/>
      <c r="R536" s="271"/>
      <c r="S536" s="271"/>
      <c r="T536" s="271"/>
      <c r="U536" s="271"/>
      <c r="V536" s="271"/>
      <c r="W536" s="271"/>
      <c r="X536" s="271"/>
      <c r="Y536" s="394"/>
      <c r="Z536" s="378"/>
      <c r="AA536" s="378"/>
      <c r="AB536" s="378"/>
      <c r="AC536" s="378"/>
      <c r="AD536" s="378"/>
      <c r="AE536" s="378"/>
      <c r="AF536" s="383"/>
      <c r="AG536" s="383"/>
      <c r="AH536" s="383"/>
      <c r="AI536" s="383"/>
      <c r="AJ536" s="383"/>
      <c r="AK536" s="383"/>
      <c r="AL536" s="383"/>
      <c r="AM536" s="272">
        <f>SUM(Y536:AL536)</f>
        <v>0</v>
      </c>
    </row>
    <row r="537" spans="1:39" ht="15" outlineLevel="1">
      <c r="A537" s="490"/>
      <c r="B537" s="399" t="s">
        <v>551</v>
      </c>
      <c r="C537" s="267" t="s">
        <v>337</v>
      </c>
      <c r="D537" s="271"/>
      <c r="E537" s="271"/>
      <c r="F537" s="271"/>
      <c r="G537" s="271"/>
      <c r="H537" s="271"/>
      <c r="I537" s="271"/>
      <c r="J537" s="271"/>
      <c r="K537" s="271"/>
      <c r="L537" s="271"/>
      <c r="M537" s="271"/>
      <c r="N537" s="271">
        <f>N536</f>
        <v>12</v>
      </c>
      <c r="O537" s="271"/>
      <c r="P537" s="271"/>
      <c r="Q537" s="271"/>
      <c r="R537" s="271"/>
      <c r="S537" s="271"/>
      <c r="T537" s="271"/>
      <c r="U537" s="271"/>
      <c r="V537" s="271"/>
      <c r="W537" s="271"/>
      <c r="X537" s="271"/>
      <c r="Y537" s="379">
        <f>Y536</f>
        <v>0</v>
      </c>
      <c r="Z537" s="379">
        <f t="shared" ref="Z537" si="1537">Z536</f>
        <v>0</v>
      </c>
      <c r="AA537" s="379">
        <f t="shared" ref="AA537" si="1538">AA536</f>
        <v>0</v>
      </c>
      <c r="AB537" s="379">
        <f t="shared" ref="AB537" si="1539">AB536</f>
        <v>0</v>
      </c>
      <c r="AC537" s="379">
        <f t="shared" ref="AC537" si="1540">AC536</f>
        <v>0</v>
      </c>
      <c r="AD537" s="379">
        <f t="shared" ref="AD537" si="1541">AD536</f>
        <v>0</v>
      </c>
      <c r="AE537" s="379">
        <f t="shared" ref="AE537" si="1542">AE536</f>
        <v>0</v>
      </c>
      <c r="AF537" s="379">
        <f t="shared" ref="AF537" si="1543">AF536</f>
        <v>0</v>
      </c>
      <c r="AG537" s="379">
        <f t="shared" ref="AG537" si="1544">AG536</f>
        <v>0</v>
      </c>
      <c r="AH537" s="379">
        <f t="shared" ref="AH537" si="1545">AH536</f>
        <v>0</v>
      </c>
      <c r="AI537" s="379">
        <f t="shared" ref="AI537" si="1546">AI536</f>
        <v>0</v>
      </c>
      <c r="AJ537" s="379">
        <f t="shared" ref="AJ537" si="1547">AJ536</f>
        <v>0</v>
      </c>
      <c r="AK537" s="379">
        <f t="shared" ref="AK537" si="1548">AK536</f>
        <v>0</v>
      </c>
      <c r="AL537" s="379">
        <f t="shared" ref="AL537" si="1549">AL536</f>
        <v>0</v>
      </c>
      <c r="AM537" s="282"/>
    </row>
    <row r="538" spans="1:39" ht="15" outlineLevel="1">
      <c r="A538" s="490"/>
      <c r="B538" s="396"/>
      <c r="C538" s="267"/>
      <c r="D538" s="267"/>
      <c r="E538" s="267"/>
      <c r="F538" s="267"/>
      <c r="G538" s="267"/>
      <c r="H538" s="267"/>
      <c r="I538" s="267"/>
      <c r="J538" s="267"/>
      <c r="K538" s="267"/>
      <c r="L538" s="267"/>
      <c r="M538" s="267"/>
      <c r="N538" s="267"/>
      <c r="O538" s="267"/>
      <c r="P538" s="267"/>
      <c r="Q538" s="267"/>
      <c r="R538" s="267"/>
      <c r="S538" s="267"/>
      <c r="T538" s="267"/>
      <c r="U538" s="267"/>
      <c r="V538" s="267"/>
      <c r="W538" s="267"/>
      <c r="X538" s="267"/>
      <c r="Y538" s="380"/>
      <c r="Z538" s="393"/>
      <c r="AA538" s="393"/>
      <c r="AB538" s="393"/>
      <c r="AC538" s="393"/>
      <c r="AD538" s="393"/>
      <c r="AE538" s="393"/>
      <c r="AF538" s="393"/>
      <c r="AG538" s="393"/>
      <c r="AH538" s="393"/>
      <c r="AI538" s="393"/>
      <c r="AJ538" s="393"/>
      <c r="AK538" s="393"/>
      <c r="AL538" s="393"/>
      <c r="AM538" s="282"/>
    </row>
    <row r="539" spans="1:39" ht="45" outlineLevel="1">
      <c r="A539" s="490">
        <v>41</v>
      </c>
      <c r="B539" s="396" t="s">
        <v>504</v>
      </c>
      <c r="C539" s="267" t="s">
        <v>335</v>
      </c>
      <c r="D539" s="271"/>
      <c r="E539" s="271"/>
      <c r="F539" s="271"/>
      <c r="G539" s="271"/>
      <c r="H539" s="271"/>
      <c r="I539" s="271"/>
      <c r="J539" s="271"/>
      <c r="K539" s="271"/>
      <c r="L539" s="271"/>
      <c r="M539" s="271"/>
      <c r="N539" s="271">
        <v>12</v>
      </c>
      <c r="O539" s="271"/>
      <c r="P539" s="271"/>
      <c r="Q539" s="271"/>
      <c r="R539" s="271"/>
      <c r="S539" s="271"/>
      <c r="T539" s="271"/>
      <c r="U539" s="271"/>
      <c r="V539" s="271"/>
      <c r="W539" s="271"/>
      <c r="X539" s="271"/>
      <c r="Y539" s="394"/>
      <c r="Z539" s="378"/>
      <c r="AA539" s="378"/>
      <c r="AB539" s="378"/>
      <c r="AC539" s="378"/>
      <c r="AD539" s="378"/>
      <c r="AE539" s="378"/>
      <c r="AF539" s="383"/>
      <c r="AG539" s="383"/>
      <c r="AH539" s="383"/>
      <c r="AI539" s="383"/>
      <c r="AJ539" s="383"/>
      <c r="AK539" s="383"/>
      <c r="AL539" s="383"/>
      <c r="AM539" s="272">
        <f>SUM(Y539:AL539)</f>
        <v>0</v>
      </c>
    </row>
    <row r="540" spans="1:39" ht="15" outlineLevel="1">
      <c r="A540" s="490"/>
      <c r="B540" s="399" t="s">
        <v>551</v>
      </c>
      <c r="C540" s="267" t="s">
        <v>337</v>
      </c>
      <c r="D540" s="271"/>
      <c r="E540" s="271"/>
      <c r="F540" s="271"/>
      <c r="G540" s="271"/>
      <c r="H540" s="271"/>
      <c r="I540" s="271"/>
      <c r="J540" s="271"/>
      <c r="K540" s="271"/>
      <c r="L540" s="271"/>
      <c r="M540" s="271"/>
      <c r="N540" s="271">
        <f>N539</f>
        <v>12</v>
      </c>
      <c r="O540" s="271"/>
      <c r="P540" s="271"/>
      <c r="Q540" s="271"/>
      <c r="R540" s="271"/>
      <c r="S540" s="271"/>
      <c r="T540" s="271"/>
      <c r="U540" s="271"/>
      <c r="V540" s="271"/>
      <c r="W540" s="271"/>
      <c r="X540" s="271"/>
      <c r="Y540" s="379">
        <f>Y539</f>
        <v>0</v>
      </c>
      <c r="Z540" s="379">
        <f t="shared" ref="Z540" si="1550">Z539</f>
        <v>0</v>
      </c>
      <c r="AA540" s="379">
        <f t="shared" ref="AA540" si="1551">AA539</f>
        <v>0</v>
      </c>
      <c r="AB540" s="379">
        <f t="shared" ref="AB540" si="1552">AB539</f>
        <v>0</v>
      </c>
      <c r="AC540" s="379">
        <f t="shared" ref="AC540" si="1553">AC539</f>
        <v>0</v>
      </c>
      <c r="AD540" s="379">
        <f t="shared" ref="AD540" si="1554">AD539</f>
        <v>0</v>
      </c>
      <c r="AE540" s="379">
        <f t="shared" ref="AE540" si="1555">AE539</f>
        <v>0</v>
      </c>
      <c r="AF540" s="379">
        <f t="shared" ref="AF540" si="1556">AF539</f>
        <v>0</v>
      </c>
      <c r="AG540" s="379">
        <f t="shared" ref="AG540" si="1557">AG539</f>
        <v>0</v>
      </c>
      <c r="AH540" s="379">
        <f t="shared" ref="AH540" si="1558">AH539</f>
        <v>0</v>
      </c>
      <c r="AI540" s="379">
        <f t="shared" ref="AI540" si="1559">AI539</f>
        <v>0</v>
      </c>
      <c r="AJ540" s="379">
        <f t="shared" ref="AJ540" si="1560">AJ539</f>
        <v>0</v>
      </c>
      <c r="AK540" s="379">
        <f t="shared" ref="AK540" si="1561">AK539</f>
        <v>0</v>
      </c>
      <c r="AL540" s="379">
        <f t="shared" ref="AL540" si="1562">AL539</f>
        <v>0</v>
      </c>
      <c r="AM540" s="282"/>
    </row>
    <row r="541" spans="1:39" ht="15" outlineLevel="1">
      <c r="A541" s="490"/>
      <c r="B541" s="396"/>
      <c r="C541" s="267"/>
      <c r="D541" s="267"/>
      <c r="E541" s="267"/>
      <c r="F541" s="267"/>
      <c r="G541" s="267"/>
      <c r="H541" s="267"/>
      <c r="I541" s="267"/>
      <c r="J541" s="267"/>
      <c r="K541" s="267"/>
      <c r="L541" s="267"/>
      <c r="M541" s="267"/>
      <c r="N541" s="267"/>
      <c r="O541" s="267"/>
      <c r="P541" s="267"/>
      <c r="Q541" s="267"/>
      <c r="R541" s="267"/>
      <c r="S541" s="267"/>
      <c r="T541" s="267"/>
      <c r="U541" s="267"/>
      <c r="V541" s="267"/>
      <c r="W541" s="267"/>
      <c r="X541" s="267"/>
      <c r="Y541" s="380"/>
      <c r="Z541" s="393"/>
      <c r="AA541" s="393"/>
      <c r="AB541" s="393"/>
      <c r="AC541" s="393"/>
      <c r="AD541" s="393"/>
      <c r="AE541" s="393"/>
      <c r="AF541" s="393"/>
      <c r="AG541" s="393"/>
      <c r="AH541" s="393"/>
      <c r="AI541" s="393"/>
      <c r="AJ541" s="393"/>
      <c r="AK541" s="393"/>
      <c r="AL541" s="393"/>
      <c r="AM541" s="282"/>
    </row>
    <row r="542" spans="1:39" ht="30" outlineLevel="1">
      <c r="A542" s="490">
        <v>42</v>
      </c>
      <c r="B542" s="396" t="s">
        <v>505</v>
      </c>
      <c r="C542" s="267" t="s">
        <v>335</v>
      </c>
      <c r="D542" s="271"/>
      <c r="E542" s="271"/>
      <c r="F542" s="271"/>
      <c r="G542" s="271"/>
      <c r="H542" s="271"/>
      <c r="I542" s="271"/>
      <c r="J542" s="271"/>
      <c r="K542" s="271"/>
      <c r="L542" s="271"/>
      <c r="M542" s="271"/>
      <c r="N542" s="267"/>
      <c r="O542" s="271"/>
      <c r="P542" s="271"/>
      <c r="Q542" s="271"/>
      <c r="R542" s="271"/>
      <c r="S542" s="271"/>
      <c r="T542" s="271"/>
      <c r="U542" s="271"/>
      <c r="V542" s="271"/>
      <c r="W542" s="271"/>
      <c r="X542" s="271"/>
      <c r="Y542" s="394"/>
      <c r="Z542" s="378"/>
      <c r="AA542" s="378"/>
      <c r="AB542" s="378"/>
      <c r="AC542" s="378"/>
      <c r="AD542" s="378"/>
      <c r="AE542" s="378"/>
      <c r="AF542" s="383"/>
      <c r="AG542" s="383"/>
      <c r="AH542" s="383"/>
      <c r="AI542" s="383"/>
      <c r="AJ542" s="383"/>
      <c r="AK542" s="383"/>
      <c r="AL542" s="383"/>
      <c r="AM542" s="272">
        <f>SUM(Y542:AL542)</f>
        <v>0</v>
      </c>
    </row>
    <row r="543" spans="1:39" ht="15" outlineLevel="1">
      <c r="A543" s="490"/>
      <c r="B543" s="399" t="s">
        <v>551</v>
      </c>
      <c r="C543" s="267" t="s">
        <v>337</v>
      </c>
      <c r="D543" s="271"/>
      <c r="E543" s="271"/>
      <c r="F543" s="271"/>
      <c r="G543" s="271"/>
      <c r="H543" s="271"/>
      <c r="I543" s="271"/>
      <c r="J543" s="271"/>
      <c r="K543" s="271"/>
      <c r="L543" s="271"/>
      <c r="M543" s="271"/>
      <c r="N543" s="427"/>
      <c r="O543" s="271"/>
      <c r="P543" s="271"/>
      <c r="Q543" s="271"/>
      <c r="R543" s="271"/>
      <c r="S543" s="271"/>
      <c r="T543" s="271"/>
      <c r="U543" s="271"/>
      <c r="V543" s="271"/>
      <c r="W543" s="271"/>
      <c r="X543" s="271"/>
      <c r="Y543" s="379">
        <f>Y542</f>
        <v>0</v>
      </c>
      <c r="Z543" s="379">
        <f t="shared" ref="Z543" si="1563">Z542</f>
        <v>0</v>
      </c>
      <c r="AA543" s="379">
        <f t="shared" ref="AA543" si="1564">AA542</f>
        <v>0</v>
      </c>
      <c r="AB543" s="379">
        <f t="shared" ref="AB543" si="1565">AB542</f>
        <v>0</v>
      </c>
      <c r="AC543" s="379">
        <f t="shared" ref="AC543" si="1566">AC542</f>
        <v>0</v>
      </c>
      <c r="AD543" s="379">
        <f t="shared" ref="AD543" si="1567">AD542</f>
        <v>0</v>
      </c>
      <c r="AE543" s="379">
        <f t="shared" ref="AE543" si="1568">AE542</f>
        <v>0</v>
      </c>
      <c r="AF543" s="379">
        <f t="shared" ref="AF543" si="1569">AF542</f>
        <v>0</v>
      </c>
      <c r="AG543" s="379">
        <f t="shared" ref="AG543" si="1570">AG542</f>
        <v>0</v>
      </c>
      <c r="AH543" s="379">
        <f t="shared" ref="AH543" si="1571">AH542</f>
        <v>0</v>
      </c>
      <c r="AI543" s="379">
        <f t="shared" ref="AI543" si="1572">AI542</f>
        <v>0</v>
      </c>
      <c r="AJ543" s="379">
        <f t="shared" ref="AJ543" si="1573">AJ542</f>
        <v>0</v>
      </c>
      <c r="AK543" s="379">
        <f t="shared" ref="AK543" si="1574">AK542</f>
        <v>0</v>
      </c>
      <c r="AL543" s="379">
        <f t="shared" ref="AL543" si="1575">AL542</f>
        <v>0</v>
      </c>
      <c r="AM543" s="282"/>
    </row>
    <row r="544" spans="1:39" ht="15" outlineLevel="1">
      <c r="A544" s="490"/>
      <c r="B544" s="396"/>
      <c r="C544" s="267"/>
      <c r="D544" s="267"/>
      <c r="E544" s="267"/>
      <c r="F544" s="267"/>
      <c r="G544" s="267"/>
      <c r="H544" s="267"/>
      <c r="I544" s="267"/>
      <c r="J544" s="267"/>
      <c r="K544" s="267"/>
      <c r="L544" s="267"/>
      <c r="M544" s="267"/>
      <c r="N544" s="267"/>
      <c r="O544" s="267"/>
      <c r="P544" s="267"/>
      <c r="Q544" s="267"/>
      <c r="R544" s="267"/>
      <c r="S544" s="267"/>
      <c r="T544" s="267"/>
      <c r="U544" s="267"/>
      <c r="V544" s="267"/>
      <c r="W544" s="267"/>
      <c r="X544" s="267"/>
      <c r="Y544" s="380"/>
      <c r="Z544" s="393"/>
      <c r="AA544" s="393"/>
      <c r="AB544" s="393"/>
      <c r="AC544" s="393"/>
      <c r="AD544" s="393"/>
      <c r="AE544" s="393"/>
      <c r="AF544" s="393"/>
      <c r="AG544" s="393"/>
      <c r="AH544" s="393"/>
      <c r="AI544" s="393"/>
      <c r="AJ544" s="393"/>
      <c r="AK544" s="393"/>
      <c r="AL544" s="393"/>
      <c r="AM544" s="282"/>
    </row>
    <row r="545" spans="1:39" ht="15" outlineLevel="1">
      <c r="A545" s="490">
        <v>43</v>
      </c>
      <c r="B545" s="396" t="s">
        <v>506</v>
      </c>
      <c r="C545" s="267" t="s">
        <v>335</v>
      </c>
      <c r="D545" s="271"/>
      <c r="E545" s="271"/>
      <c r="F545" s="271"/>
      <c r="G545" s="271"/>
      <c r="H545" s="271"/>
      <c r="I545" s="271"/>
      <c r="J545" s="271"/>
      <c r="K545" s="271"/>
      <c r="L545" s="271"/>
      <c r="M545" s="271"/>
      <c r="N545" s="271">
        <v>12</v>
      </c>
      <c r="O545" s="271"/>
      <c r="P545" s="271"/>
      <c r="Q545" s="271"/>
      <c r="R545" s="271"/>
      <c r="S545" s="271"/>
      <c r="T545" s="271"/>
      <c r="U545" s="271"/>
      <c r="V545" s="271"/>
      <c r="W545" s="271"/>
      <c r="X545" s="271"/>
      <c r="Y545" s="394"/>
      <c r="Z545" s="378"/>
      <c r="AA545" s="378"/>
      <c r="AB545" s="378"/>
      <c r="AC545" s="378"/>
      <c r="AD545" s="378"/>
      <c r="AE545" s="378"/>
      <c r="AF545" s="383"/>
      <c r="AG545" s="383"/>
      <c r="AH545" s="383"/>
      <c r="AI545" s="383"/>
      <c r="AJ545" s="383"/>
      <c r="AK545" s="383"/>
      <c r="AL545" s="383"/>
      <c r="AM545" s="272">
        <f>SUM(Y545:AL545)</f>
        <v>0</v>
      </c>
    </row>
    <row r="546" spans="1:39" ht="15" outlineLevel="1">
      <c r="A546" s="490"/>
      <c r="B546" s="399" t="s">
        <v>551</v>
      </c>
      <c r="C546" s="267" t="s">
        <v>337</v>
      </c>
      <c r="D546" s="271"/>
      <c r="E546" s="271"/>
      <c r="F546" s="271"/>
      <c r="G546" s="271"/>
      <c r="H546" s="271"/>
      <c r="I546" s="271"/>
      <c r="J546" s="271"/>
      <c r="K546" s="271"/>
      <c r="L546" s="271"/>
      <c r="M546" s="271"/>
      <c r="N546" s="271">
        <f>N545</f>
        <v>12</v>
      </c>
      <c r="O546" s="271"/>
      <c r="P546" s="271"/>
      <c r="Q546" s="271"/>
      <c r="R546" s="271"/>
      <c r="S546" s="271"/>
      <c r="T546" s="271"/>
      <c r="U546" s="271"/>
      <c r="V546" s="271"/>
      <c r="W546" s="271"/>
      <c r="X546" s="271"/>
      <c r="Y546" s="379">
        <f>Y545</f>
        <v>0</v>
      </c>
      <c r="Z546" s="379">
        <f t="shared" ref="Z546" si="1576">Z545</f>
        <v>0</v>
      </c>
      <c r="AA546" s="379">
        <f t="shared" ref="AA546" si="1577">AA545</f>
        <v>0</v>
      </c>
      <c r="AB546" s="379">
        <f t="shared" ref="AB546" si="1578">AB545</f>
        <v>0</v>
      </c>
      <c r="AC546" s="379">
        <f t="shared" ref="AC546" si="1579">AC545</f>
        <v>0</v>
      </c>
      <c r="AD546" s="379">
        <f t="shared" ref="AD546" si="1580">AD545</f>
        <v>0</v>
      </c>
      <c r="AE546" s="379">
        <f t="shared" ref="AE546" si="1581">AE545</f>
        <v>0</v>
      </c>
      <c r="AF546" s="379">
        <f t="shared" ref="AF546" si="1582">AF545</f>
        <v>0</v>
      </c>
      <c r="AG546" s="379">
        <f t="shared" ref="AG546" si="1583">AG545</f>
        <v>0</v>
      </c>
      <c r="AH546" s="379">
        <f t="shared" ref="AH546" si="1584">AH545</f>
        <v>0</v>
      </c>
      <c r="AI546" s="379">
        <f t="shared" ref="AI546" si="1585">AI545</f>
        <v>0</v>
      </c>
      <c r="AJ546" s="379">
        <f t="shared" ref="AJ546" si="1586">AJ545</f>
        <v>0</v>
      </c>
      <c r="AK546" s="379">
        <f t="shared" ref="AK546" si="1587">AK545</f>
        <v>0</v>
      </c>
      <c r="AL546" s="379">
        <f t="shared" ref="AL546" si="1588">AL545</f>
        <v>0</v>
      </c>
      <c r="AM546" s="282"/>
    </row>
    <row r="547" spans="1:39" ht="15" outlineLevel="1">
      <c r="A547" s="490"/>
      <c r="B547" s="396"/>
      <c r="C547" s="267"/>
      <c r="D547" s="267"/>
      <c r="E547" s="267"/>
      <c r="F547" s="267"/>
      <c r="G547" s="267"/>
      <c r="H547" s="267"/>
      <c r="I547" s="267"/>
      <c r="J547" s="267"/>
      <c r="K547" s="267"/>
      <c r="L547" s="267"/>
      <c r="M547" s="267"/>
      <c r="N547" s="267"/>
      <c r="O547" s="267"/>
      <c r="P547" s="267"/>
      <c r="Q547" s="267"/>
      <c r="R547" s="267"/>
      <c r="S547" s="267"/>
      <c r="T547" s="267"/>
      <c r="U547" s="267"/>
      <c r="V547" s="267"/>
      <c r="W547" s="267"/>
      <c r="X547" s="267"/>
      <c r="Y547" s="380"/>
      <c r="Z547" s="393"/>
      <c r="AA547" s="393"/>
      <c r="AB547" s="393"/>
      <c r="AC547" s="393"/>
      <c r="AD547" s="393"/>
      <c r="AE547" s="393"/>
      <c r="AF547" s="393"/>
      <c r="AG547" s="393"/>
      <c r="AH547" s="393"/>
      <c r="AI547" s="393"/>
      <c r="AJ547" s="393"/>
      <c r="AK547" s="393"/>
      <c r="AL547" s="393"/>
      <c r="AM547" s="282"/>
    </row>
    <row r="548" spans="1:39" ht="45" outlineLevel="1">
      <c r="A548" s="490">
        <v>44</v>
      </c>
      <c r="B548" s="396" t="s">
        <v>507</v>
      </c>
      <c r="C548" s="267" t="s">
        <v>335</v>
      </c>
      <c r="D548" s="271"/>
      <c r="E548" s="271"/>
      <c r="F548" s="271"/>
      <c r="G548" s="271"/>
      <c r="H548" s="271"/>
      <c r="I548" s="271"/>
      <c r="J548" s="271"/>
      <c r="K548" s="271"/>
      <c r="L548" s="271"/>
      <c r="M548" s="271"/>
      <c r="N548" s="271">
        <v>12</v>
      </c>
      <c r="O548" s="271"/>
      <c r="P548" s="271"/>
      <c r="Q548" s="271"/>
      <c r="R548" s="271"/>
      <c r="S548" s="271"/>
      <c r="T548" s="271"/>
      <c r="U548" s="271"/>
      <c r="V548" s="271"/>
      <c r="W548" s="271"/>
      <c r="X548" s="271"/>
      <c r="Y548" s="394"/>
      <c r="Z548" s="378"/>
      <c r="AA548" s="378"/>
      <c r="AB548" s="378"/>
      <c r="AC548" s="378"/>
      <c r="AD548" s="378"/>
      <c r="AE548" s="378"/>
      <c r="AF548" s="383"/>
      <c r="AG548" s="383"/>
      <c r="AH548" s="383"/>
      <c r="AI548" s="383"/>
      <c r="AJ548" s="383"/>
      <c r="AK548" s="383"/>
      <c r="AL548" s="383"/>
      <c r="AM548" s="272">
        <f>SUM(Y548:AL548)</f>
        <v>0</v>
      </c>
    </row>
    <row r="549" spans="1:39" ht="15" outlineLevel="1">
      <c r="A549" s="490"/>
      <c r="B549" s="399" t="s">
        <v>551</v>
      </c>
      <c r="C549" s="267" t="s">
        <v>337</v>
      </c>
      <c r="D549" s="271"/>
      <c r="E549" s="271"/>
      <c r="F549" s="271"/>
      <c r="G549" s="271"/>
      <c r="H549" s="271"/>
      <c r="I549" s="271"/>
      <c r="J549" s="271"/>
      <c r="K549" s="271"/>
      <c r="L549" s="271"/>
      <c r="M549" s="271"/>
      <c r="N549" s="271">
        <f>N548</f>
        <v>12</v>
      </c>
      <c r="O549" s="271"/>
      <c r="P549" s="271"/>
      <c r="Q549" s="271"/>
      <c r="R549" s="271"/>
      <c r="S549" s="271"/>
      <c r="T549" s="271"/>
      <c r="U549" s="271"/>
      <c r="V549" s="271"/>
      <c r="W549" s="271"/>
      <c r="X549" s="271"/>
      <c r="Y549" s="379">
        <f>Y548</f>
        <v>0</v>
      </c>
      <c r="Z549" s="379">
        <f t="shared" ref="Z549" si="1589">Z548</f>
        <v>0</v>
      </c>
      <c r="AA549" s="379">
        <f t="shared" ref="AA549" si="1590">AA548</f>
        <v>0</v>
      </c>
      <c r="AB549" s="379">
        <f t="shared" ref="AB549" si="1591">AB548</f>
        <v>0</v>
      </c>
      <c r="AC549" s="379">
        <f t="shared" ref="AC549" si="1592">AC548</f>
        <v>0</v>
      </c>
      <c r="AD549" s="379">
        <f t="shared" ref="AD549" si="1593">AD548</f>
        <v>0</v>
      </c>
      <c r="AE549" s="379">
        <f t="shared" ref="AE549" si="1594">AE548</f>
        <v>0</v>
      </c>
      <c r="AF549" s="379">
        <f t="shared" ref="AF549" si="1595">AF548</f>
        <v>0</v>
      </c>
      <c r="AG549" s="379">
        <f t="shared" ref="AG549" si="1596">AG548</f>
        <v>0</v>
      </c>
      <c r="AH549" s="379">
        <f t="shared" ref="AH549" si="1597">AH548</f>
        <v>0</v>
      </c>
      <c r="AI549" s="379">
        <f t="shared" ref="AI549" si="1598">AI548</f>
        <v>0</v>
      </c>
      <c r="AJ549" s="379">
        <f t="shared" ref="AJ549" si="1599">AJ548</f>
        <v>0</v>
      </c>
      <c r="AK549" s="379">
        <f t="shared" ref="AK549" si="1600">AK548</f>
        <v>0</v>
      </c>
      <c r="AL549" s="379">
        <f t="shared" ref="AL549" si="1601">AL548</f>
        <v>0</v>
      </c>
      <c r="AM549" s="282"/>
    </row>
    <row r="550" spans="1:39" ht="15" outlineLevel="1">
      <c r="A550" s="490"/>
      <c r="B550" s="396"/>
      <c r="C550" s="267"/>
      <c r="D550" s="267"/>
      <c r="E550" s="267"/>
      <c r="F550" s="267"/>
      <c r="G550" s="267"/>
      <c r="H550" s="267"/>
      <c r="I550" s="267"/>
      <c r="J550" s="267"/>
      <c r="K550" s="267"/>
      <c r="L550" s="267"/>
      <c r="M550" s="267"/>
      <c r="N550" s="267"/>
      <c r="O550" s="267"/>
      <c r="P550" s="267"/>
      <c r="Q550" s="267"/>
      <c r="R550" s="267"/>
      <c r="S550" s="267"/>
      <c r="T550" s="267"/>
      <c r="U550" s="267"/>
      <c r="V550" s="267"/>
      <c r="W550" s="267"/>
      <c r="X550" s="267"/>
      <c r="Y550" s="380"/>
      <c r="Z550" s="393"/>
      <c r="AA550" s="393"/>
      <c r="AB550" s="393"/>
      <c r="AC550" s="393"/>
      <c r="AD550" s="393"/>
      <c r="AE550" s="393"/>
      <c r="AF550" s="393"/>
      <c r="AG550" s="393"/>
      <c r="AH550" s="393"/>
      <c r="AI550" s="393"/>
      <c r="AJ550" s="393"/>
      <c r="AK550" s="393"/>
      <c r="AL550" s="393"/>
      <c r="AM550" s="282"/>
    </row>
    <row r="551" spans="1:39" ht="30" outlineLevel="1">
      <c r="A551" s="490">
        <v>45</v>
      </c>
      <c r="B551" s="396" t="s">
        <v>508</v>
      </c>
      <c r="C551" s="267" t="s">
        <v>335</v>
      </c>
      <c r="D551" s="271"/>
      <c r="E551" s="271"/>
      <c r="F551" s="271"/>
      <c r="G551" s="271"/>
      <c r="H551" s="271"/>
      <c r="I551" s="271"/>
      <c r="J551" s="271"/>
      <c r="K551" s="271"/>
      <c r="L551" s="271"/>
      <c r="M551" s="271"/>
      <c r="N551" s="271">
        <v>12</v>
      </c>
      <c r="O551" s="271"/>
      <c r="P551" s="271"/>
      <c r="Q551" s="271"/>
      <c r="R551" s="271"/>
      <c r="S551" s="271"/>
      <c r="T551" s="271"/>
      <c r="U551" s="271"/>
      <c r="V551" s="271"/>
      <c r="W551" s="271"/>
      <c r="X551" s="271"/>
      <c r="Y551" s="394"/>
      <c r="Z551" s="378"/>
      <c r="AA551" s="378"/>
      <c r="AB551" s="378"/>
      <c r="AC551" s="378"/>
      <c r="AD551" s="378"/>
      <c r="AE551" s="378"/>
      <c r="AF551" s="383"/>
      <c r="AG551" s="383"/>
      <c r="AH551" s="383"/>
      <c r="AI551" s="383"/>
      <c r="AJ551" s="383"/>
      <c r="AK551" s="383"/>
      <c r="AL551" s="383"/>
      <c r="AM551" s="272">
        <f>SUM(Y551:AL551)</f>
        <v>0</v>
      </c>
    </row>
    <row r="552" spans="1:39" ht="15" outlineLevel="1">
      <c r="A552" s="490"/>
      <c r="B552" s="399" t="s">
        <v>551</v>
      </c>
      <c r="C552" s="267" t="s">
        <v>337</v>
      </c>
      <c r="D552" s="271"/>
      <c r="E552" s="271"/>
      <c r="F552" s="271"/>
      <c r="G552" s="271"/>
      <c r="H552" s="271"/>
      <c r="I552" s="271"/>
      <c r="J552" s="271"/>
      <c r="K552" s="271"/>
      <c r="L552" s="271"/>
      <c r="M552" s="271"/>
      <c r="N552" s="271">
        <f>N551</f>
        <v>12</v>
      </c>
      <c r="O552" s="271"/>
      <c r="P552" s="271"/>
      <c r="Q552" s="271"/>
      <c r="R552" s="271"/>
      <c r="S552" s="271"/>
      <c r="T552" s="271"/>
      <c r="U552" s="271"/>
      <c r="V552" s="271"/>
      <c r="W552" s="271"/>
      <c r="X552" s="271"/>
      <c r="Y552" s="379">
        <f>Y551</f>
        <v>0</v>
      </c>
      <c r="Z552" s="379">
        <f t="shared" ref="Z552" si="1602">Z551</f>
        <v>0</v>
      </c>
      <c r="AA552" s="379">
        <f t="shared" ref="AA552" si="1603">AA551</f>
        <v>0</v>
      </c>
      <c r="AB552" s="379">
        <f t="shared" ref="AB552" si="1604">AB551</f>
        <v>0</v>
      </c>
      <c r="AC552" s="379">
        <f t="shared" ref="AC552" si="1605">AC551</f>
        <v>0</v>
      </c>
      <c r="AD552" s="379">
        <f t="shared" ref="AD552" si="1606">AD551</f>
        <v>0</v>
      </c>
      <c r="AE552" s="379">
        <f t="shared" ref="AE552" si="1607">AE551</f>
        <v>0</v>
      </c>
      <c r="AF552" s="379">
        <f t="shared" ref="AF552" si="1608">AF551</f>
        <v>0</v>
      </c>
      <c r="AG552" s="379">
        <f t="shared" ref="AG552" si="1609">AG551</f>
        <v>0</v>
      </c>
      <c r="AH552" s="379">
        <f t="shared" ref="AH552" si="1610">AH551</f>
        <v>0</v>
      </c>
      <c r="AI552" s="379">
        <f t="shared" ref="AI552" si="1611">AI551</f>
        <v>0</v>
      </c>
      <c r="AJ552" s="379">
        <f t="shared" ref="AJ552" si="1612">AJ551</f>
        <v>0</v>
      </c>
      <c r="AK552" s="379">
        <f t="shared" ref="AK552" si="1613">AK551</f>
        <v>0</v>
      </c>
      <c r="AL552" s="379">
        <f t="shared" ref="AL552" si="1614">AL551</f>
        <v>0</v>
      </c>
      <c r="AM552" s="282"/>
    </row>
    <row r="553" spans="1:39" ht="15" outlineLevel="1">
      <c r="A553" s="490"/>
      <c r="B553" s="396"/>
      <c r="C553" s="267"/>
      <c r="D553" s="267"/>
      <c r="E553" s="267"/>
      <c r="F553" s="267"/>
      <c r="G553" s="267"/>
      <c r="H553" s="267"/>
      <c r="I553" s="267"/>
      <c r="J553" s="267"/>
      <c r="K553" s="267"/>
      <c r="L553" s="267"/>
      <c r="M553" s="267"/>
      <c r="N553" s="267"/>
      <c r="O553" s="267"/>
      <c r="P553" s="267"/>
      <c r="Q553" s="267"/>
      <c r="R553" s="267"/>
      <c r="S553" s="267"/>
      <c r="T553" s="267"/>
      <c r="U553" s="267"/>
      <c r="V553" s="267"/>
      <c r="W553" s="267"/>
      <c r="X553" s="267"/>
      <c r="Y553" s="380"/>
      <c r="Z553" s="393"/>
      <c r="AA553" s="393"/>
      <c r="AB553" s="393"/>
      <c r="AC553" s="393"/>
      <c r="AD553" s="393"/>
      <c r="AE553" s="393"/>
      <c r="AF553" s="393"/>
      <c r="AG553" s="393"/>
      <c r="AH553" s="393"/>
      <c r="AI553" s="393"/>
      <c r="AJ553" s="393"/>
      <c r="AK553" s="393"/>
      <c r="AL553" s="393"/>
      <c r="AM553" s="282"/>
    </row>
    <row r="554" spans="1:39" ht="30" outlineLevel="1">
      <c r="A554" s="490">
        <v>46</v>
      </c>
      <c r="B554" s="396" t="s">
        <v>509</v>
      </c>
      <c r="C554" s="267" t="s">
        <v>335</v>
      </c>
      <c r="D554" s="271"/>
      <c r="E554" s="271"/>
      <c r="F554" s="271"/>
      <c r="G554" s="271"/>
      <c r="H554" s="271"/>
      <c r="I554" s="271"/>
      <c r="J554" s="271"/>
      <c r="K554" s="271"/>
      <c r="L554" s="271"/>
      <c r="M554" s="271"/>
      <c r="N554" s="271">
        <v>12</v>
      </c>
      <c r="O554" s="271"/>
      <c r="P554" s="271"/>
      <c r="Q554" s="271"/>
      <c r="R554" s="271"/>
      <c r="S554" s="271"/>
      <c r="T554" s="271"/>
      <c r="U554" s="271"/>
      <c r="V554" s="271"/>
      <c r="W554" s="271"/>
      <c r="X554" s="271"/>
      <c r="Y554" s="394"/>
      <c r="Z554" s="378"/>
      <c r="AA554" s="378"/>
      <c r="AB554" s="378"/>
      <c r="AC554" s="378"/>
      <c r="AD554" s="378"/>
      <c r="AE554" s="378"/>
      <c r="AF554" s="383"/>
      <c r="AG554" s="383"/>
      <c r="AH554" s="383"/>
      <c r="AI554" s="383"/>
      <c r="AJ554" s="383"/>
      <c r="AK554" s="383"/>
      <c r="AL554" s="383"/>
      <c r="AM554" s="272">
        <f>SUM(Y554:AL554)</f>
        <v>0</v>
      </c>
    </row>
    <row r="555" spans="1:39" ht="15" outlineLevel="1">
      <c r="A555" s="490"/>
      <c r="B555" s="399" t="s">
        <v>551</v>
      </c>
      <c r="C555" s="267" t="s">
        <v>337</v>
      </c>
      <c r="D555" s="271"/>
      <c r="E555" s="271"/>
      <c r="F555" s="271"/>
      <c r="G555" s="271"/>
      <c r="H555" s="271"/>
      <c r="I555" s="271"/>
      <c r="J555" s="271"/>
      <c r="K555" s="271"/>
      <c r="L555" s="271"/>
      <c r="M555" s="271"/>
      <c r="N555" s="271">
        <f>N554</f>
        <v>12</v>
      </c>
      <c r="O555" s="271"/>
      <c r="P555" s="271"/>
      <c r="Q555" s="271"/>
      <c r="R555" s="271"/>
      <c r="S555" s="271"/>
      <c r="T555" s="271"/>
      <c r="U555" s="271"/>
      <c r="V555" s="271"/>
      <c r="W555" s="271"/>
      <c r="X555" s="271"/>
      <c r="Y555" s="379">
        <f>Y554</f>
        <v>0</v>
      </c>
      <c r="Z555" s="379">
        <f t="shared" ref="Z555" si="1615">Z554</f>
        <v>0</v>
      </c>
      <c r="AA555" s="379">
        <f t="shared" ref="AA555" si="1616">AA554</f>
        <v>0</v>
      </c>
      <c r="AB555" s="379">
        <f t="shared" ref="AB555" si="1617">AB554</f>
        <v>0</v>
      </c>
      <c r="AC555" s="379">
        <f t="shared" ref="AC555" si="1618">AC554</f>
        <v>0</v>
      </c>
      <c r="AD555" s="379">
        <f t="shared" ref="AD555" si="1619">AD554</f>
        <v>0</v>
      </c>
      <c r="AE555" s="379">
        <f t="shared" ref="AE555" si="1620">AE554</f>
        <v>0</v>
      </c>
      <c r="AF555" s="379">
        <f t="shared" ref="AF555" si="1621">AF554</f>
        <v>0</v>
      </c>
      <c r="AG555" s="379">
        <f t="shared" ref="AG555" si="1622">AG554</f>
        <v>0</v>
      </c>
      <c r="AH555" s="379">
        <f t="shared" ref="AH555" si="1623">AH554</f>
        <v>0</v>
      </c>
      <c r="AI555" s="379">
        <f t="shared" ref="AI555" si="1624">AI554</f>
        <v>0</v>
      </c>
      <c r="AJ555" s="379">
        <f t="shared" ref="AJ555" si="1625">AJ554</f>
        <v>0</v>
      </c>
      <c r="AK555" s="379">
        <f t="shared" ref="AK555" si="1626">AK554</f>
        <v>0</v>
      </c>
      <c r="AL555" s="379">
        <f t="shared" ref="AL555" si="1627">AL554</f>
        <v>0</v>
      </c>
      <c r="AM555" s="282"/>
    </row>
    <row r="556" spans="1:39" ht="15" outlineLevel="1">
      <c r="A556" s="490"/>
      <c r="B556" s="396"/>
      <c r="C556" s="267"/>
      <c r="D556" s="267"/>
      <c r="E556" s="267"/>
      <c r="F556" s="267"/>
      <c r="G556" s="267"/>
      <c r="H556" s="267"/>
      <c r="I556" s="267"/>
      <c r="J556" s="267"/>
      <c r="K556" s="267"/>
      <c r="L556" s="267"/>
      <c r="M556" s="267"/>
      <c r="N556" s="267"/>
      <c r="O556" s="267"/>
      <c r="P556" s="267"/>
      <c r="Q556" s="267"/>
      <c r="R556" s="267"/>
      <c r="S556" s="267"/>
      <c r="T556" s="267"/>
      <c r="U556" s="267"/>
      <c r="V556" s="267"/>
      <c r="W556" s="267"/>
      <c r="X556" s="267"/>
      <c r="Y556" s="380"/>
      <c r="Z556" s="393"/>
      <c r="AA556" s="393"/>
      <c r="AB556" s="393"/>
      <c r="AC556" s="393"/>
      <c r="AD556" s="393"/>
      <c r="AE556" s="393"/>
      <c r="AF556" s="393"/>
      <c r="AG556" s="393"/>
      <c r="AH556" s="393"/>
      <c r="AI556" s="393"/>
      <c r="AJ556" s="393"/>
      <c r="AK556" s="393"/>
      <c r="AL556" s="393"/>
      <c r="AM556" s="282"/>
    </row>
    <row r="557" spans="1:39" ht="30" outlineLevel="1">
      <c r="A557" s="490">
        <v>47</v>
      </c>
      <c r="B557" s="396" t="s">
        <v>510</v>
      </c>
      <c r="C557" s="267" t="s">
        <v>335</v>
      </c>
      <c r="D557" s="271"/>
      <c r="E557" s="271"/>
      <c r="F557" s="271"/>
      <c r="G557" s="271"/>
      <c r="H557" s="271"/>
      <c r="I557" s="271"/>
      <c r="J557" s="271"/>
      <c r="K557" s="271"/>
      <c r="L557" s="271"/>
      <c r="M557" s="271"/>
      <c r="N557" s="271">
        <v>12</v>
      </c>
      <c r="O557" s="271"/>
      <c r="P557" s="271"/>
      <c r="Q557" s="271"/>
      <c r="R557" s="271"/>
      <c r="S557" s="271"/>
      <c r="T557" s="271"/>
      <c r="U557" s="271"/>
      <c r="V557" s="271"/>
      <c r="W557" s="271"/>
      <c r="X557" s="271"/>
      <c r="Y557" s="394"/>
      <c r="Z557" s="378"/>
      <c r="AA557" s="378"/>
      <c r="AB557" s="378"/>
      <c r="AC557" s="378"/>
      <c r="AD557" s="378"/>
      <c r="AE557" s="378"/>
      <c r="AF557" s="383"/>
      <c r="AG557" s="383"/>
      <c r="AH557" s="383"/>
      <c r="AI557" s="383"/>
      <c r="AJ557" s="383"/>
      <c r="AK557" s="383"/>
      <c r="AL557" s="383"/>
      <c r="AM557" s="272">
        <f>SUM(Y557:AL557)</f>
        <v>0</v>
      </c>
    </row>
    <row r="558" spans="1:39" ht="15" outlineLevel="1">
      <c r="A558" s="490"/>
      <c r="B558" s="399" t="s">
        <v>551</v>
      </c>
      <c r="C558" s="267" t="s">
        <v>337</v>
      </c>
      <c r="D558" s="271"/>
      <c r="E558" s="271"/>
      <c r="F558" s="271"/>
      <c r="G558" s="271"/>
      <c r="H558" s="271"/>
      <c r="I558" s="271"/>
      <c r="J558" s="271"/>
      <c r="K558" s="271"/>
      <c r="L558" s="271"/>
      <c r="M558" s="271"/>
      <c r="N558" s="271">
        <f>N557</f>
        <v>12</v>
      </c>
      <c r="O558" s="271"/>
      <c r="P558" s="271"/>
      <c r="Q558" s="271"/>
      <c r="R558" s="271"/>
      <c r="S558" s="271"/>
      <c r="T558" s="271"/>
      <c r="U558" s="271"/>
      <c r="V558" s="271"/>
      <c r="W558" s="271"/>
      <c r="X558" s="271"/>
      <c r="Y558" s="379">
        <f>Y557</f>
        <v>0</v>
      </c>
      <c r="Z558" s="379">
        <f t="shared" ref="Z558" si="1628">Z557</f>
        <v>0</v>
      </c>
      <c r="AA558" s="379">
        <f t="shared" ref="AA558" si="1629">AA557</f>
        <v>0</v>
      </c>
      <c r="AB558" s="379">
        <f t="shared" ref="AB558" si="1630">AB557</f>
        <v>0</v>
      </c>
      <c r="AC558" s="379">
        <f t="shared" ref="AC558" si="1631">AC557</f>
        <v>0</v>
      </c>
      <c r="AD558" s="379">
        <f t="shared" ref="AD558" si="1632">AD557</f>
        <v>0</v>
      </c>
      <c r="AE558" s="379">
        <f t="shared" ref="AE558" si="1633">AE557</f>
        <v>0</v>
      </c>
      <c r="AF558" s="379">
        <f t="shared" ref="AF558" si="1634">AF557</f>
        <v>0</v>
      </c>
      <c r="AG558" s="379">
        <f t="shared" ref="AG558" si="1635">AG557</f>
        <v>0</v>
      </c>
      <c r="AH558" s="379">
        <f t="shared" ref="AH558" si="1636">AH557</f>
        <v>0</v>
      </c>
      <c r="AI558" s="379">
        <f t="shared" ref="AI558" si="1637">AI557</f>
        <v>0</v>
      </c>
      <c r="AJ558" s="379">
        <f t="shared" ref="AJ558" si="1638">AJ557</f>
        <v>0</v>
      </c>
      <c r="AK558" s="379">
        <f t="shared" ref="AK558" si="1639">AK557</f>
        <v>0</v>
      </c>
      <c r="AL558" s="379">
        <f t="shared" ref="AL558" si="1640">AL557</f>
        <v>0</v>
      </c>
      <c r="AM558" s="282"/>
    </row>
    <row r="559" spans="1:39" ht="15" outlineLevel="1">
      <c r="A559" s="490"/>
      <c r="B559" s="396"/>
      <c r="C559" s="267"/>
      <c r="D559" s="267"/>
      <c r="E559" s="267"/>
      <c r="F559" s="267"/>
      <c r="G559" s="267"/>
      <c r="H559" s="267"/>
      <c r="I559" s="267"/>
      <c r="J559" s="267"/>
      <c r="K559" s="267"/>
      <c r="L559" s="267"/>
      <c r="M559" s="267"/>
      <c r="N559" s="267"/>
      <c r="O559" s="267"/>
      <c r="P559" s="267"/>
      <c r="Q559" s="267"/>
      <c r="R559" s="267"/>
      <c r="S559" s="267"/>
      <c r="T559" s="267"/>
      <c r="U559" s="267"/>
      <c r="V559" s="267"/>
      <c r="W559" s="267"/>
      <c r="X559" s="267"/>
      <c r="Y559" s="380"/>
      <c r="Z559" s="393"/>
      <c r="AA559" s="393"/>
      <c r="AB559" s="393"/>
      <c r="AC559" s="393"/>
      <c r="AD559" s="393"/>
      <c r="AE559" s="393"/>
      <c r="AF559" s="393"/>
      <c r="AG559" s="393"/>
      <c r="AH559" s="393"/>
      <c r="AI559" s="393"/>
      <c r="AJ559" s="393"/>
      <c r="AK559" s="393"/>
      <c r="AL559" s="393"/>
      <c r="AM559" s="282"/>
    </row>
    <row r="560" spans="1:39" ht="30" outlineLevel="1">
      <c r="A560" s="490">
        <v>48</v>
      </c>
      <c r="B560" s="396" t="s">
        <v>511</v>
      </c>
      <c r="C560" s="267" t="s">
        <v>335</v>
      </c>
      <c r="D560" s="271"/>
      <c r="E560" s="271"/>
      <c r="F560" s="271"/>
      <c r="G560" s="271"/>
      <c r="H560" s="271"/>
      <c r="I560" s="271"/>
      <c r="J560" s="271"/>
      <c r="K560" s="271"/>
      <c r="L560" s="271"/>
      <c r="M560" s="271"/>
      <c r="N560" s="271">
        <v>12</v>
      </c>
      <c r="O560" s="271"/>
      <c r="P560" s="271"/>
      <c r="Q560" s="271"/>
      <c r="R560" s="271"/>
      <c r="S560" s="271"/>
      <c r="T560" s="271"/>
      <c r="U560" s="271"/>
      <c r="V560" s="271"/>
      <c r="W560" s="271"/>
      <c r="X560" s="271"/>
      <c r="Y560" s="394"/>
      <c r="Z560" s="378"/>
      <c r="AA560" s="378"/>
      <c r="AB560" s="378"/>
      <c r="AC560" s="378"/>
      <c r="AD560" s="378"/>
      <c r="AE560" s="378"/>
      <c r="AF560" s="383"/>
      <c r="AG560" s="383"/>
      <c r="AH560" s="383"/>
      <c r="AI560" s="383"/>
      <c r="AJ560" s="383"/>
      <c r="AK560" s="383"/>
      <c r="AL560" s="383"/>
      <c r="AM560" s="272">
        <f>SUM(Y560:AL560)</f>
        <v>0</v>
      </c>
    </row>
    <row r="561" spans="1:39" ht="15" outlineLevel="1">
      <c r="A561" s="490"/>
      <c r="B561" s="399" t="s">
        <v>551</v>
      </c>
      <c r="C561" s="267" t="s">
        <v>337</v>
      </c>
      <c r="D561" s="271"/>
      <c r="E561" s="271"/>
      <c r="F561" s="271"/>
      <c r="G561" s="271"/>
      <c r="H561" s="271"/>
      <c r="I561" s="271"/>
      <c r="J561" s="271"/>
      <c r="K561" s="271"/>
      <c r="L561" s="271"/>
      <c r="M561" s="271"/>
      <c r="N561" s="271">
        <f>N560</f>
        <v>12</v>
      </c>
      <c r="O561" s="271"/>
      <c r="P561" s="271"/>
      <c r="Q561" s="271"/>
      <c r="R561" s="271"/>
      <c r="S561" s="271"/>
      <c r="T561" s="271"/>
      <c r="U561" s="271"/>
      <c r="V561" s="271"/>
      <c r="W561" s="271"/>
      <c r="X561" s="271"/>
      <c r="Y561" s="379">
        <f>Y560</f>
        <v>0</v>
      </c>
      <c r="Z561" s="379">
        <f t="shared" ref="Z561" si="1641">Z560</f>
        <v>0</v>
      </c>
      <c r="AA561" s="379">
        <f t="shared" ref="AA561" si="1642">AA560</f>
        <v>0</v>
      </c>
      <c r="AB561" s="379">
        <f t="shared" ref="AB561" si="1643">AB560</f>
        <v>0</v>
      </c>
      <c r="AC561" s="379">
        <f t="shared" ref="AC561" si="1644">AC560</f>
        <v>0</v>
      </c>
      <c r="AD561" s="379">
        <f t="shared" ref="AD561" si="1645">AD560</f>
        <v>0</v>
      </c>
      <c r="AE561" s="379">
        <f t="shared" ref="AE561" si="1646">AE560</f>
        <v>0</v>
      </c>
      <c r="AF561" s="379">
        <f t="shared" ref="AF561" si="1647">AF560</f>
        <v>0</v>
      </c>
      <c r="AG561" s="379">
        <f t="shared" ref="AG561" si="1648">AG560</f>
        <v>0</v>
      </c>
      <c r="AH561" s="379">
        <f t="shared" ref="AH561" si="1649">AH560</f>
        <v>0</v>
      </c>
      <c r="AI561" s="379">
        <f t="shared" ref="AI561" si="1650">AI560</f>
        <v>0</v>
      </c>
      <c r="AJ561" s="379">
        <f t="shared" ref="AJ561" si="1651">AJ560</f>
        <v>0</v>
      </c>
      <c r="AK561" s="379">
        <f t="shared" ref="AK561" si="1652">AK560</f>
        <v>0</v>
      </c>
      <c r="AL561" s="379">
        <f t="shared" ref="AL561" si="1653">AL560</f>
        <v>0</v>
      </c>
      <c r="AM561" s="282"/>
    </row>
    <row r="562" spans="1:39" ht="15" outlineLevel="1">
      <c r="A562" s="490"/>
      <c r="B562" s="396"/>
      <c r="C562" s="267"/>
      <c r="D562" s="267"/>
      <c r="E562" s="267"/>
      <c r="F562" s="267"/>
      <c r="G562" s="267"/>
      <c r="H562" s="267"/>
      <c r="I562" s="267"/>
      <c r="J562" s="267"/>
      <c r="K562" s="267"/>
      <c r="L562" s="267"/>
      <c r="M562" s="267"/>
      <c r="N562" s="267"/>
      <c r="O562" s="267"/>
      <c r="P562" s="267"/>
      <c r="Q562" s="267"/>
      <c r="R562" s="267"/>
      <c r="S562" s="267"/>
      <c r="T562" s="267"/>
      <c r="U562" s="267"/>
      <c r="V562" s="267"/>
      <c r="W562" s="267"/>
      <c r="X562" s="267"/>
      <c r="Y562" s="380"/>
      <c r="Z562" s="393"/>
      <c r="AA562" s="393"/>
      <c r="AB562" s="393"/>
      <c r="AC562" s="393"/>
      <c r="AD562" s="393"/>
      <c r="AE562" s="393"/>
      <c r="AF562" s="393"/>
      <c r="AG562" s="393"/>
      <c r="AH562" s="393"/>
      <c r="AI562" s="393"/>
      <c r="AJ562" s="393"/>
      <c r="AK562" s="393"/>
      <c r="AL562" s="393"/>
      <c r="AM562" s="282"/>
    </row>
    <row r="563" spans="1:39" ht="30" outlineLevel="1">
      <c r="A563" s="490">
        <v>49</v>
      </c>
      <c r="B563" s="396" t="s">
        <v>512</v>
      </c>
      <c r="C563" s="267" t="s">
        <v>335</v>
      </c>
      <c r="D563" s="271"/>
      <c r="E563" s="271"/>
      <c r="F563" s="271"/>
      <c r="G563" s="271"/>
      <c r="H563" s="271"/>
      <c r="I563" s="271"/>
      <c r="J563" s="271"/>
      <c r="K563" s="271"/>
      <c r="L563" s="271"/>
      <c r="M563" s="271"/>
      <c r="N563" s="271">
        <v>12</v>
      </c>
      <c r="O563" s="271"/>
      <c r="P563" s="271"/>
      <c r="Q563" s="271"/>
      <c r="R563" s="271"/>
      <c r="S563" s="271"/>
      <c r="T563" s="271"/>
      <c r="U563" s="271"/>
      <c r="V563" s="271"/>
      <c r="W563" s="271"/>
      <c r="X563" s="271"/>
      <c r="Y563" s="394"/>
      <c r="Z563" s="378"/>
      <c r="AA563" s="378"/>
      <c r="AB563" s="378"/>
      <c r="AC563" s="378"/>
      <c r="AD563" s="378"/>
      <c r="AE563" s="378"/>
      <c r="AF563" s="383"/>
      <c r="AG563" s="383"/>
      <c r="AH563" s="383"/>
      <c r="AI563" s="383"/>
      <c r="AJ563" s="383"/>
      <c r="AK563" s="383"/>
      <c r="AL563" s="383"/>
      <c r="AM563" s="272">
        <f>SUM(Y563:AL563)</f>
        <v>0</v>
      </c>
    </row>
    <row r="564" spans="1:39" ht="15" outlineLevel="1">
      <c r="A564" s="490"/>
      <c r="B564" s="399" t="s">
        <v>551</v>
      </c>
      <c r="C564" s="267" t="s">
        <v>337</v>
      </c>
      <c r="D564" s="271"/>
      <c r="E564" s="271"/>
      <c r="F564" s="271"/>
      <c r="G564" s="271"/>
      <c r="H564" s="271"/>
      <c r="I564" s="271"/>
      <c r="J564" s="271"/>
      <c r="K564" s="271"/>
      <c r="L564" s="271"/>
      <c r="M564" s="271"/>
      <c r="N564" s="271">
        <f>N563</f>
        <v>12</v>
      </c>
      <c r="O564" s="271"/>
      <c r="P564" s="271"/>
      <c r="Q564" s="271"/>
      <c r="R564" s="271"/>
      <c r="S564" s="271"/>
      <c r="T564" s="271"/>
      <c r="U564" s="271"/>
      <c r="V564" s="271"/>
      <c r="W564" s="271"/>
      <c r="X564" s="271"/>
      <c r="Y564" s="379">
        <f>Y563</f>
        <v>0</v>
      </c>
      <c r="Z564" s="379">
        <f t="shared" ref="Z564" si="1654">Z563</f>
        <v>0</v>
      </c>
      <c r="AA564" s="379">
        <f t="shared" ref="AA564" si="1655">AA563</f>
        <v>0</v>
      </c>
      <c r="AB564" s="379">
        <f t="shared" ref="AB564" si="1656">AB563</f>
        <v>0</v>
      </c>
      <c r="AC564" s="379">
        <f t="shared" ref="AC564" si="1657">AC563</f>
        <v>0</v>
      </c>
      <c r="AD564" s="379">
        <f t="shared" ref="AD564" si="1658">AD563</f>
        <v>0</v>
      </c>
      <c r="AE564" s="379">
        <f t="shared" ref="AE564" si="1659">AE563</f>
        <v>0</v>
      </c>
      <c r="AF564" s="379">
        <f t="shared" ref="AF564" si="1660">AF563</f>
        <v>0</v>
      </c>
      <c r="AG564" s="379">
        <f t="shared" ref="AG564" si="1661">AG563</f>
        <v>0</v>
      </c>
      <c r="AH564" s="379">
        <f t="shared" ref="AH564" si="1662">AH563</f>
        <v>0</v>
      </c>
      <c r="AI564" s="379">
        <f t="shared" ref="AI564" si="1663">AI563</f>
        <v>0</v>
      </c>
      <c r="AJ564" s="379">
        <f t="shared" ref="AJ564" si="1664">AJ563</f>
        <v>0</v>
      </c>
      <c r="AK564" s="379">
        <f t="shared" ref="AK564" si="1665">AK563</f>
        <v>0</v>
      </c>
      <c r="AL564" s="379">
        <f t="shared" ref="AL564" si="1666">AL563</f>
        <v>0</v>
      </c>
      <c r="AM564" s="282"/>
    </row>
    <row r="565" spans="1:39" ht="15" outlineLevel="1">
      <c r="A565" s="490"/>
      <c r="B565" s="399"/>
      <c r="C565" s="281"/>
      <c r="D565" s="267"/>
      <c r="E565" s="267"/>
      <c r="F565" s="267"/>
      <c r="G565" s="267"/>
      <c r="H565" s="267"/>
      <c r="I565" s="267"/>
      <c r="J565" s="267"/>
      <c r="K565" s="267"/>
      <c r="L565" s="267"/>
      <c r="M565" s="267"/>
      <c r="N565" s="267"/>
      <c r="O565" s="267"/>
      <c r="P565" s="267"/>
      <c r="Q565" s="267"/>
      <c r="R565" s="267"/>
      <c r="S565" s="267"/>
      <c r="T565" s="267"/>
      <c r="U565" s="267"/>
      <c r="V565" s="267"/>
      <c r="W565" s="267"/>
      <c r="X565" s="267"/>
      <c r="Y565" s="277"/>
      <c r="Z565" s="277"/>
      <c r="AA565" s="277"/>
      <c r="AB565" s="277"/>
      <c r="AC565" s="277"/>
      <c r="AD565" s="277"/>
      <c r="AE565" s="277"/>
      <c r="AF565" s="277"/>
      <c r="AG565" s="277"/>
      <c r="AH565" s="277"/>
      <c r="AI565" s="277"/>
      <c r="AJ565" s="277"/>
      <c r="AK565" s="277"/>
      <c r="AL565" s="277"/>
      <c r="AM565" s="282"/>
    </row>
    <row r="566" spans="1:39" ht="15.45">
      <c r="B566" s="303" t="s">
        <v>556</v>
      </c>
      <c r="C566" s="305"/>
      <c r="D566" s="305">
        <f>SUM(D409:D564)</f>
        <v>6401725.4689382426</v>
      </c>
      <c r="E566" s="305"/>
      <c r="F566" s="305"/>
      <c r="G566" s="305"/>
      <c r="H566" s="305"/>
      <c r="I566" s="305"/>
      <c r="J566" s="305"/>
      <c r="K566" s="305"/>
      <c r="L566" s="305"/>
      <c r="M566" s="305"/>
      <c r="N566" s="305"/>
      <c r="O566" s="305">
        <f>SUM(O409:O564)</f>
        <v>727.38735333263912</v>
      </c>
      <c r="P566" s="305"/>
      <c r="Q566" s="305"/>
      <c r="R566" s="305"/>
      <c r="S566" s="305"/>
      <c r="T566" s="305"/>
      <c r="U566" s="305"/>
      <c r="V566" s="305"/>
      <c r="W566" s="305"/>
      <c r="X566" s="305"/>
      <c r="Y566" s="305">
        <f>IF(Y407="kWh",SUMPRODUCT(D409:D564,Y409:Y564))</f>
        <v>4334314.5877109636</v>
      </c>
      <c r="Z566" s="305">
        <f>IF(Z407="kWh",SUMPRODUCT(D409:D564,Z409:Z564))</f>
        <v>590229.75150962896</v>
      </c>
      <c r="AA566" s="305">
        <f>IF(AA407="kw",SUMPRODUCT(N409:N564,O409:O564,AA409:AA564),SUMPRODUCT(D409:D564,AA409:AA564))</f>
        <v>2780.3761289724584</v>
      </c>
      <c r="AB566" s="305">
        <f>IF(AB407="kw",SUMPRODUCT(N409:N564,O409:O564,AB409:AB564),SUMPRODUCT(D409:D564,AB409:AB564))</f>
        <v>0</v>
      </c>
      <c r="AC566" s="305">
        <f>IF(AC407="kw",SUMPRODUCT(N409:N564,O409:O564,AC409:AC564),SUMPRODUCT(D409:D564,AC409:AC564))</f>
        <v>0</v>
      </c>
      <c r="AD566" s="305">
        <f>IF(AD407="kw",SUMPRODUCT(N409:N564,O409:O564,AD409:AD564),SUMPRODUCT(D409:D564,AD409:AD564))</f>
        <v>0</v>
      </c>
      <c r="AE566" s="305">
        <f>IF(AE407="kw",SUMPRODUCT(N409:N564,O409:O564,AE409:AE564),SUMPRODUCT(D409:D564,AE409:AE564))</f>
        <v>0</v>
      </c>
      <c r="AF566" s="305">
        <f>IF(AF407="kw",SUMPRODUCT(N409:N564,O409:O564,AF409:AF564),SUMPRODUCT(D409:D564,AF409:AF564))</f>
        <v>0</v>
      </c>
      <c r="AG566" s="305">
        <f>IF(AG407="kw",SUMPRODUCT(N409:N564,O409:O564,AG409:AG564),SUMPRODUCT(D409:D564,AG409:AG564))</f>
        <v>0</v>
      </c>
      <c r="AH566" s="305">
        <f>IF(AH407="kw",SUMPRODUCT(N409:N564,O409:O564,AH409:AH564),SUMPRODUCT(D409:D564,AH409:AH564))</f>
        <v>0</v>
      </c>
      <c r="AI566" s="305">
        <f>IF(AI407="kw",SUMPRODUCT(N409:N564,O409:O564,AI409:AI564),SUMPRODUCT(D409:D564,AI409:AI564))</f>
        <v>0</v>
      </c>
      <c r="AJ566" s="305">
        <f>IF(AJ407="kw",SUMPRODUCT(N409:N564,O409:O564,AJ409:AJ564),SUMPRODUCT(D409:D564,AJ409:AJ564))</f>
        <v>0</v>
      </c>
      <c r="AK566" s="305">
        <f>IF(AK407="kw",SUMPRODUCT(N409:N564,O409:O564,AK409:AK564),SUMPRODUCT(D409:D564,AK409:AK564))</f>
        <v>0</v>
      </c>
      <c r="AL566" s="305">
        <f>IF(AL407="kw",SUMPRODUCT(N409:N564,O409:O564,AL409:AL564),SUMPRODUCT(D409:D564,AL409:AL564))</f>
        <v>0</v>
      </c>
      <c r="AM566" s="306"/>
    </row>
    <row r="567" spans="1:39" ht="15.45">
      <c r="B567" s="365" t="s">
        <v>557</v>
      </c>
      <c r="C567" s="366"/>
      <c r="D567" s="366"/>
      <c r="E567" s="366"/>
      <c r="F567" s="366"/>
      <c r="G567" s="366"/>
      <c r="H567" s="366"/>
      <c r="I567" s="366"/>
      <c r="J567" s="366"/>
      <c r="K567" s="366"/>
      <c r="L567" s="366"/>
      <c r="M567" s="366"/>
      <c r="N567" s="366"/>
      <c r="O567" s="366"/>
      <c r="P567" s="366"/>
      <c r="Q567" s="366"/>
      <c r="R567" s="366"/>
      <c r="S567" s="366"/>
      <c r="T567" s="366"/>
      <c r="U567" s="366"/>
      <c r="V567" s="366"/>
      <c r="W567" s="366"/>
      <c r="X567" s="366"/>
      <c r="Y567" s="366">
        <f>HLOOKUP(Y219,'2. LRAMVA Threshold'!$B$42:$Q$53,9,FALSE)</f>
        <v>1769697.9881690899</v>
      </c>
      <c r="Z567" s="366">
        <f>HLOOKUP(Z219,'2. LRAMVA Threshold'!$B$42:$Q$53,9,FALSE)</f>
        <v>967904.63317232695</v>
      </c>
      <c r="AA567" s="366">
        <f>HLOOKUP(AA219,'2. LRAMVA Threshold'!$B$42:$Q$53,9,FALSE)</f>
        <v>8959</v>
      </c>
      <c r="AB567" s="366">
        <f>HLOOKUP(AB219,'2. LRAMVA Threshold'!$B$42:$Q$53,9,FALSE)</f>
        <v>0</v>
      </c>
      <c r="AC567" s="366">
        <f>HLOOKUP(AC219,'2. LRAMVA Threshold'!$B$42:$Q$53,9,FALSE)</f>
        <v>0</v>
      </c>
      <c r="AD567" s="366">
        <f>HLOOKUP(AD219,'2. LRAMVA Threshold'!$B$42:$Q$53,9,FALSE)</f>
        <v>0</v>
      </c>
      <c r="AE567" s="366">
        <f>HLOOKUP(AE219,'2. LRAMVA Threshold'!$B$42:$Q$53,9,FALSE)</f>
        <v>0</v>
      </c>
      <c r="AF567" s="366">
        <f>HLOOKUP(AF219,'2. LRAMVA Threshold'!$B$42:$Q$53,9,FALSE)</f>
        <v>0</v>
      </c>
      <c r="AG567" s="366">
        <f>HLOOKUP(AG219,'2. LRAMVA Threshold'!$B$42:$Q$53,9,FALSE)</f>
        <v>0</v>
      </c>
      <c r="AH567" s="366">
        <f>HLOOKUP(AH219,'2. LRAMVA Threshold'!$B$42:$Q$53,9,FALSE)</f>
        <v>0</v>
      </c>
      <c r="AI567" s="366">
        <f>HLOOKUP(AI219,'2. LRAMVA Threshold'!$B$42:$Q$53,9,FALSE)</f>
        <v>0</v>
      </c>
      <c r="AJ567" s="366">
        <f>HLOOKUP(AJ219,'2. LRAMVA Threshold'!$B$42:$Q$53,9,FALSE)</f>
        <v>0</v>
      </c>
      <c r="AK567" s="366">
        <f>HLOOKUP(AK219,'2. LRAMVA Threshold'!$B$42:$Q$53,9,FALSE)</f>
        <v>0</v>
      </c>
      <c r="AL567" s="366">
        <f>HLOOKUP(AL219,'2. LRAMVA Threshold'!$B$42:$Q$53,9,FALSE)</f>
        <v>0</v>
      </c>
      <c r="AM567" s="367"/>
    </row>
    <row r="568" spans="1:39" ht="15">
      <c r="B568" s="479"/>
      <c r="C568" s="368"/>
      <c r="D568" s="369"/>
      <c r="E568" s="369"/>
      <c r="F568" s="369"/>
      <c r="G568" s="369"/>
      <c r="H568" s="369"/>
      <c r="I568" s="369"/>
      <c r="J568" s="369"/>
      <c r="K568" s="369"/>
      <c r="L568" s="369"/>
      <c r="M568" s="369"/>
      <c r="N568" s="369"/>
      <c r="O568" s="370"/>
      <c r="P568" s="369"/>
      <c r="Q568" s="369"/>
      <c r="R568" s="369"/>
      <c r="S568" s="371"/>
      <c r="T568" s="371"/>
      <c r="U568" s="371"/>
      <c r="V568" s="371"/>
      <c r="W568" s="369"/>
      <c r="X568" s="369"/>
      <c r="Y568" s="372"/>
      <c r="Z568" s="372"/>
      <c r="AA568" s="372"/>
      <c r="AB568" s="372"/>
      <c r="AC568" s="372"/>
      <c r="AD568" s="372"/>
      <c r="AE568" s="372"/>
      <c r="AF568" s="372"/>
      <c r="AG568" s="372"/>
      <c r="AH568" s="372"/>
      <c r="AI568" s="372"/>
      <c r="AJ568" s="372"/>
      <c r="AK568" s="372"/>
      <c r="AL568" s="372"/>
      <c r="AM568" s="373"/>
    </row>
    <row r="569" spans="1:39" ht="15">
      <c r="B569" s="300" t="s">
        <v>558</v>
      </c>
      <c r="C569" s="314"/>
      <c r="D569" s="314"/>
      <c r="E569" s="350"/>
      <c r="F569" s="350"/>
      <c r="G569" s="350"/>
      <c r="H569" s="350"/>
      <c r="I569" s="350"/>
      <c r="J569" s="350"/>
      <c r="K569" s="350"/>
      <c r="L569" s="350"/>
      <c r="M569" s="350"/>
      <c r="N569" s="350"/>
      <c r="O569" s="267"/>
      <c r="P569" s="316"/>
      <c r="Q569" s="316"/>
      <c r="R569" s="316"/>
      <c r="S569" s="315"/>
      <c r="T569" s="315"/>
      <c r="U569" s="315"/>
      <c r="V569" s="315"/>
      <c r="W569" s="316"/>
      <c r="X569" s="316"/>
      <c r="Y569" s="317">
        <f>HLOOKUP(Y$35,'3.  Distribution Rates'!$C$122:$P$133,9,FALSE)</f>
        <v>8.5000000000000006E-3</v>
      </c>
      <c r="Z569" s="317">
        <f>HLOOKUP(Z$35,'3.  Distribution Rates'!$C$122:$P$133,9,FALSE)</f>
        <v>1.84E-2</v>
      </c>
      <c r="AA569" s="317">
        <f>HLOOKUP(AA$35,'3.  Distribution Rates'!$C$122:$P$133,9,FALSE)</f>
        <v>2.5249999999999999</v>
      </c>
      <c r="AB569" s="317">
        <f>HLOOKUP(AB$35,'3.  Distribution Rates'!$C$122:$P$133,9,FALSE)</f>
        <v>1.1857</v>
      </c>
      <c r="AC569" s="317">
        <f>HLOOKUP(AC$35,'3.  Distribution Rates'!$C$122:$P$133,9,FALSE)</f>
        <v>1.2200000000000001E-2</v>
      </c>
      <c r="AD569" s="317">
        <f>HLOOKUP(AD$35,'3.  Distribution Rates'!$C$122:$P$133,9,FALSE)</f>
        <v>17.039300000000001</v>
      </c>
      <c r="AE569" s="317">
        <f>HLOOKUP(AE$35,'3.  Distribution Rates'!$C$122:$P$133,9,FALSE)</f>
        <v>26.011399999999998</v>
      </c>
      <c r="AF569" s="317">
        <f>HLOOKUP(AF$35,'3.  Distribution Rates'!$C$122:$P$133,9,FALSE)</f>
        <v>0</v>
      </c>
      <c r="AG569" s="317">
        <f>HLOOKUP(AG$35,'3.  Distribution Rates'!$C$122:$P$133,9,FALSE)</f>
        <v>0</v>
      </c>
      <c r="AH569" s="317">
        <f>HLOOKUP(AH$35,'3.  Distribution Rates'!$C$122:$P$133,9,FALSE)</f>
        <v>0</v>
      </c>
      <c r="AI569" s="317">
        <f>HLOOKUP(AI$35,'3.  Distribution Rates'!$C$122:$P$133,9,FALSE)</f>
        <v>0</v>
      </c>
      <c r="AJ569" s="317">
        <f>HLOOKUP(AJ$35,'3.  Distribution Rates'!$C$122:$P$133,9,FALSE)</f>
        <v>0</v>
      </c>
      <c r="AK569" s="317">
        <f>HLOOKUP(AK$35,'3.  Distribution Rates'!$C$122:$P$133,9,FALSE)</f>
        <v>0</v>
      </c>
      <c r="AL569" s="317">
        <f>HLOOKUP(AL$35,'3.  Distribution Rates'!$C$122:$P$133,9,FALSE)</f>
        <v>0</v>
      </c>
      <c r="AM569" s="404"/>
    </row>
    <row r="570" spans="1:39" ht="15">
      <c r="B570" s="300" t="s">
        <v>559</v>
      </c>
      <c r="C570" s="321"/>
      <c r="D570" s="285"/>
      <c r="E570" s="255"/>
      <c r="F570" s="255"/>
      <c r="G570" s="255"/>
      <c r="H570" s="255"/>
      <c r="I570" s="255"/>
      <c r="J570" s="255"/>
      <c r="K570" s="255"/>
      <c r="L570" s="255"/>
      <c r="M570" s="255"/>
      <c r="N570" s="255"/>
      <c r="O570" s="267"/>
      <c r="P570" s="255"/>
      <c r="Q570" s="255"/>
      <c r="R570" s="255"/>
      <c r="S570" s="285"/>
      <c r="T570" s="285"/>
      <c r="U570" s="285"/>
      <c r="V570" s="285"/>
      <c r="W570" s="255"/>
      <c r="X570" s="255"/>
      <c r="Y570" s="352">
        <f>'4.  2011-2014 LRAM'!Y140*Y569</f>
        <v>0</v>
      </c>
      <c r="Z570" s="352">
        <f>'4.  2011-2014 LRAM'!Z140*Z569</f>
        <v>0</v>
      </c>
      <c r="AA570" s="352">
        <f>'4.  2011-2014 LRAM'!AA140*AA569</f>
        <v>0</v>
      </c>
      <c r="AB570" s="352">
        <f>'4.  2011-2014 LRAM'!AB140*AB569</f>
        <v>0</v>
      </c>
      <c r="AC570" s="352">
        <f>'4.  2011-2014 LRAM'!AC140*AC569</f>
        <v>0</v>
      </c>
      <c r="AD570" s="352">
        <f>'4.  2011-2014 LRAM'!AD140*AD569</f>
        <v>0</v>
      </c>
      <c r="AE570" s="352">
        <f>'4.  2011-2014 LRAM'!AE140*AE569</f>
        <v>0</v>
      </c>
      <c r="AF570" s="352">
        <f>'4.  2011-2014 LRAM'!AF140*AF569</f>
        <v>0</v>
      </c>
      <c r="AG570" s="352">
        <f>'4.  2011-2014 LRAM'!AG140*AG569</f>
        <v>0</v>
      </c>
      <c r="AH570" s="352">
        <f>'4.  2011-2014 LRAM'!AH140*AH569</f>
        <v>0</v>
      </c>
      <c r="AI570" s="352">
        <f>'4.  2011-2014 LRAM'!AI140*AI569</f>
        <v>0</v>
      </c>
      <c r="AJ570" s="352">
        <f>'4.  2011-2014 LRAM'!AJ140*AJ569</f>
        <v>0</v>
      </c>
      <c r="AK570" s="352">
        <f>'4.  2011-2014 LRAM'!AK140*AK569</f>
        <v>0</v>
      </c>
      <c r="AL570" s="352">
        <f>'4.  2011-2014 LRAM'!AL140*AL569</f>
        <v>0</v>
      </c>
      <c r="AM570" s="578">
        <f t="shared" ref="AM570:AM576" si="1667">SUM(Y570:AL570)</f>
        <v>0</v>
      </c>
    </row>
    <row r="571" spans="1:39" ht="15">
      <c r="B571" s="300" t="s">
        <v>560</v>
      </c>
      <c r="C571" s="321"/>
      <c r="D571" s="285"/>
      <c r="E571" s="255"/>
      <c r="F571" s="255"/>
      <c r="G571" s="255"/>
      <c r="H571" s="255"/>
      <c r="I571" s="255"/>
      <c r="J571" s="255"/>
      <c r="K571" s="255"/>
      <c r="L571" s="255"/>
      <c r="M571" s="255"/>
      <c r="N571" s="255"/>
      <c r="O571" s="267"/>
      <c r="P571" s="255"/>
      <c r="Q571" s="255"/>
      <c r="R571" s="255"/>
      <c r="S571" s="285"/>
      <c r="T571" s="285"/>
      <c r="U571" s="285"/>
      <c r="V571" s="285"/>
      <c r="W571" s="255"/>
      <c r="X571" s="255"/>
      <c r="Y571" s="352">
        <f>'4.  2011-2014 LRAM'!Y269*Y569</f>
        <v>0</v>
      </c>
      <c r="Z571" s="352">
        <f>'4.  2011-2014 LRAM'!Z269*Z569</f>
        <v>0</v>
      </c>
      <c r="AA571" s="352">
        <f>'4.  2011-2014 LRAM'!AA269*AA569</f>
        <v>0</v>
      </c>
      <c r="AB571" s="352">
        <f>'4.  2011-2014 LRAM'!AB269*AB569</f>
        <v>0</v>
      </c>
      <c r="AC571" s="352">
        <f>'4.  2011-2014 LRAM'!AC269*AC569</f>
        <v>0</v>
      </c>
      <c r="AD571" s="352">
        <f>'4.  2011-2014 LRAM'!AD269*AD569</f>
        <v>0</v>
      </c>
      <c r="AE571" s="352">
        <f>'4.  2011-2014 LRAM'!AE269*AE569</f>
        <v>0</v>
      </c>
      <c r="AF571" s="352">
        <f>'4.  2011-2014 LRAM'!AF269*AF569</f>
        <v>0</v>
      </c>
      <c r="AG571" s="352">
        <f>'4.  2011-2014 LRAM'!AG269*AG569</f>
        <v>0</v>
      </c>
      <c r="AH571" s="352">
        <f>'4.  2011-2014 LRAM'!AH269*AH569</f>
        <v>0</v>
      </c>
      <c r="AI571" s="352">
        <f>'4.  2011-2014 LRAM'!AI269*AI569</f>
        <v>0</v>
      </c>
      <c r="AJ571" s="352">
        <f>'4.  2011-2014 LRAM'!AJ269*AJ569</f>
        <v>0</v>
      </c>
      <c r="AK571" s="352">
        <f>'4.  2011-2014 LRAM'!AK269*AK569</f>
        <v>0</v>
      </c>
      <c r="AL571" s="352">
        <f>'4.  2011-2014 LRAM'!AL269*AL569</f>
        <v>0</v>
      </c>
      <c r="AM571" s="578">
        <f t="shared" si="1667"/>
        <v>0</v>
      </c>
    </row>
    <row r="572" spans="1:39" ht="15">
      <c r="B572" s="300" t="s">
        <v>561</v>
      </c>
      <c r="C572" s="321"/>
      <c r="D572" s="285"/>
      <c r="E572" s="255"/>
      <c r="F572" s="255"/>
      <c r="G572" s="255"/>
      <c r="H572" s="255"/>
      <c r="I572" s="255"/>
      <c r="J572" s="255"/>
      <c r="K572" s="255"/>
      <c r="L572" s="255"/>
      <c r="M572" s="255"/>
      <c r="N572" s="255"/>
      <c r="O572" s="267"/>
      <c r="P572" s="255"/>
      <c r="Q572" s="255"/>
      <c r="R572" s="255"/>
      <c r="S572" s="285"/>
      <c r="T572" s="285"/>
      <c r="U572" s="285"/>
      <c r="V572" s="285"/>
      <c r="W572" s="255"/>
      <c r="X572" s="255"/>
      <c r="Y572" s="352">
        <f>'4.  2011-2014 LRAM'!Y398*Y569</f>
        <v>0</v>
      </c>
      <c r="Z572" s="352">
        <f>'4.  2011-2014 LRAM'!Z398*Z569</f>
        <v>0</v>
      </c>
      <c r="AA572" s="352">
        <f>'4.  2011-2014 LRAM'!AA398*AA569</f>
        <v>0</v>
      </c>
      <c r="AB572" s="352">
        <f>'4.  2011-2014 LRAM'!AB398*AB569</f>
        <v>0</v>
      </c>
      <c r="AC572" s="352">
        <f>'4.  2011-2014 LRAM'!AC398*AC569</f>
        <v>0</v>
      </c>
      <c r="AD572" s="352">
        <f>'4.  2011-2014 LRAM'!AD398*AD569</f>
        <v>0</v>
      </c>
      <c r="AE572" s="352">
        <f>'4.  2011-2014 LRAM'!AE398*AE569</f>
        <v>0</v>
      </c>
      <c r="AF572" s="352">
        <f>'4.  2011-2014 LRAM'!AF398*AF569</f>
        <v>0</v>
      </c>
      <c r="AG572" s="352">
        <f>'4.  2011-2014 LRAM'!AG398*AG569</f>
        <v>0</v>
      </c>
      <c r="AH572" s="352">
        <f>'4.  2011-2014 LRAM'!AH398*AH569</f>
        <v>0</v>
      </c>
      <c r="AI572" s="352">
        <f>'4.  2011-2014 LRAM'!AI398*AI569</f>
        <v>0</v>
      </c>
      <c r="AJ572" s="352">
        <f>'4.  2011-2014 LRAM'!AJ398*AJ569</f>
        <v>0</v>
      </c>
      <c r="AK572" s="352">
        <f>'4.  2011-2014 LRAM'!AK398*AK569</f>
        <v>0</v>
      </c>
      <c r="AL572" s="352">
        <f>'4.  2011-2014 LRAM'!AL398*AL569</f>
        <v>0</v>
      </c>
      <c r="AM572" s="578">
        <f t="shared" si="1667"/>
        <v>0</v>
      </c>
    </row>
    <row r="573" spans="1:39" ht="15">
      <c r="B573" s="300" t="s">
        <v>562</v>
      </c>
      <c r="C573" s="321"/>
      <c r="D573" s="285"/>
      <c r="E573" s="255"/>
      <c r="F573" s="255"/>
      <c r="G573" s="255"/>
      <c r="H573" s="255"/>
      <c r="I573" s="255"/>
      <c r="J573" s="255"/>
      <c r="K573" s="255"/>
      <c r="L573" s="255"/>
      <c r="M573" s="255"/>
      <c r="N573" s="255"/>
      <c r="O573" s="267"/>
      <c r="P573" s="255"/>
      <c r="Q573" s="255"/>
      <c r="R573" s="255"/>
      <c r="S573" s="285"/>
      <c r="T573" s="285"/>
      <c r="U573" s="285"/>
      <c r="V573" s="285"/>
      <c r="W573" s="255"/>
      <c r="X573" s="255"/>
      <c r="Y573" s="352">
        <f>'4.  2011-2014 LRAM'!Y528*Y569</f>
        <v>9015.6257364452904</v>
      </c>
      <c r="Z573" s="352">
        <f>'4.  2011-2014 LRAM'!Z528*Z569</f>
        <v>7053.8374885615995</v>
      </c>
      <c r="AA573" s="352">
        <f>'4.  2011-2014 LRAM'!AA528*AA569</f>
        <v>7891.6201257845387</v>
      </c>
      <c r="AB573" s="352">
        <f>'4.  2011-2014 LRAM'!AB528*AB569</f>
        <v>639.32084232804482</v>
      </c>
      <c r="AC573" s="352">
        <f>'4.  2011-2014 LRAM'!AC528*AC569</f>
        <v>0</v>
      </c>
      <c r="AD573" s="352">
        <f>'4.  2011-2014 LRAM'!AD528*AD569</f>
        <v>0</v>
      </c>
      <c r="AE573" s="352">
        <f>'4.  2011-2014 LRAM'!AE528*AE569</f>
        <v>0</v>
      </c>
      <c r="AF573" s="352">
        <f>'4.  2011-2014 LRAM'!AF528*AF569</f>
        <v>0</v>
      </c>
      <c r="AG573" s="352">
        <f>'4.  2011-2014 LRAM'!AG528*AG569</f>
        <v>0</v>
      </c>
      <c r="AH573" s="352">
        <f>'4.  2011-2014 LRAM'!AH528*AH569</f>
        <v>0</v>
      </c>
      <c r="AI573" s="352">
        <f>'4.  2011-2014 LRAM'!AI528*AI569</f>
        <v>0</v>
      </c>
      <c r="AJ573" s="352">
        <f>'4.  2011-2014 LRAM'!AJ528*AJ569</f>
        <v>0</v>
      </c>
      <c r="AK573" s="352">
        <f>'4.  2011-2014 LRAM'!AK528*AK569</f>
        <v>0</v>
      </c>
      <c r="AL573" s="352">
        <f>'4.  2011-2014 LRAM'!AL528*AL569</f>
        <v>0</v>
      </c>
      <c r="AM573" s="578">
        <f t="shared" si="1667"/>
        <v>24600.404193119473</v>
      </c>
    </row>
    <row r="574" spans="1:39" ht="15">
      <c r="B574" s="300" t="s">
        <v>563</v>
      </c>
      <c r="C574" s="321"/>
      <c r="D574" s="285"/>
      <c r="E574" s="255"/>
      <c r="F574" s="255"/>
      <c r="G574" s="255"/>
      <c r="H574" s="255"/>
      <c r="I574" s="255"/>
      <c r="J574" s="255"/>
      <c r="K574" s="255"/>
      <c r="L574" s="255"/>
      <c r="M574" s="255"/>
      <c r="N574" s="255"/>
      <c r="O574" s="267"/>
      <c r="P574" s="255"/>
      <c r="Q574" s="255"/>
      <c r="R574" s="255"/>
      <c r="S574" s="285"/>
      <c r="T574" s="285"/>
      <c r="U574" s="285"/>
      <c r="V574" s="285"/>
      <c r="W574" s="255"/>
      <c r="X574" s="255"/>
      <c r="Y574" s="352">
        <f t="shared" ref="Y574:AL574" si="1668">Y210*Y569</f>
        <v>13261.564</v>
      </c>
      <c r="Z574" s="352">
        <f t="shared" si="1668"/>
        <v>7569.0414947199997</v>
      </c>
      <c r="AA574" s="352">
        <f t="shared" si="1668"/>
        <v>31993.508687725873</v>
      </c>
      <c r="AB574" s="352">
        <f t="shared" si="1668"/>
        <v>1819.5277919999999</v>
      </c>
      <c r="AC574" s="352">
        <f t="shared" si="1668"/>
        <v>0</v>
      </c>
      <c r="AD574" s="352">
        <f t="shared" si="1668"/>
        <v>0</v>
      </c>
      <c r="AE574" s="352">
        <f t="shared" si="1668"/>
        <v>0</v>
      </c>
      <c r="AF574" s="352">
        <f t="shared" si="1668"/>
        <v>0</v>
      </c>
      <c r="AG574" s="352">
        <f t="shared" si="1668"/>
        <v>0</v>
      </c>
      <c r="AH574" s="352">
        <f t="shared" si="1668"/>
        <v>0</v>
      </c>
      <c r="AI574" s="352">
        <f t="shared" si="1668"/>
        <v>0</v>
      </c>
      <c r="AJ574" s="352">
        <f t="shared" si="1668"/>
        <v>0</v>
      </c>
      <c r="AK574" s="352">
        <f t="shared" si="1668"/>
        <v>0</v>
      </c>
      <c r="AL574" s="352">
        <f t="shared" si="1668"/>
        <v>0</v>
      </c>
      <c r="AM574" s="578">
        <f t="shared" si="1667"/>
        <v>54643.641974445876</v>
      </c>
    </row>
    <row r="575" spans="1:39" ht="15">
      <c r="B575" s="300" t="s">
        <v>564</v>
      </c>
      <c r="C575" s="321"/>
      <c r="D575" s="285"/>
      <c r="E575" s="255"/>
      <c r="F575" s="255"/>
      <c r="G575" s="255"/>
      <c r="H575" s="255"/>
      <c r="I575" s="255"/>
      <c r="J575" s="255"/>
      <c r="K575" s="255"/>
      <c r="L575" s="255"/>
      <c r="M575" s="255"/>
      <c r="N575" s="255"/>
      <c r="O575" s="267"/>
      <c r="P575" s="255"/>
      <c r="Q575" s="255"/>
      <c r="R575" s="255"/>
      <c r="S575" s="285"/>
      <c r="T575" s="285"/>
      <c r="U575" s="285"/>
      <c r="V575" s="285"/>
      <c r="W575" s="255"/>
      <c r="X575" s="255"/>
      <c r="Y575" s="352">
        <f t="shared" ref="Y575:AL575" si="1669">Y397*Y569</f>
        <v>22691.0985</v>
      </c>
      <c r="Z575" s="352">
        <f t="shared" si="1669"/>
        <v>18649.634668773575</v>
      </c>
      <c r="AA575" s="352">
        <f t="shared" si="1669"/>
        <v>1342.5307977266864</v>
      </c>
      <c r="AB575" s="352">
        <f t="shared" si="1669"/>
        <v>0</v>
      </c>
      <c r="AC575" s="352">
        <f t="shared" si="1669"/>
        <v>0</v>
      </c>
      <c r="AD575" s="352">
        <f t="shared" si="1669"/>
        <v>0</v>
      </c>
      <c r="AE575" s="352">
        <f t="shared" si="1669"/>
        <v>0</v>
      </c>
      <c r="AF575" s="352">
        <f t="shared" si="1669"/>
        <v>0</v>
      </c>
      <c r="AG575" s="352">
        <f t="shared" si="1669"/>
        <v>0</v>
      </c>
      <c r="AH575" s="352">
        <f t="shared" si="1669"/>
        <v>0</v>
      </c>
      <c r="AI575" s="352">
        <f t="shared" si="1669"/>
        <v>0</v>
      </c>
      <c r="AJ575" s="352">
        <f t="shared" si="1669"/>
        <v>0</v>
      </c>
      <c r="AK575" s="352">
        <f t="shared" si="1669"/>
        <v>0</v>
      </c>
      <c r="AL575" s="352">
        <f t="shared" si="1669"/>
        <v>0</v>
      </c>
      <c r="AM575" s="578">
        <f t="shared" si="1667"/>
        <v>42683.263966500257</v>
      </c>
    </row>
    <row r="576" spans="1:39" ht="15">
      <c r="B576" s="300" t="s">
        <v>565</v>
      </c>
      <c r="C576" s="321"/>
      <c r="D576" s="285"/>
      <c r="E576" s="255"/>
      <c r="F576" s="255"/>
      <c r="G576" s="255"/>
      <c r="H576" s="255"/>
      <c r="I576" s="255"/>
      <c r="J576" s="255"/>
      <c r="K576" s="255"/>
      <c r="L576" s="255"/>
      <c r="M576" s="255"/>
      <c r="N576" s="255"/>
      <c r="O576" s="267"/>
      <c r="P576" s="255"/>
      <c r="Q576" s="255"/>
      <c r="R576" s="255"/>
      <c r="S576" s="285"/>
      <c r="T576" s="285"/>
      <c r="U576" s="285"/>
      <c r="V576" s="285"/>
      <c r="W576" s="255"/>
      <c r="X576" s="255"/>
      <c r="Y576" s="352">
        <f>Y566*Y569</f>
        <v>36841.673995543191</v>
      </c>
      <c r="Z576" s="352">
        <f t="shared" ref="Z576:AL576" si="1670">Z566*Z569</f>
        <v>10860.227427777172</v>
      </c>
      <c r="AA576" s="352">
        <f t="shared" si="1670"/>
        <v>7020.4497256554578</v>
      </c>
      <c r="AB576" s="352">
        <f t="shared" si="1670"/>
        <v>0</v>
      </c>
      <c r="AC576" s="352">
        <f t="shared" si="1670"/>
        <v>0</v>
      </c>
      <c r="AD576" s="352">
        <f t="shared" si="1670"/>
        <v>0</v>
      </c>
      <c r="AE576" s="352">
        <f t="shared" si="1670"/>
        <v>0</v>
      </c>
      <c r="AF576" s="352">
        <f t="shared" si="1670"/>
        <v>0</v>
      </c>
      <c r="AG576" s="352">
        <f t="shared" si="1670"/>
        <v>0</v>
      </c>
      <c r="AH576" s="352">
        <f t="shared" si="1670"/>
        <v>0</v>
      </c>
      <c r="AI576" s="352">
        <f t="shared" si="1670"/>
        <v>0</v>
      </c>
      <c r="AJ576" s="352">
        <f t="shared" si="1670"/>
        <v>0</v>
      </c>
      <c r="AK576" s="352">
        <f t="shared" si="1670"/>
        <v>0</v>
      </c>
      <c r="AL576" s="352">
        <f t="shared" si="1670"/>
        <v>0</v>
      </c>
      <c r="AM576" s="578">
        <f t="shared" si="1667"/>
        <v>54722.351148975824</v>
      </c>
    </row>
    <row r="577" spans="1:39" ht="15.45">
      <c r="B577" s="325" t="s">
        <v>566</v>
      </c>
      <c r="C577" s="321"/>
      <c r="D577" s="312"/>
      <c r="E577" s="310"/>
      <c r="F577" s="310"/>
      <c r="G577" s="310"/>
      <c r="H577" s="310"/>
      <c r="I577" s="310"/>
      <c r="J577" s="310"/>
      <c r="K577" s="310"/>
      <c r="L577" s="310"/>
      <c r="M577" s="310"/>
      <c r="N577" s="310"/>
      <c r="O577" s="276"/>
      <c r="P577" s="310"/>
      <c r="Q577" s="310"/>
      <c r="R577" s="310"/>
      <c r="S577" s="312"/>
      <c r="T577" s="312"/>
      <c r="U577" s="312"/>
      <c r="V577" s="312"/>
      <c r="W577" s="310"/>
      <c r="X577" s="310"/>
      <c r="Y577" s="322">
        <f>SUM(Y570:Y576)</f>
        <v>81809.96223198848</v>
      </c>
      <c r="Z577" s="322">
        <f>SUM(Z570:Z576)</f>
        <v>44132.741079832347</v>
      </c>
      <c r="AA577" s="322">
        <f t="shared" ref="AA577:AE577" si="1671">SUM(AA570:AA576)</f>
        <v>48248.109336892558</v>
      </c>
      <c r="AB577" s="322">
        <f t="shared" si="1671"/>
        <v>2458.8486343280447</v>
      </c>
      <c r="AC577" s="322">
        <f t="shared" si="1671"/>
        <v>0</v>
      </c>
      <c r="AD577" s="322">
        <f>SUM(AD570:AD576)</f>
        <v>0</v>
      </c>
      <c r="AE577" s="322">
        <f t="shared" si="1671"/>
        <v>0</v>
      </c>
      <c r="AF577" s="322">
        <f>SUM(AF570:AF576)</f>
        <v>0</v>
      </c>
      <c r="AG577" s="322">
        <f>SUM(AG570:AG576)</f>
        <v>0</v>
      </c>
      <c r="AH577" s="322">
        <f t="shared" ref="AH577:AL577" si="1672">SUM(AH570:AH576)</f>
        <v>0</v>
      </c>
      <c r="AI577" s="322">
        <f t="shared" si="1672"/>
        <v>0</v>
      </c>
      <c r="AJ577" s="322">
        <f>SUM(AJ570:AJ576)</f>
        <v>0</v>
      </c>
      <c r="AK577" s="322">
        <f t="shared" si="1672"/>
        <v>0</v>
      </c>
      <c r="AL577" s="322">
        <f t="shared" si="1672"/>
        <v>0</v>
      </c>
      <c r="AM577" s="375">
        <f>SUM(AM570:AM576)</f>
        <v>176649.66128304141</v>
      </c>
    </row>
    <row r="578" spans="1:39" ht="15.45">
      <c r="B578" s="325" t="s">
        <v>567</v>
      </c>
      <c r="C578" s="321"/>
      <c r="D578" s="326"/>
      <c r="E578" s="310"/>
      <c r="F578" s="310"/>
      <c r="G578" s="310"/>
      <c r="H578" s="310"/>
      <c r="I578" s="310"/>
      <c r="J578" s="310"/>
      <c r="K578" s="310"/>
      <c r="L578" s="310"/>
      <c r="M578" s="310"/>
      <c r="N578" s="310"/>
      <c r="O578" s="276"/>
      <c r="P578" s="310"/>
      <c r="Q578" s="310"/>
      <c r="R578" s="310"/>
      <c r="S578" s="312"/>
      <c r="T578" s="312"/>
      <c r="U578" s="312"/>
      <c r="V578" s="312"/>
      <c r="W578" s="310"/>
      <c r="X578" s="310"/>
      <c r="Y578" s="323">
        <f>Y567*Y569</f>
        <v>15042.432899437264</v>
      </c>
      <c r="Z578" s="323">
        <f t="shared" ref="Z578:AE578" si="1673">Z567*Z569</f>
        <v>17809.445250370816</v>
      </c>
      <c r="AA578" s="323">
        <f t="shared" si="1673"/>
        <v>22621.474999999999</v>
      </c>
      <c r="AB578" s="323">
        <f t="shared" si="1673"/>
        <v>0</v>
      </c>
      <c r="AC578" s="323">
        <f t="shared" si="1673"/>
        <v>0</v>
      </c>
      <c r="AD578" s="323">
        <f>AD567*AD569</f>
        <v>0</v>
      </c>
      <c r="AE578" s="323">
        <f t="shared" si="1673"/>
        <v>0</v>
      </c>
      <c r="AF578" s="323">
        <f>AF567*AF569</f>
        <v>0</v>
      </c>
      <c r="AG578" s="323">
        <f t="shared" ref="AG578:AL578" si="1674">AG567*AG569</f>
        <v>0</v>
      </c>
      <c r="AH578" s="323">
        <f t="shared" si="1674"/>
        <v>0</v>
      </c>
      <c r="AI578" s="323">
        <f t="shared" si="1674"/>
        <v>0</v>
      </c>
      <c r="AJ578" s="323">
        <f>AJ567*AJ569</f>
        <v>0</v>
      </c>
      <c r="AK578" s="323">
        <f>AK567*AK569</f>
        <v>0</v>
      </c>
      <c r="AL578" s="323">
        <f t="shared" si="1674"/>
        <v>0</v>
      </c>
      <c r="AM578" s="375">
        <f>SUM(Y578:AL578)</f>
        <v>55473.353149808077</v>
      </c>
    </row>
    <row r="579" spans="1:39" ht="15.45">
      <c r="B579" s="325" t="s">
        <v>568</v>
      </c>
      <c r="C579" s="321"/>
      <c r="D579" s="326"/>
      <c r="E579" s="310"/>
      <c r="F579" s="310"/>
      <c r="G579" s="310"/>
      <c r="H579" s="310"/>
      <c r="I579" s="310"/>
      <c r="J579" s="310"/>
      <c r="K579" s="310"/>
      <c r="L579" s="310"/>
      <c r="M579" s="310"/>
      <c r="N579" s="310"/>
      <c r="O579" s="276"/>
      <c r="P579" s="310"/>
      <c r="Q579" s="310"/>
      <c r="R579" s="310"/>
      <c r="S579" s="326"/>
      <c r="T579" s="326"/>
      <c r="U579" s="326"/>
      <c r="V579" s="326"/>
      <c r="W579" s="310"/>
      <c r="X579" s="310"/>
      <c r="Y579" s="327"/>
      <c r="Z579" s="327"/>
      <c r="AA579" s="327"/>
      <c r="AB579" s="327"/>
      <c r="AC579" s="327"/>
      <c r="AD579" s="327"/>
      <c r="AE579" s="327"/>
      <c r="AF579" s="327"/>
      <c r="AG579" s="327"/>
      <c r="AH579" s="327"/>
      <c r="AI579" s="327"/>
      <c r="AJ579" s="327"/>
      <c r="AK579" s="327"/>
      <c r="AL579" s="327"/>
      <c r="AM579" s="375">
        <f>AM577-AM578</f>
        <v>121176.30813323334</v>
      </c>
    </row>
    <row r="580" spans="1:39" ht="15">
      <c r="B580" s="300"/>
      <c r="C580" s="326"/>
      <c r="D580" s="326"/>
      <c r="E580" s="310"/>
      <c r="F580" s="310"/>
      <c r="G580" s="310"/>
      <c r="H580" s="310"/>
      <c r="I580" s="310"/>
      <c r="J580" s="310"/>
      <c r="K580" s="310"/>
      <c r="L580" s="310"/>
      <c r="M580" s="310"/>
      <c r="N580" s="310"/>
      <c r="O580" s="276"/>
      <c r="P580" s="310"/>
      <c r="Q580" s="310"/>
      <c r="R580" s="310"/>
      <c r="S580" s="326"/>
      <c r="T580" s="321"/>
      <c r="U580" s="326"/>
      <c r="V580" s="326"/>
      <c r="W580" s="310"/>
      <c r="X580" s="310"/>
      <c r="Y580" s="328"/>
      <c r="Z580" s="328"/>
      <c r="AA580" s="328"/>
      <c r="AB580" s="328"/>
      <c r="AC580" s="328"/>
      <c r="AD580" s="328"/>
      <c r="AE580" s="328"/>
      <c r="AF580" s="328"/>
      <c r="AG580" s="328"/>
      <c r="AH580" s="328"/>
      <c r="AI580" s="328"/>
      <c r="AJ580" s="328"/>
      <c r="AK580" s="328"/>
      <c r="AL580" s="328"/>
      <c r="AM580" s="324"/>
    </row>
    <row r="581" spans="1:39" ht="15">
      <c r="B581" s="402" t="s">
        <v>569</v>
      </c>
      <c r="C581" s="280"/>
      <c r="D581" s="255"/>
      <c r="E581" s="255"/>
      <c r="F581" s="255"/>
      <c r="G581" s="255"/>
      <c r="H581" s="255"/>
      <c r="I581" s="255"/>
      <c r="J581" s="255"/>
      <c r="K581" s="255"/>
      <c r="L581" s="255"/>
      <c r="M581" s="255"/>
      <c r="N581" s="255"/>
      <c r="O581" s="333"/>
      <c r="P581" s="255"/>
      <c r="Q581" s="255"/>
      <c r="R581" s="255"/>
      <c r="S581" s="280"/>
      <c r="T581" s="285"/>
      <c r="U581" s="285"/>
      <c r="V581" s="255"/>
      <c r="W581" s="255"/>
      <c r="X581" s="285"/>
      <c r="Y581" s="267">
        <f>SUMPRODUCT(E409:E564,Y409:Y564)</f>
        <v>3401670.2151470114</v>
      </c>
      <c r="Z581" s="267">
        <f>SUMPRODUCT(E409:E564,Z409:Z564)</f>
        <v>599020.97622322571</v>
      </c>
      <c r="AA581" s="267">
        <f t="shared" ref="AA581:AL581" si="1675">IF(AA407="kw",SUMPRODUCT($N$409:$N$564,$P$409:$P$564,AA409:AA564),SUMPRODUCT($E$409:$E$564,AA409:AA564))</f>
        <v>2893.1647102286001</v>
      </c>
      <c r="AB581" s="267">
        <f t="shared" si="1675"/>
        <v>0</v>
      </c>
      <c r="AC581" s="267">
        <f t="shared" si="1675"/>
        <v>0</v>
      </c>
      <c r="AD581" s="267">
        <f t="shared" si="1675"/>
        <v>0</v>
      </c>
      <c r="AE581" s="267">
        <f t="shared" si="1675"/>
        <v>0</v>
      </c>
      <c r="AF581" s="267">
        <f t="shared" si="1675"/>
        <v>0</v>
      </c>
      <c r="AG581" s="267">
        <f t="shared" si="1675"/>
        <v>0</v>
      </c>
      <c r="AH581" s="267">
        <f t="shared" si="1675"/>
        <v>0</v>
      </c>
      <c r="AI581" s="267">
        <f t="shared" si="1675"/>
        <v>0</v>
      </c>
      <c r="AJ581" s="267">
        <f t="shared" si="1675"/>
        <v>0</v>
      </c>
      <c r="AK581" s="267">
        <f t="shared" si="1675"/>
        <v>0</v>
      </c>
      <c r="AL581" s="267">
        <f t="shared" si="1675"/>
        <v>0</v>
      </c>
      <c r="AM581" s="313"/>
    </row>
    <row r="582" spans="1:39" ht="15">
      <c r="B582" s="402" t="s">
        <v>570</v>
      </c>
      <c r="C582" s="280"/>
      <c r="D582" s="255"/>
      <c r="E582" s="255"/>
      <c r="F582" s="255"/>
      <c r="G582" s="255"/>
      <c r="H582" s="255"/>
      <c r="I582" s="255"/>
      <c r="J582" s="255"/>
      <c r="K582" s="255"/>
      <c r="L582" s="255"/>
      <c r="M582" s="255"/>
      <c r="N582" s="255"/>
      <c r="O582" s="333"/>
      <c r="P582" s="255"/>
      <c r="Q582" s="255"/>
      <c r="R582" s="255"/>
      <c r="S582" s="280"/>
      <c r="T582" s="285"/>
      <c r="U582" s="285"/>
      <c r="V582" s="255"/>
      <c r="W582" s="255"/>
      <c r="X582" s="285"/>
      <c r="Y582" s="267">
        <f>SUMPRODUCT(F409:F564,Y409:Y564)</f>
        <v>3401661.8425830593</v>
      </c>
      <c r="Z582" s="267">
        <f>SUMPRODUCT(F409:F564,Z409:Z564)</f>
        <v>598806.14950630744</v>
      </c>
      <c r="AA582" s="267">
        <f t="shared" ref="AA582:AL582" si="1676">IF(AA407="kw",SUMPRODUCT($N$409:$N$564,$Q$409:$Q$564,AA409:AA564),SUMPRODUCT($F$409:$F$564,AA409:AA564))</f>
        <v>2891.9101105175746</v>
      </c>
      <c r="AB582" s="267">
        <f t="shared" si="1676"/>
        <v>0</v>
      </c>
      <c r="AC582" s="267">
        <f t="shared" si="1676"/>
        <v>0</v>
      </c>
      <c r="AD582" s="267">
        <f t="shared" si="1676"/>
        <v>0</v>
      </c>
      <c r="AE582" s="267">
        <f t="shared" si="1676"/>
        <v>0</v>
      </c>
      <c r="AF582" s="267">
        <f t="shared" si="1676"/>
        <v>0</v>
      </c>
      <c r="AG582" s="267">
        <f t="shared" si="1676"/>
        <v>0</v>
      </c>
      <c r="AH582" s="267">
        <f t="shared" si="1676"/>
        <v>0</v>
      </c>
      <c r="AI582" s="267">
        <f t="shared" si="1676"/>
        <v>0</v>
      </c>
      <c r="AJ582" s="267">
        <f t="shared" si="1676"/>
        <v>0</v>
      </c>
      <c r="AK582" s="267">
        <f t="shared" si="1676"/>
        <v>0</v>
      </c>
      <c r="AL582" s="267">
        <f t="shared" si="1676"/>
        <v>0</v>
      </c>
      <c r="AM582" s="313"/>
    </row>
    <row r="583" spans="1:39" ht="15">
      <c r="B583" s="403" t="s">
        <v>571</v>
      </c>
      <c r="C583" s="339"/>
      <c r="D583" s="358"/>
      <c r="E583" s="358"/>
      <c r="F583" s="358"/>
      <c r="G583" s="358"/>
      <c r="H583" s="358"/>
      <c r="I583" s="358"/>
      <c r="J583" s="358"/>
      <c r="K583" s="358"/>
      <c r="L583" s="358"/>
      <c r="M583" s="358"/>
      <c r="N583" s="358"/>
      <c r="O583" s="357"/>
      <c r="P583" s="358"/>
      <c r="Q583" s="358"/>
      <c r="R583" s="358"/>
      <c r="S583" s="339"/>
      <c r="T583" s="359"/>
      <c r="U583" s="359"/>
      <c r="V583" s="358"/>
      <c r="W583" s="358"/>
      <c r="X583" s="359"/>
      <c r="Y583" s="302">
        <f>SUMPRODUCT(G409:G564,Y409:Y564)</f>
        <v>3401653.4700191068</v>
      </c>
      <c r="Z583" s="302">
        <f>SUMPRODUCT(G409:G564,Z409:Z564)</f>
        <v>598591.32278938917</v>
      </c>
      <c r="AA583" s="302">
        <f t="shared" ref="AA583:AL583" si="1677">IF(AA407="kw",SUMPRODUCT($N$409:$N$564,$R$409:$R$564,AA409:AA564),SUMPRODUCT($G$409:$G$564,AA409:AA564))</f>
        <v>2890.655510806549</v>
      </c>
      <c r="AB583" s="302">
        <f t="shared" si="1677"/>
        <v>0</v>
      </c>
      <c r="AC583" s="302">
        <f t="shared" si="1677"/>
        <v>0</v>
      </c>
      <c r="AD583" s="302">
        <f t="shared" si="1677"/>
        <v>0</v>
      </c>
      <c r="AE583" s="302">
        <f t="shared" si="1677"/>
        <v>0</v>
      </c>
      <c r="AF583" s="302">
        <f t="shared" si="1677"/>
        <v>0</v>
      </c>
      <c r="AG583" s="302">
        <f t="shared" si="1677"/>
        <v>0</v>
      </c>
      <c r="AH583" s="302">
        <f t="shared" si="1677"/>
        <v>0</v>
      </c>
      <c r="AI583" s="302">
        <f t="shared" si="1677"/>
        <v>0</v>
      </c>
      <c r="AJ583" s="302">
        <f t="shared" si="1677"/>
        <v>0</v>
      </c>
      <c r="AK583" s="302">
        <f t="shared" si="1677"/>
        <v>0</v>
      </c>
      <c r="AL583" s="302">
        <f t="shared" si="1677"/>
        <v>0</v>
      </c>
      <c r="AM583" s="360"/>
    </row>
    <row r="584" spans="1:39" ht="22.5" customHeight="1">
      <c r="B584" s="342" t="s">
        <v>385</v>
      </c>
      <c r="C584" s="361"/>
      <c r="D584" s="362"/>
      <c r="E584" s="362"/>
      <c r="F584" s="362"/>
      <c r="G584" s="362"/>
      <c r="H584" s="362"/>
      <c r="I584" s="362"/>
      <c r="J584" s="362"/>
      <c r="K584" s="362"/>
      <c r="L584" s="362"/>
      <c r="M584" s="362"/>
      <c r="N584" s="362"/>
      <c r="O584" s="362"/>
      <c r="P584" s="362"/>
      <c r="Q584" s="362"/>
      <c r="R584" s="362"/>
      <c r="S584" s="345"/>
      <c r="T584" s="346"/>
      <c r="U584" s="362"/>
      <c r="V584" s="362"/>
      <c r="W584" s="362"/>
      <c r="X584" s="362"/>
      <c r="Y584" s="377"/>
      <c r="Z584" s="377"/>
      <c r="AA584" s="377"/>
      <c r="AB584" s="377"/>
      <c r="AC584" s="377"/>
      <c r="AD584" s="377"/>
      <c r="AE584" s="377"/>
      <c r="AF584" s="377"/>
      <c r="AG584" s="377"/>
      <c r="AH584" s="377"/>
      <c r="AI584" s="377"/>
      <c r="AJ584" s="377"/>
      <c r="AK584" s="377"/>
      <c r="AL584" s="377"/>
      <c r="AM584" s="363"/>
    </row>
    <row r="587" spans="1:39" ht="15.45">
      <c r="B587" s="256" t="s">
        <v>572</v>
      </c>
      <c r="C587" s="257"/>
      <c r="D587" s="542" t="s">
        <v>245</v>
      </c>
      <c r="E587" s="231"/>
      <c r="F587" s="542"/>
      <c r="G587" s="231"/>
      <c r="H587" s="231"/>
      <c r="I587" s="231"/>
      <c r="J587" s="231"/>
      <c r="K587" s="231"/>
      <c r="L587" s="231"/>
      <c r="M587" s="231"/>
      <c r="N587" s="231"/>
      <c r="O587" s="257"/>
      <c r="P587" s="231"/>
      <c r="Q587" s="231"/>
      <c r="R587" s="231"/>
      <c r="S587" s="231"/>
      <c r="T587" s="231"/>
      <c r="U587" s="231"/>
      <c r="V587" s="231"/>
      <c r="W587" s="231"/>
      <c r="X587" s="231"/>
      <c r="Y587" s="248"/>
      <c r="Z587" s="245"/>
      <c r="AA587" s="245"/>
      <c r="AB587" s="245"/>
      <c r="AC587" s="245"/>
      <c r="AD587" s="245"/>
      <c r="AE587" s="245"/>
      <c r="AF587" s="245"/>
      <c r="AG587" s="245"/>
      <c r="AH587" s="245"/>
      <c r="AI587" s="245"/>
      <c r="AJ587" s="245"/>
      <c r="AK587" s="245"/>
      <c r="AL587" s="245"/>
    </row>
    <row r="588" spans="1:39" ht="33.75" customHeight="1">
      <c r="B588" s="823" t="s">
        <v>325</v>
      </c>
      <c r="C588" s="825" t="s">
        <v>326</v>
      </c>
      <c r="D588" s="260" t="s">
        <v>327</v>
      </c>
      <c r="E588" s="827" t="s">
        <v>328</v>
      </c>
      <c r="F588" s="828"/>
      <c r="G588" s="828"/>
      <c r="H588" s="828"/>
      <c r="I588" s="828"/>
      <c r="J588" s="828"/>
      <c r="K588" s="828"/>
      <c r="L588" s="828"/>
      <c r="M588" s="829"/>
      <c r="N588" s="830" t="s">
        <v>329</v>
      </c>
      <c r="O588" s="260" t="s">
        <v>330</v>
      </c>
      <c r="P588" s="827" t="s">
        <v>331</v>
      </c>
      <c r="Q588" s="828"/>
      <c r="R588" s="828"/>
      <c r="S588" s="828"/>
      <c r="T588" s="828"/>
      <c r="U588" s="828"/>
      <c r="V588" s="828"/>
      <c r="W588" s="828"/>
      <c r="X588" s="829"/>
      <c r="Y588" s="820" t="s">
        <v>332</v>
      </c>
      <c r="Z588" s="821"/>
      <c r="AA588" s="821"/>
      <c r="AB588" s="821"/>
      <c r="AC588" s="821"/>
      <c r="AD588" s="821"/>
      <c r="AE588" s="821"/>
      <c r="AF588" s="821"/>
      <c r="AG588" s="821"/>
      <c r="AH588" s="821"/>
      <c r="AI588" s="821"/>
      <c r="AJ588" s="821"/>
      <c r="AK588" s="821"/>
      <c r="AL588" s="821"/>
      <c r="AM588" s="822"/>
    </row>
    <row r="589" spans="1:39" ht="68.25" customHeight="1">
      <c r="B589" s="824"/>
      <c r="C589" s="826"/>
      <c r="D589" s="261">
        <v>2018</v>
      </c>
      <c r="E589" s="261">
        <v>2019</v>
      </c>
      <c r="F589" s="261">
        <v>2020</v>
      </c>
      <c r="G589" s="261">
        <v>2021</v>
      </c>
      <c r="H589" s="261">
        <v>2022</v>
      </c>
      <c r="I589" s="261">
        <v>2023</v>
      </c>
      <c r="J589" s="261">
        <v>2024</v>
      </c>
      <c r="K589" s="261">
        <v>2025</v>
      </c>
      <c r="L589" s="261">
        <v>2026</v>
      </c>
      <c r="M589" s="261">
        <v>2027</v>
      </c>
      <c r="N589" s="831"/>
      <c r="O589" s="261">
        <v>2018</v>
      </c>
      <c r="P589" s="261">
        <v>2019</v>
      </c>
      <c r="Q589" s="261">
        <v>2020</v>
      </c>
      <c r="R589" s="261">
        <v>2021</v>
      </c>
      <c r="S589" s="261">
        <v>2022</v>
      </c>
      <c r="T589" s="261">
        <v>2023</v>
      </c>
      <c r="U589" s="261">
        <v>2024</v>
      </c>
      <c r="V589" s="261">
        <v>2025</v>
      </c>
      <c r="W589" s="261">
        <v>2026</v>
      </c>
      <c r="X589" s="261">
        <v>2027</v>
      </c>
      <c r="Y589" s="261" t="str">
        <f>'1.  LRAMVA Summary'!D52</f>
        <v>Residential</v>
      </c>
      <c r="Z589" s="261" t="str">
        <f>'1.  LRAMVA Summary'!E52</f>
        <v>GS &lt; 50 kW</v>
      </c>
      <c r="AA589" s="261" t="str">
        <f>'1.  LRAMVA Summary'!F52</f>
        <v>GS 50 to 2,999 kW</v>
      </c>
      <c r="AB589" s="261" t="str">
        <f>'1.  LRAMVA Summary'!G52</f>
        <v>GS 3,000 to 4,999 kW</v>
      </c>
      <c r="AC589" s="261" t="str">
        <f>'1.  LRAMVA Summary'!H52</f>
        <v>Unmetered Scattered Load</v>
      </c>
      <c r="AD589" s="261" t="str">
        <f>'1.  LRAMVA Summary'!I52</f>
        <v>Sentinel Lighting</v>
      </c>
      <c r="AE589" s="261" t="str">
        <f>'1.  LRAMVA Summary'!J52</f>
        <v>Street Lighting</v>
      </c>
      <c r="AF589" s="261" t="str">
        <f>'1.  LRAMVA Summary'!K52</f>
        <v/>
      </c>
      <c r="AG589" s="261" t="str">
        <f>'1.  LRAMVA Summary'!L52</f>
        <v/>
      </c>
      <c r="AH589" s="261" t="str">
        <f>'1.  LRAMVA Summary'!M52</f>
        <v/>
      </c>
      <c r="AI589" s="261" t="str">
        <f>'1.  LRAMVA Summary'!N52</f>
        <v/>
      </c>
      <c r="AJ589" s="261" t="str">
        <f>'1.  LRAMVA Summary'!O52</f>
        <v/>
      </c>
      <c r="AK589" s="261" t="str">
        <f>'1.  LRAMVA Summary'!P52</f>
        <v/>
      </c>
      <c r="AL589" s="261" t="str">
        <f>'1.  LRAMVA Summary'!Q52</f>
        <v/>
      </c>
      <c r="AM589" s="263" t="str">
        <f>'1.  LRAMVA Summary'!R52</f>
        <v>Total</v>
      </c>
    </row>
    <row r="590" spans="1:39" ht="15.75" hidden="1" customHeight="1">
      <c r="A590" s="490"/>
      <c r="B590" s="476" t="s">
        <v>451</v>
      </c>
      <c r="C590" s="265"/>
      <c r="D590" s="265"/>
      <c r="E590" s="265"/>
      <c r="F590" s="265"/>
      <c r="G590" s="265"/>
      <c r="H590" s="265"/>
      <c r="I590" s="265"/>
      <c r="J590" s="265"/>
      <c r="K590" s="265"/>
      <c r="L590" s="265"/>
      <c r="M590" s="265"/>
      <c r="N590" s="266"/>
      <c r="O590" s="265"/>
      <c r="P590" s="265"/>
      <c r="Q590" s="265"/>
      <c r="R590" s="265"/>
      <c r="S590" s="265"/>
      <c r="T590" s="265"/>
      <c r="U590" s="265"/>
      <c r="V590" s="265"/>
      <c r="W590" s="265"/>
      <c r="X590" s="265"/>
      <c r="Y590" s="267" t="str">
        <f>'1.  LRAMVA Summary'!D53</f>
        <v>kWh</v>
      </c>
      <c r="Z590" s="267" t="str">
        <f>'1.  LRAMVA Summary'!E53</f>
        <v>kWh</v>
      </c>
      <c r="AA590" s="267" t="str">
        <f>'1.  LRAMVA Summary'!F53</f>
        <v>kW</v>
      </c>
      <c r="AB590" s="267" t="str">
        <f>'1.  LRAMVA Summary'!G53</f>
        <v>kW</v>
      </c>
      <c r="AC590" s="267" t="str">
        <f>'1.  LRAMVA Summary'!H53</f>
        <v>kWh</v>
      </c>
      <c r="AD590" s="267" t="str">
        <f>'1.  LRAMVA Summary'!I53</f>
        <v>kW</v>
      </c>
      <c r="AE590" s="267" t="str">
        <f>'1.  LRAMVA Summary'!J53</f>
        <v>kW</v>
      </c>
      <c r="AF590" s="267">
        <f>'1.  LRAMVA Summary'!K53</f>
        <v>0</v>
      </c>
      <c r="AG590" s="267">
        <f>'1.  LRAMVA Summary'!L53</f>
        <v>0</v>
      </c>
      <c r="AH590" s="267">
        <f>'1.  LRAMVA Summary'!M53</f>
        <v>0</v>
      </c>
      <c r="AI590" s="267">
        <f>'1.  LRAMVA Summary'!N53</f>
        <v>0</v>
      </c>
      <c r="AJ590" s="267">
        <f>'1.  LRAMVA Summary'!O53</f>
        <v>0</v>
      </c>
      <c r="AK590" s="267">
        <f>'1.  LRAMVA Summary'!P53</f>
        <v>0</v>
      </c>
      <c r="AL590" s="267">
        <f>'1.  LRAMVA Summary'!Q53</f>
        <v>0</v>
      </c>
      <c r="AM590" s="268"/>
    </row>
    <row r="591" spans="1:39" ht="15.45" hidden="1" outlineLevel="1">
      <c r="A591" s="490"/>
      <c r="B591" s="462" t="s">
        <v>452</v>
      </c>
      <c r="C591" s="265"/>
      <c r="D591" s="265"/>
      <c r="E591" s="265"/>
      <c r="F591" s="265"/>
      <c r="G591" s="265"/>
      <c r="H591" s="265"/>
      <c r="I591" s="265"/>
      <c r="J591" s="265"/>
      <c r="K591" s="265"/>
      <c r="L591" s="265"/>
      <c r="M591" s="265"/>
      <c r="N591" s="266"/>
      <c r="O591" s="265"/>
      <c r="P591" s="265"/>
      <c r="Q591" s="265"/>
      <c r="R591" s="265"/>
      <c r="S591" s="265"/>
      <c r="T591" s="265"/>
      <c r="U591" s="265"/>
      <c r="V591" s="265"/>
      <c r="W591" s="265"/>
      <c r="X591" s="265"/>
      <c r="Y591" s="267"/>
      <c r="Z591" s="267"/>
      <c r="AA591" s="267"/>
      <c r="AB591" s="267"/>
      <c r="AC591" s="267"/>
      <c r="AD591" s="267"/>
      <c r="AE591" s="267"/>
      <c r="AF591" s="267"/>
      <c r="AG591" s="267"/>
      <c r="AH591" s="267"/>
      <c r="AI591" s="267"/>
      <c r="AJ591" s="267"/>
      <c r="AK591" s="267"/>
      <c r="AL591" s="267"/>
      <c r="AM591" s="268"/>
    </row>
    <row r="592" spans="1:39" ht="15" hidden="1" outlineLevel="1">
      <c r="A592" s="490">
        <v>1</v>
      </c>
      <c r="B592" s="396" t="s">
        <v>453</v>
      </c>
      <c r="C592" s="267" t="s">
        <v>335</v>
      </c>
      <c r="D592" s="271"/>
      <c r="E592" s="271"/>
      <c r="F592" s="271"/>
      <c r="G592" s="271"/>
      <c r="H592" s="271"/>
      <c r="I592" s="271"/>
      <c r="J592" s="271"/>
      <c r="K592" s="271"/>
      <c r="L592" s="271"/>
      <c r="M592" s="271"/>
      <c r="N592" s="267"/>
      <c r="O592" s="271"/>
      <c r="P592" s="271"/>
      <c r="Q592" s="271"/>
      <c r="R592" s="271"/>
      <c r="S592" s="271"/>
      <c r="T592" s="271"/>
      <c r="U592" s="271"/>
      <c r="V592" s="271"/>
      <c r="W592" s="271"/>
      <c r="X592" s="271"/>
      <c r="Y592" s="378">
        <v>1</v>
      </c>
      <c r="Z592" s="378"/>
      <c r="AA592" s="378"/>
      <c r="AB592" s="378"/>
      <c r="AC592" s="378"/>
      <c r="AD592" s="378"/>
      <c r="AE592" s="378"/>
      <c r="AF592" s="378"/>
      <c r="AG592" s="378"/>
      <c r="AH592" s="378"/>
      <c r="AI592" s="378"/>
      <c r="AJ592" s="378"/>
      <c r="AK592" s="378"/>
      <c r="AL592" s="378"/>
      <c r="AM592" s="272">
        <f>SUM(Y592:AL592)</f>
        <v>1</v>
      </c>
    </row>
    <row r="593" spans="1:39" ht="15" hidden="1" outlineLevel="1">
      <c r="A593" s="490"/>
      <c r="B593" s="270" t="s">
        <v>573</v>
      </c>
      <c r="C593" s="267" t="s">
        <v>337</v>
      </c>
      <c r="D593" s="271"/>
      <c r="E593" s="271"/>
      <c r="F593" s="271"/>
      <c r="G593" s="271"/>
      <c r="H593" s="271"/>
      <c r="I593" s="271"/>
      <c r="J593" s="271"/>
      <c r="K593" s="271"/>
      <c r="L593" s="271"/>
      <c r="M593" s="271"/>
      <c r="N593" s="427"/>
      <c r="O593" s="271"/>
      <c r="P593" s="271"/>
      <c r="Q593" s="271"/>
      <c r="R593" s="271"/>
      <c r="S593" s="271"/>
      <c r="T593" s="271"/>
      <c r="U593" s="271"/>
      <c r="V593" s="271"/>
      <c r="W593" s="271"/>
      <c r="X593" s="271"/>
      <c r="Y593" s="379">
        <f>Y592</f>
        <v>1</v>
      </c>
      <c r="Z593" s="379">
        <f t="shared" ref="Z593" si="1678">Z592</f>
        <v>0</v>
      </c>
      <c r="AA593" s="379">
        <f t="shared" ref="AA593" si="1679">AA592</f>
        <v>0</v>
      </c>
      <c r="AB593" s="379">
        <f t="shared" ref="AB593" si="1680">AB592</f>
        <v>0</v>
      </c>
      <c r="AC593" s="379">
        <f t="shared" ref="AC593" si="1681">AC592</f>
        <v>0</v>
      </c>
      <c r="AD593" s="379">
        <f t="shared" ref="AD593" si="1682">AD592</f>
        <v>0</v>
      </c>
      <c r="AE593" s="379">
        <f t="shared" ref="AE593" si="1683">AE592</f>
        <v>0</v>
      </c>
      <c r="AF593" s="379">
        <f t="shared" ref="AF593" si="1684">AF592</f>
        <v>0</v>
      </c>
      <c r="AG593" s="379">
        <f t="shared" ref="AG593" si="1685">AG592</f>
        <v>0</v>
      </c>
      <c r="AH593" s="379">
        <f t="shared" ref="AH593" si="1686">AH592</f>
        <v>0</v>
      </c>
      <c r="AI593" s="379">
        <f t="shared" ref="AI593" si="1687">AI592</f>
        <v>0</v>
      </c>
      <c r="AJ593" s="379">
        <f t="shared" ref="AJ593" si="1688">AJ592</f>
        <v>0</v>
      </c>
      <c r="AK593" s="379">
        <f t="shared" ref="AK593" si="1689">AK592</f>
        <v>0</v>
      </c>
      <c r="AL593" s="379">
        <f t="shared" ref="AL593" si="1690">AL592</f>
        <v>0</v>
      </c>
      <c r="AM593" s="273"/>
    </row>
    <row r="594" spans="1:39" ht="15.45" hidden="1" outlineLevel="1">
      <c r="A594" s="490"/>
      <c r="B594" s="274"/>
      <c r="C594" s="275"/>
      <c r="D594" s="275"/>
      <c r="E594" s="275"/>
      <c r="F594" s="275"/>
      <c r="G594" s="275"/>
      <c r="H594" s="275"/>
      <c r="I594" s="275"/>
      <c r="J594" s="275"/>
      <c r="K594" s="275"/>
      <c r="L594" s="275"/>
      <c r="M594" s="275"/>
      <c r="N594" s="276"/>
      <c r="O594" s="275"/>
      <c r="P594" s="275"/>
      <c r="Q594" s="275"/>
      <c r="R594" s="275"/>
      <c r="S594" s="275"/>
      <c r="T594" s="275"/>
      <c r="U594" s="275"/>
      <c r="V594" s="275"/>
      <c r="W594" s="275"/>
      <c r="X594" s="275"/>
      <c r="Y594" s="380"/>
      <c r="Z594" s="381"/>
      <c r="AA594" s="381"/>
      <c r="AB594" s="381"/>
      <c r="AC594" s="381"/>
      <c r="AD594" s="381"/>
      <c r="AE594" s="381"/>
      <c r="AF594" s="381"/>
      <c r="AG594" s="381"/>
      <c r="AH594" s="381"/>
      <c r="AI594" s="381"/>
      <c r="AJ594" s="381"/>
      <c r="AK594" s="381"/>
      <c r="AL594" s="381"/>
      <c r="AM594" s="278"/>
    </row>
    <row r="595" spans="1:39" ht="15" hidden="1" outlineLevel="1">
      <c r="A595" s="490">
        <v>2</v>
      </c>
      <c r="B595" s="396" t="s">
        <v>456</v>
      </c>
      <c r="C595" s="267" t="s">
        <v>335</v>
      </c>
      <c r="D595" s="271"/>
      <c r="E595" s="271"/>
      <c r="F595" s="271"/>
      <c r="G595" s="271"/>
      <c r="H595" s="271"/>
      <c r="I595" s="271"/>
      <c r="J595" s="271"/>
      <c r="K595" s="271"/>
      <c r="L595" s="271"/>
      <c r="M595" s="271"/>
      <c r="N595" s="267"/>
      <c r="O595" s="271"/>
      <c r="P595" s="271"/>
      <c r="Q595" s="271"/>
      <c r="R595" s="271"/>
      <c r="S595" s="271"/>
      <c r="T595" s="271"/>
      <c r="U595" s="271"/>
      <c r="V595" s="271"/>
      <c r="W595" s="271"/>
      <c r="X595" s="271"/>
      <c r="Y595" s="378">
        <v>1</v>
      </c>
      <c r="Z595" s="378"/>
      <c r="AA595" s="378"/>
      <c r="AB595" s="378"/>
      <c r="AC595" s="378"/>
      <c r="AD595" s="378"/>
      <c r="AE595" s="378"/>
      <c r="AF595" s="378"/>
      <c r="AG595" s="378"/>
      <c r="AH595" s="378"/>
      <c r="AI595" s="378"/>
      <c r="AJ595" s="378"/>
      <c r="AK595" s="378"/>
      <c r="AL595" s="378"/>
      <c r="AM595" s="272">
        <f>SUM(Y595:AL595)</f>
        <v>1</v>
      </c>
    </row>
    <row r="596" spans="1:39" ht="15" hidden="1" outlineLevel="1">
      <c r="A596" s="490"/>
      <c r="B596" s="270" t="s">
        <v>573</v>
      </c>
      <c r="C596" s="267" t="s">
        <v>337</v>
      </c>
      <c r="D596" s="271"/>
      <c r="E596" s="271"/>
      <c r="F596" s="271"/>
      <c r="G596" s="271"/>
      <c r="H596" s="271"/>
      <c r="I596" s="271"/>
      <c r="J596" s="271"/>
      <c r="K596" s="271"/>
      <c r="L596" s="271"/>
      <c r="M596" s="271"/>
      <c r="N596" s="427"/>
      <c r="O596" s="271"/>
      <c r="P596" s="271"/>
      <c r="Q596" s="271"/>
      <c r="R596" s="271"/>
      <c r="S596" s="271"/>
      <c r="T596" s="271"/>
      <c r="U596" s="271"/>
      <c r="V596" s="271"/>
      <c r="W596" s="271"/>
      <c r="X596" s="271"/>
      <c r="Y596" s="379">
        <f>Y595</f>
        <v>1</v>
      </c>
      <c r="Z596" s="379">
        <f t="shared" ref="Z596" si="1691">Z595</f>
        <v>0</v>
      </c>
      <c r="AA596" s="379">
        <f t="shared" ref="AA596" si="1692">AA595</f>
        <v>0</v>
      </c>
      <c r="AB596" s="379">
        <f t="shared" ref="AB596" si="1693">AB595</f>
        <v>0</v>
      </c>
      <c r="AC596" s="379">
        <f t="shared" ref="AC596" si="1694">AC595</f>
        <v>0</v>
      </c>
      <c r="AD596" s="379">
        <f t="shared" ref="AD596" si="1695">AD595</f>
        <v>0</v>
      </c>
      <c r="AE596" s="379">
        <f t="shared" ref="AE596" si="1696">AE595</f>
        <v>0</v>
      </c>
      <c r="AF596" s="379">
        <f t="shared" ref="AF596" si="1697">AF595</f>
        <v>0</v>
      </c>
      <c r="AG596" s="379">
        <f t="shared" ref="AG596" si="1698">AG595</f>
        <v>0</v>
      </c>
      <c r="AH596" s="379">
        <f t="shared" ref="AH596" si="1699">AH595</f>
        <v>0</v>
      </c>
      <c r="AI596" s="379">
        <f t="shared" ref="AI596" si="1700">AI595</f>
        <v>0</v>
      </c>
      <c r="AJ596" s="379">
        <f t="shared" ref="AJ596" si="1701">AJ595</f>
        <v>0</v>
      </c>
      <c r="AK596" s="379">
        <f t="shared" ref="AK596" si="1702">AK595</f>
        <v>0</v>
      </c>
      <c r="AL596" s="379">
        <f t="shared" ref="AL596" si="1703">AL595</f>
        <v>0</v>
      </c>
      <c r="AM596" s="273"/>
    </row>
    <row r="597" spans="1:39" ht="15.45" hidden="1" outlineLevel="1">
      <c r="A597" s="490"/>
      <c r="B597" s="274"/>
      <c r="C597" s="275"/>
      <c r="D597" s="280"/>
      <c r="E597" s="280"/>
      <c r="F597" s="280"/>
      <c r="G597" s="280"/>
      <c r="H597" s="280"/>
      <c r="I597" s="280"/>
      <c r="J597" s="280"/>
      <c r="K597" s="280"/>
      <c r="L597" s="280"/>
      <c r="M597" s="280"/>
      <c r="N597" s="276"/>
      <c r="O597" s="280"/>
      <c r="P597" s="280"/>
      <c r="Q597" s="280"/>
      <c r="R597" s="280"/>
      <c r="S597" s="280"/>
      <c r="T597" s="280"/>
      <c r="U597" s="280"/>
      <c r="V597" s="280"/>
      <c r="W597" s="280"/>
      <c r="X597" s="280"/>
      <c r="Y597" s="380"/>
      <c r="Z597" s="381"/>
      <c r="AA597" s="381"/>
      <c r="AB597" s="381"/>
      <c r="AC597" s="381"/>
      <c r="AD597" s="381"/>
      <c r="AE597" s="381"/>
      <c r="AF597" s="381"/>
      <c r="AG597" s="381"/>
      <c r="AH597" s="381"/>
      <c r="AI597" s="381"/>
      <c r="AJ597" s="381"/>
      <c r="AK597" s="381"/>
      <c r="AL597" s="381"/>
      <c r="AM597" s="278"/>
    </row>
    <row r="598" spans="1:39" ht="15" hidden="1" outlineLevel="1">
      <c r="A598" s="490">
        <v>3</v>
      </c>
      <c r="B598" s="396" t="s">
        <v>458</v>
      </c>
      <c r="C598" s="267" t="s">
        <v>335</v>
      </c>
      <c r="D598" s="271"/>
      <c r="E598" s="271"/>
      <c r="F598" s="271"/>
      <c r="G598" s="271"/>
      <c r="H598" s="271"/>
      <c r="I598" s="271"/>
      <c r="J598" s="271"/>
      <c r="K598" s="271"/>
      <c r="L598" s="271"/>
      <c r="M598" s="271"/>
      <c r="N598" s="267"/>
      <c r="O598" s="271"/>
      <c r="P598" s="271"/>
      <c r="Q598" s="271"/>
      <c r="R598" s="271"/>
      <c r="S598" s="271"/>
      <c r="T598" s="271"/>
      <c r="U598" s="271"/>
      <c r="V598" s="271"/>
      <c r="W598" s="271"/>
      <c r="X598" s="271"/>
      <c r="Y598" s="378">
        <v>1</v>
      </c>
      <c r="Z598" s="378"/>
      <c r="AA598" s="378"/>
      <c r="AB598" s="378"/>
      <c r="AC598" s="378"/>
      <c r="AD598" s="378"/>
      <c r="AE598" s="378"/>
      <c r="AF598" s="378"/>
      <c r="AG598" s="378"/>
      <c r="AH598" s="378"/>
      <c r="AI598" s="378"/>
      <c r="AJ598" s="378"/>
      <c r="AK598" s="378"/>
      <c r="AL598" s="378"/>
      <c r="AM598" s="272">
        <f>SUM(Y598:AL598)</f>
        <v>1</v>
      </c>
    </row>
    <row r="599" spans="1:39" ht="15" hidden="1" outlineLevel="1">
      <c r="A599" s="490"/>
      <c r="B599" s="270" t="s">
        <v>573</v>
      </c>
      <c r="C599" s="267" t="s">
        <v>337</v>
      </c>
      <c r="D599" s="271"/>
      <c r="E599" s="271"/>
      <c r="F599" s="271"/>
      <c r="G599" s="271"/>
      <c r="H599" s="271"/>
      <c r="I599" s="271"/>
      <c r="J599" s="271"/>
      <c r="K599" s="271"/>
      <c r="L599" s="271"/>
      <c r="M599" s="271"/>
      <c r="N599" s="427"/>
      <c r="O599" s="271"/>
      <c r="P599" s="271"/>
      <c r="Q599" s="271"/>
      <c r="R599" s="271"/>
      <c r="S599" s="271"/>
      <c r="T599" s="271"/>
      <c r="U599" s="271"/>
      <c r="V599" s="271"/>
      <c r="W599" s="271"/>
      <c r="X599" s="271"/>
      <c r="Y599" s="379">
        <f>Y598</f>
        <v>1</v>
      </c>
      <c r="Z599" s="379">
        <f t="shared" ref="Z599" si="1704">Z598</f>
        <v>0</v>
      </c>
      <c r="AA599" s="379">
        <f t="shared" ref="AA599" si="1705">AA598</f>
        <v>0</v>
      </c>
      <c r="AB599" s="379">
        <f t="shared" ref="AB599" si="1706">AB598</f>
        <v>0</v>
      </c>
      <c r="AC599" s="379">
        <f t="shared" ref="AC599" si="1707">AC598</f>
        <v>0</v>
      </c>
      <c r="AD599" s="379">
        <f t="shared" ref="AD599" si="1708">AD598</f>
        <v>0</v>
      </c>
      <c r="AE599" s="379">
        <f t="shared" ref="AE599" si="1709">AE598</f>
        <v>0</v>
      </c>
      <c r="AF599" s="379">
        <f t="shared" ref="AF599" si="1710">AF598</f>
        <v>0</v>
      </c>
      <c r="AG599" s="379">
        <f t="shared" ref="AG599" si="1711">AG598</f>
        <v>0</v>
      </c>
      <c r="AH599" s="379">
        <f t="shared" ref="AH599" si="1712">AH598</f>
        <v>0</v>
      </c>
      <c r="AI599" s="379">
        <f t="shared" ref="AI599" si="1713">AI598</f>
        <v>0</v>
      </c>
      <c r="AJ599" s="379">
        <f t="shared" ref="AJ599" si="1714">AJ598</f>
        <v>0</v>
      </c>
      <c r="AK599" s="379">
        <f t="shared" ref="AK599" si="1715">AK598</f>
        <v>0</v>
      </c>
      <c r="AL599" s="379">
        <f t="shared" ref="AL599" si="1716">AL598</f>
        <v>0</v>
      </c>
      <c r="AM599" s="273"/>
    </row>
    <row r="600" spans="1:39" ht="15" hidden="1" outlineLevel="1">
      <c r="A600" s="490"/>
      <c r="B600" s="270"/>
      <c r="C600" s="281"/>
      <c r="D600" s="267"/>
      <c r="E600" s="267"/>
      <c r="F600" s="267"/>
      <c r="G600" s="267"/>
      <c r="H600" s="267"/>
      <c r="I600" s="267"/>
      <c r="J600" s="267"/>
      <c r="K600" s="267"/>
      <c r="L600" s="267"/>
      <c r="M600" s="267"/>
      <c r="N600" s="267"/>
      <c r="O600" s="267"/>
      <c r="P600" s="267"/>
      <c r="Q600" s="267"/>
      <c r="R600" s="267"/>
      <c r="S600" s="267"/>
      <c r="T600" s="267"/>
      <c r="U600" s="267"/>
      <c r="V600" s="267"/>
      <c r="W600" s="267"/>
      <c r="X600" s="267"/>
      <c r="Y600" s="380"/>
      <c r="Z600" s="380"/>
      <c r="AA600" s="380"/>
      <c r="AB600" s="380"/>
      <c r="AC600" s="380"/>
      <c r="AD600" s="380"/>
      <c r="AE600" s="380"/>
      <c r="AF600" s="380"/>
      <c r="AG600" s="380"/>
      <c r="AH600" s="380"/>
      <c r="AI600" s="380"/>
      <c r="AJ600" s="380"/>
      <c r="AK600" s="380"/>
      <c r="AL600" s="380"/>
      <c r="AM600" s="282"/>
    </row>
    <row r="601" spans="1:39" ht="15" hidden="1" outlineLevel="1">
      <c r="A601" s="490">
        <v>4</v>
      </c>
      <c r="B601" s="478" t="s">
        <v>459</v>
      </c>
      <c r="C601" s="267" t="s">
        <v>335</v>
      </c>
      <c r="D601" s="271"/>
      <c r="E601" s="271"/>
      <c r="F601" s="271"/>
      <c r="G601" s="271"/>
      <c r="H601" s="271"/>
      <c r="I601" s="271"/>
      <c r="J601" s="271"/>
      <c r="K601" s="271"/>
      <c r="L601" s="271"/>
      <c r="M601" s="271"/>
      <c r="N601" s="267"/>
      <c r="O601" s="271"/>
      <c r="P601" s="271"/>
      <c r="Q601" s="271"/>
      <c r="R601" s="271"/>
      <c r="S601" s="271"/>
      <c r="T601" s="271"/>
      <c r="U601" s="271"/>
      <c r="V601" s="271"/>
      <c r="W601" s="271"/>
      <c r="X601" s="271"/>
      <c r="Y601" s="378">
        <v>1</v>
      </c>
      <c r="Z601" s="378"/>
      <c r="AA601" s="378"/>
      <c r="AB601" s="378"/>
      <c r="AC601" s="378"/>
      <c r="AD601" s="378"/>
      <c r="AE601" s="378"/>
      <c r="AF601" s="378"/>
      <c r="AG601" s="378"/>
      <c r="AH601" s="378"/>
      <c r="AI601" s="378"/>
      <c r="AJ601" s="378"/>
      <c r="AK601" s="378"/>
      <c r="AL601" s="378"/>
      <c r="AM601" s="272">
        <f>SUM(Y601:AL601)</f>
        <v>1</v>
      </c>
    </row>
    <row r="602" spans="1:39" ht="15" hidden="1" outlineLevel="1">
      <c r="A602" s="490"/>
      <c r="B602" s="270" t="s">
        <v>573</v>
      </c>
      <c r="C602" s="267" t="s">
        <v>337</v>
      </c>
      <c r="D602" s="271"/>
      <c r="E602" s="271"/>
      <c r="F602" s="271"/>
      <c r="G602" s="271"/>
      <c r="H602" s="271"/>
      <c r="I602" s="271"/>
      <c r="J602" s="271"/>
      <c r="K602" s="271"/>
      <c r="L602" s="271"/>
      <c r="M602" s="271"/>
      <c r="N602" s="427"/>
      <c r="O602" s="271"/>
      <c r="P602" s="271"/>
      <c r="Q602" s="271"/>
      <c r="R602" s="271"/>
      <c r="S602" s="271"/>
      <c r="T602" s="271"/>
      <c r="U602" s="271"/>
      <c r="V602" s="271"/>
      <c r="W602" s="271"/>
      <c r="X602" s="271"/>
      <c r="Y602" s="379">
        <f>Y601</f>
        <v>1</v>
      </c>
      <c r="Z602" s="379">
        <f t="shared" ref="Z602" si="1717">Z601</f>
        <v>0</v>
      </c>
      <c r="AA602" s="379">
        <f t="shared" ref="AA602" si="1718">AA601</f>
        <v>0</v>
      </c>
      <c r="AB602" s="379">
        <f t="shared" ref="AB602" si="1719">AB601</f>
        <v>0</v>
      </c>
      <c r="AC602" s="379">
        <f t="shared" ref="AC602" si="1720">AC601</f>
        <v>0</v>
      </c>
      <c r="AD602" s="379">
        <f t="shared" ref="AD602" si="1721">AD601</f>
        <v>0</v>
      </c>
      <c r="AE602" s="379">
        <f t="shared" ref="AE602" si="1722">AE601</f>
        <v>0</v>
      </c>
      <c r="AF602" s="379">
        <f t="shared" ref="AF602" si="1723">AF601</f>
        <v>0</v>
      </c>
      <c r="AG602" s="379">
        <f t="shared" ref="AG602" si="1724">AG601</f>
        <v>0</v>
      </c>
      <c r="AH602" s="379">
        <f t="shared" ref="AH602" si="1725">AH601</f>
        <v>0</v>
      </c>
      <c r="AI602" s="379">
        <f t="shared" ref="AI602" si="1726">AI601</f>
        <v>0</v>
      </c>
      <c r="AJ602" s="379">
        <f t="shared" ref="AJ602" si="1727">AJ601</f>
        <v>0</v>
      </c>
      <c r="AK602" s="379">
        <f t="shared" ref="AK602" si="1728">AK601</f>
        <v>0</v>
      </c>
      <c r="AL602" s="379">
        <f t="shared" ref="AL602" si="1729">AL601</f>
        <v>0</v>
      </c>
      <c r="AM602" s="273"/>
    </row>
    <row r="603" spans="1:39" ht="15" hidden="1" outlineLevel="1">
      <c r="A603" s="490"/>
      <c r="B603" s="270"/>
      <c r="C603" s="281"/>
      <c r="D603" s="280"/>
      <c r="E603" s="280"/>
      <c r="F603" s="280"/>
      <c r="G603" s="280"/>
      <c r="H603" s="280"/>
      <c r="I603" s="280"/>
      <c r="J603" s="280"/>
      <c r="K603" s="280"/>
      <c r="L603" s="280"/>
      <c r="M603" s="280"/>
      <c r="N603" s="267"/>
      <c r="O603" s="280"/>
      <c r="P603" s="280"/>
      <c r="Q603" s="280"/>
      <c r="R603" s="280"/>
      <c r="S603" s="280"/>
      <c r="T603" s="280"/>
      <c r="U603" s="280"/>
      <c r="V603" s="280"/>
      <c r="W603" s="280"/>
      <c r="X603" s="280"/>
      <c r="Y603" s="380"/>
      <c r="Z603" s="380"/>
      <c r="AA603" s="380"/>
      <c r="AB603" s="380"/>
      <c r="AC603" s="380"/>
      <c r="AD603" s="380"/>
      <c r="AE603" s="380"/>
      <c r="AF603" s="380"/>
      <c r="AG603" s="380"/>
      <c r="AH603" s="380"/>
      <c r="AI603" s="380"/>
      <c r="AJ603" s="380"/>
      <c r="AK603" s="380"/>
      <c r="AL603" s="380"/>
      <c r="AM603" s="282"/>
    </row>
    <row r="604" spans="1:39" ht="15.75" hidden="1" customHeight="1" outlineLevel="1">
      <c r="A604" s="490">
        <v>5</v>
      </c>
      <c r="B604" s="396" t="s">
        <v>460</v>
      </c>
      <c r="C604" s="267" t="s">
        <v>335</v>
      </c>
      <c r="D604" s="271"/>
      <c r="E604" s="271"/>
      <c r="F604" s="271"/>
      <c r="G604" s="271"/>
      <c r="H604" s="271"/>
      <c r="I604" s="271"/>
      <c r="J604" s="271"/>
      <c r="K604" s="271"/>
      <c r="L604" s="271"/>
      <c r="M604" s="271"/>
      <c r="N604" s="267"/>
      <c r="O604" s="271"/>
      <c r="P604" s="271"/>
      <c r="Q604" s="271"/>
      <c r="R604" s="271"/>
      <c r="S604" s="271"/>
      <c r="T604" s="271"/>
      <c r="U604" s="271"/>
      <c r="V604" s="271"/>
      <c r="W604" s="271"/>
      <c r="X604" s="271"/>
      <c r="Y604" s="378">
        <v>1</v>
      </c>
      <c r="Z604" s="378"/>
      <c r="AA604" s="378"/>
      <c r="AB604" s="378"/>
      <c r="AC604" s="378"/>
      <c r="AD604" s="378"/>
      <c r="AE604" s="378"/>
      <c r="AF604" s="378"/>
      <c r="AG604" s="378"/>
      <c r="AH604" s="378"/>
      <c r="AI604" s="378"/>
      <c r="AJ604" s="378"/>
      <c r="AK604" s="378"/>
      <c r="AL604" s="378"/>
      <c r="AM604" s="272">
        <f>SUM(Y604:AL604)</f>
        <v>1</v>
      </c>
    </row>
    <row r="605" spans="1:39" ht="15" hidden="1" outlineLevel="1">
      <c r="A605" s="490"/>
      <c r="B605" s="270" t="s">
        <v>573</v>
      </c>
      <c r="C605" s="267" t="s">
        <v>337</v>
      </c>
      <c r="D605" s="271"/>
      <c r="E605" s="271"/>
      <c r="F605" s="271"/>
      <c r="G605" s="271"/>
      <c r="H605" s="271"/>
      <c r="I605" s="271"/>
      <c r="J605" s="271"/>
      <c r="K605" s="271"/>
      <c r="L605" s="271"/>
      <c r="M605" s="271"/>
      <c r="N605" s="427"/>
      <c r="O605" s="271"/>
      <c r="P605" s="271"/>
      <c r="Q605" s="271"/>
      <c r="R605" s="271"/>
      <c r="S605" s="271"/>
      <c r="T605" s="271"/>
      <c r="U605" s="271"/>
      <c r="V605" s="271"/>
      <c r="W605" s="271"/>
      <c r="X605" s="271"/>
      <c r="Y605" s="379">
        <f>Y604</f>
        <v>1</v>
      </c>
      <c r="Z605" s="379">
        <f t="shared" ref="Z605" si="1730">Z604</f>
        <v>0</v>
      </c>
      <c r="AA605" s="379">
        <f t="shared" ref="AA605" si="1731">AA604</f>
        <v>0</v>
      </c>
      <c r="AB605" s="379">
        <f t="shared" ref="AB605" si="1732">AB604</f>
        <v>0</v>
      </c>
      <c r="AC605" s="379">
        <f t="shared" ref="AC605" si="1733">AC604</f>
        <v>0</v>
      </c>
      <c r="AD605" s="379">
        <f t="shared" ref="AD605" si="1734">AD604</f>
        <v>0</v>
      </c>
      <c r="AE605" s="379">
        <f t="shared" ref="AE605" si="1735">AE604</f>
        <v>0</v>
      </c>
      <c r="AF605" s="379">
        <f t="shared" ref="AF605" si="1736">AF604</f>
        <v>0</v>
      </c>
      <c r="AG605" s="379">
        <f t="shared" ref="AG605" si="1737">AG604</f>
        <v>0</v>
      </c>
      <c r="AH605" s="379">
        <f t="shared" ref="AH605" si="1738">AH604</f>
        <v>0</v>
      </c>
      <c r="AI605" s="379">
        <f t="shared" ref="AI605" si="1739">AI604</f>
        <v>0</v>
      </c>
      <c r="AJ605" s="379">
        <f t="shared" ref="AJ605" si="1740">AJ604</f>
        <v>0</v>
      </c>
      <c r="AK605" s="379">
        <f t="shared" ref="AK605" si="1741">AK604</f>
        <v>0</v>
      </c>
      <c r="AL605" s="379">
        <f t="shared" ref="AL605" si="1742">AL604</f>
        <v>0</v>
      </c>
      <c r="AM605" s="273"/>
    </row>
    <row r="606" spans="1:39" ht="15" hidden="1" outlineLevel="1">
      <c r="A606" s="490"/>
      <c r="B606" s="270"/>
      <c r="C606" s="267"/>
      <c r="D606" s="267"/>
      <c r="E606" s="267"/>
      <c r="F606" s="267"/>
      <c r="G606" s="267"/>
      <c r="H606" s="267"/>
      <c r="I606" s="267"/>
      <c r="J606" s="267"/>
      <c r="K606" s="267"/>
      <c r="L606" s="267"/>
      <c r="M606" s="267"/>
      <c r="N606" s="267"/>
      <c r="O606" s="267"/>
      <c r="P606" s="267"/>
      <c r="Q606" s="267"/>
      <c r="R606" s="267"/>
      <c r="S606" s="267"/>
      <c r="T606" s="267"/>
      <c r="U606" s="267"/>
      <c r="V606" s="267"/>
      <c r="W606" s="267"/>
      <c r="X606" s="267"/>
      <c r="Y606" s="390"/>
      <c r="Z606" s="391"/>
      <c r="AA606" s="391"/>
      <c r="AB606" s="391"/>
      <c r="AC606" s="391"/>
      <c r="AD606" s="391"/>
      <c r="AE606" s="391"/>
      <c r="AF606" s="391"/>
      <c r="AG606" s="391"/>
      <c r="AH606" s="391"/>
      <c r="AI606" s="391"/>
      <c r="AJ606" s="391"/>
      <c r="AK606" s="391"/>
      <c r="AL606" s="391"/>
      <c r="AM606" s="273"/>
    </row>
    <row r="607" spans="1:39" ht="15.45" hidden="1" outlineLevel="1">
      <c r="A607" s="490"/>
      <c r="B607" s="295" t="s">
        <v>461</v>
      </c>
      <c r="C607" s="265"/>
      <c r="D607" s="265"/>
      <c r="E607" s="265"/>
      <c r="F607" s="265"/>
      <c r="G607" s="265"/>
      <c r="H607" s="265"/>
      <c r="I607" s="265"/>
      <c r="J607" s="265"/>
      <c r="K607" s="265"/>
      <c r="L607" s="265"/>
      <c r="M607" s="265"/>
      <c r="N607" s="266"/>
      <c r="O607" s="265"/>
      <c r="P607" s="265"/>
      <c r="Q607" s="265"/>
      <c r="R607" s="265"/>
      <c r="S607" s="265"/>
      <c r="T607" s="265"/>
      <c r="U607" s="265"/>
      <c r="V607" s="265"/>
      <c r="W607" s="265"/>
      <c r="X607" s="265"/>
      <c r="Y607" s="382"/>
      <c r="Z607" s="382"/>
      <c r="AA607" s="382"/>
      <c r="AB607" s="382"/>
      <c r="AC607" s="382"/>
      <c r="AD607" s="382"/>
      <c r="AE607" s="382"/>
      <c r="AF607" s="382"/>
      <c r="AG607" s="382"/>
      <c r="AH607" s="382"/>
      <c r="AI607" s="382"/>
      <c r="AJ607" s="382"/>
      <c r="AK607" s="382"/>
      <c r="AL607" s="382"/>
      <c r="AM607" s="268"/>
    </row>
    <row r="608" spans="1:39" ht="15" hidden="1" outlineLevel="1">
      <c r="A608" s="490">
        <v>6</v>
      </c>
      <c r="B608" s="396" t="s">
        <v>462</v>
      </c>
      <c r="C608" s="267" t="s">
        <v>335</v>
      </c>
      <c r="D608" s="271"/>
      <c r="E608" s="271"/>
      <c r="F608" s="271"/>
      <c r="G608" s="271"/>
      <c r="H608" s="271"/>
      <c r="I608" s="271"/>
      <c r="J608" s="271"/>
      <c r="K608" s="271"/>
      <c r="L608" s="271"/>
      <c r="M608" s="271"/>
      <c r="N608" s="271">
        <v>12</v>
      </c>
      <c r="O608" s="271"/>
      <c r="P608" s="271"/>
      <c r="Q608" s="271"/>
      <c r="R608" s="271"/>
      <c r="S608" s="271"/>
      <c r="T608" s="271"/>
      <c r="U608" s="271"/>
      <c r="V608" s="271"/>
      <c r="W608" s="271"/>
      <c r="X608" s="271"/>
      <c r="Y608" s="383"/>
      <c r="Z608" s="378"/>
      <c r="AA608" s="378"/>
      <c r="AB608" s="378"/>
      <c r="AC608" s="378"/>
      <c r="AD608" s="378"/>
      <c r="AE608" s="378"/>
      <c r="AF608" s="383"/>
      <c r="AG608" s="383"/>
      <c r="AH608" s="383"/>
      <c r="AI608" s="383"/>
      <c r="AJ608" s="383"/>
      <c r="AK608" s="383"/>
      <c r="AL608" s="383"/>
      <c r="AM608" s="272">
        <f>SUM(Y608:AL608)</f>
        <v>0</v>
      </c>
    </row>
    <row r="609" spans="1:39" ht="15" hidden="1" outlineLevel="1">
      <c r="A609" s="490"/>
      <c r="B609" s="270" t="s">
        <v>573</v>
      </c>
      <c r="C609" s="267" t="s">
        <v>337</v>
      </c>
      <c r="D609" s="271"/>
      <c r="E609" s="271"/>
      <c r="F609" s="271"/>
      <c r="G609" s="271"/>
      <c r="H609" s="271"/>
      <c r="I609" s="271"/>
      <c r="J609" s="271"/>
      <c r="K609" s="271"/>
      <c r="L609" s="271"/>
      <c r="M609" s="271"/>
      <c r="N609" s="271">
        <f>N608</f>
        <v>12</v>
      </c>
      <c r="O609" s="271"/>
      <c r="P609" s="271"/>
      <c r="Q609" s="271"/>
      <c r="R609" s="271"/>
      <c r="S609" s="271"/>
      <c r="T609" s="271"/>
      <c r="U609" s="271"/>
      <c r="V609" s="271"/>
      <c r="W609" s="271"/>
      <c r="X609" s="271"/>
      <c r="Y609" s="379">
        <f>Y608</f>
        <v>0</v>
      </c>
      <c r="Z609" s="379">
        <f t="shared" ref="Z609" si="1743">Z608</f>
        <v>0</v>
      </c>
      <c r="AA609" s="379">
        <f t="shared" ref="AA609" si="1744">AA608</f>
        <v>0</v>
      </c>
      <c r="AB609" s="379">
        <f t="shared" ref="AB609" si="1745">AB608</f>
        <v>0</v>
      </c>
      <c r="AC609" s="379">
        <f t="shared" ref="AC609" si="1746">AC608</f>
        <v>0</v>
      </c>
      <c r="AD609" s="379">
        <f t="shared" ref="AD609" si="1747">AD608</f>
        <v>0</v>
      </c>
      <c r="AE609" s="379">
        <f t="shared" ref="AE609" si="1748">AE608</f>
        <v>0</v>
      </c>
      <c r="AF609" s="379">
        <f t="shared" ref="AF609" si="1749">AF608</f>
        <v>0</v>
      </c>
      <c r="AG609" s="379">
        <f t="shared" ref="AG609" si="1750">AG608</f>
        <v>0</v>
      </c>
      <c r="AH609" s="379">
        <f t="shared" ref="AH609" si="1751">AH608</f>
        <v>0</v>
      </c>
      <c r="AI609" s="379">
        <f t="shared" ref="AI609" si="1752">AI608</f>
        <v>0</v>
      </c>
      <c r="AJ609" s="379">
        <f t="shared" ref="AJ609" si="1753">AJ608</f>
        <v>0</v>
      </c>
      <c r="AK609" s="379">
        <f t="shared" ref="AK609" si="1754">AK608</f>
        <v>0</v>
      </c>
      <c r="AL609" s="379">
        <f t="shared" ref="AL609" si="1755">AL608</f>
        <v>0</v>
      </c>
      <c r="AM609" s="287"/>
    </row>
    <row r="610" spans="1:39" ht="15" hidden="1" outlineLevel="1">
      <c r="A610" s="490"/>
      <c r="B610" s="286"/>
      <c r="C610" s="288"/>
      <c r="D610" s="267"/>
      <c r="E610" s="267"/>
      <c r="F610" s="267"/>
      <c r="G610" s="267"/>
      <c r="H610" s="267"/>
      <c r="I610" s="267"/>
      <c r="J610" s="267"/>
      <c r="K610" s="267"/>
      <c r="L610" s="267"/>
      <c r="M610" s="267"/>
      <c r="N610" s="267"/>
      <c r="O610" s="267"/>
      <c r="P610" s="267"/>
      <c r="Q610" s="267"/>
      <c r="R610" s="267"/>
      <c r="S610" s="267"/>
      <c r="T610" s="267"/>
      <c r="U610" s="267"/>
      <c r="V610" s="267"/>
      <c r="W610" s="267"/>
      <c r="X610" s="267"/>
      <c r="Y610" s="384"/>
      <c r="Z610" s="384"/>
      <c r="AA610" s="384"/>
      <c r="AB610" s="384"/>
      <c r="AC610" s="384"/>
      <c r="AD610" s="384"/>
      <c r="AE610" s="384"/>
      <c r="AF610" s="384"/>
      <c r="AG610" s="384"/>
      <c r="AH610" s="384"/>
      <c r="AI610" s="384"/>
      <c r="AJ610" s="384"/>
      <c r="AK610" s="384"/>
      <c r="AL610" s="384"/>
      <c r="AM610" s="289"/>
    </row>
    <row r="611" spans="1:39" ht="30" hidden="1" outlineLevel="1">
      <c r="A611" s="490">
        <v>7</v>
      </c>
      <c r="B611" s="396" t="s">
        <v>463</v>
      </c>
      <c r="C611" s="267" t="s">
        <v>335</v>
      </c>
      <c r="D611" s="271"/>
      <c r="E611" s="271"/>
      <c r="F611" s="271"/>
      <c r="G611" s="271"/>
      <c r="H611" s="271"/>
      <c r="I611" s="271"/>
      <c r="J611" s="271"/>
      <c r="K611" s="271"/>
      <c r="L611" s="271"/>
      <c r="M611" s="271"/>
      <c r="N611" s="271">
        <v>12</v>
      </c>
      <c r="O611" s="271"/>
      <c r="P611" s="271"/>
      <c r="Q611" s="271"/>
      <c r="R611" s="271"/>
      <c r="S611" s="271"/>
      <c r="T611" s="271"/>
      <c r="U611" s="271"/>
      <c r="V611" s="271"/>
      <c r="W611" s="271"/>
      <c r="X611" s="271"/>
      <c r="Y611" s="383"/>
      <c r="Z611" s="378"/>
      <c r="AA611" s="378"/>
      <c r="AB611" s="378"/>
      <c r="AC611" s="378"/>
      <c r="AD611" s="378"/>
      <c r="AE611" s="378"/>
      <c r="AF611" s="383"/>
      <c r="AG611" s="383"/>
      <c r="AH611" s="383"/>
      <c r="AI611" s="383"/>
      <c r="AJ611" s="383"/>
      <c r="AK611" s="383"/>
      <c r="AL611" s="383"/>
      <c r="AM611" s="272">
        <f>SUM(Y611:AL611)</f>
        <v>0</v>
      </c>
    </row>
    <row r="612" spans="1:39" ht="15" hidden="1" outlineLevel="1">
      <c r="A612" s="490"/>
      <c r="B612" s="270" t="s">
        <v>573</v>
      </c>
      <c r="C612" s="267" t="s">
        <v>337</v>
      </c>
      <c r="D612" s="271"/>
      <c r="E612" s="271"/>
      <c r="F612" s="271"/>
      <c r="G612" s="271"/>
      <c r="H612" s="271"/>
      <c r="I612" s="271"/>
      <c r="J612" s="271"/>
      <c r="K612" s="271"/>
      <c r="L612" s="271"/>
      <c r="M612" s="271"/>
      <c r="N612" s="271">
        <f>N611</f>
        <v>12</v>
      </c>
      <c r="O612" s="271"/>
      <c r="P612" s="271"/>
      <c r="Q612" s="271"/>
      <c r="R612" s="271"/>
      <c r="S612" s="271"/>
      <c r="T612" s="271"/>
      <c r="U612" s="271"/>
      <c r="V612" s="271"/>
      <c r="W612" s="271"/>
      <c r="X612" s="271"/>
      <c r="Y612" s="379">
        <f>Y611</f>
        <v>0</v>
      </c>
      <c r="Z612" s="379">
        <f t="shared" ref="Z612" si="1756">Z611</f>
        <v>0</v>
      </c>
      <c r="AA612" s="379">
        <f t="shared" ref="AA612" si="1757">AA611</f>
        <v>0</v>
      </c>
      <c r="AB612" s="379">
        <f t="shared" ref="AB612" si="1758">AB611</f>
        <v>0</v>
      </c>
      <c r="AC612" s="379">
        <f t="shared" ref="AC612" si="1759">AC611</f>
        <v>0</v>
      </c>
      <c r="AD612" s="379">
        <f t="shared" ref="AD612" si="1760">AD611</f>
        <v>0</v>
      </c>
      <c r="AE612" s="379">
        <f t="shared" ref="AE612" si="1761">AE611</f>
        <v>0</v>
      </c>
      <c r="AF612" s="379">
        <f t="shared" ref="AF612" si="1762">AF611</f>
        <v>0</v>
      </c>
      <c r="AG612" s="379">
        <f t="shared" ref="AG612" si="1763">AG611</f>
        <v>0</v>
      </c>
      <c r="AH612" s="379">
        <f t="shared" ref="AH612" si="1764">AH611</f>
        <v>0</v>
      </c>
      <c r="AI612" s="379">
        <f t="shared" ref="AI612" si="1765">AI611</f>
        <v>0</v>
      </c>
      <c r="AJ612" s="379">
        <f t="shared" ref="AJ612" si="1766">AJ611</f>
        <v>0</v>
      </c>
      <c r="AK612" s="379">
        <f t="shared" ref="AK612" si="1767">AK611</f>
        <v>0</v>
      </c>
      <c r="AL612" s="379">
        <f t="shared" ref="AL612" si="1768">AL611</f>
        <v>0</v>
      </c>
      <c r="AM612" s="287"/>
    </row>
    <row r="613" spans="1:39" ht="15" hidden="1" outlineLevel="1">
      <c r="A613" s="490"/>
      <c r="B613" s="290"/>
      <c r="C613" s="288"/>
      <c r="D613" s="267"/>
      <c r="E613" s="267"/>
      <c r="F613" s="267"/>
      <c r="G613" s="267"/>
      <c r="H613" s="267"/>
      <c r="I613" s="267"/>
      <c r="J613" s="267"/>
      <c r="K613" s="267"/>
      <c r="L613" s="267"/>
      <c r="M613" s="267"/>
      <c r="N613" s="267"/>
      <c r="O613" s="267"/>
      <c r="P613" s="267"/>
      <c r="Q613" s="267"/>
      <c r="R613" s="267"/>
      <c r="S613" s="267"/>
      <c r="T613" s="267"/>
      <c r="U613" s="267"/>
      <c r="V613" s="267"/>
      <c r="W613" s="267"/>
      <c r="X613" s="267"/>
      <c r="Y613" s="384"/>
      <c r="Z613" s="385"/>
      <c r="AA613" s="384"/>
      <c r="AB613" s="384"/>
      <c r="AC613" s="384"/>
      <c r="AD613" s="384"/>
      <c r="AE613" s="384"/>
      <c r="AF613" s="384"/>
      <c r="AG613" s="384"/>
      <c r="AH613" s="384"/>
      <c r="AI613" s="384"/>
      <c r="AJ613" s="384"/>
      <c r="AK613" s="384"/>
      <c r="AL613" s="384"/>
      <c r="AM613" s="289"/>
    </row>
    <row r="614" spans="1:39" ht="30" hidden="1" outlineLevel="1">
      <c r="A614" s="490">
        <v>8</v>
      </c>
      <c r="B614" s="396" t="s">
        <v>465</v>
      </c>
      <c r="C614" s="267" t="s">
        <v>335</v>
      </c>
      <c r="D614" s="271"/>
      <c r="E614" s="271"/>
      <c r="F614" s="271"/>
      <c r="G614" s="271"/>
      <c r="H614" s="271"/>
      <c r="I614" s="271"/>
      <c r="J614" s="271"/>
      <c r="K614" s="271"/>
      <c r="L614" s="271"/>
      <c r="M614" s="271"/>
      <c r="N614" s="271">
        <v>12</v>
      </c>
      <c r="O614" s="271"/>
      <c r="P614" s="271"/>
      <c r="Q614" s="271"/>
      <c r="R614" s="271"/>
      <c r="S614" s="271"/>
      <c r="T614" s="271"/>
      <c r="U614" s="271"/>
      <c r="V614" s="271"/>
      <c r="W614" s="271"/>
      <c r="X614" s="271"/>
      <c r="Y614" s="383"/>
      <c r="Z614" s="378"/>
      <c r="AA614" s="378"/>
      <c r="AB614" s="378"/>
      <c r="AC614" s="378"/>
      <c r="AD614" s="378"/>
      <c r="AE614" s="378"/>
      <c r="AF614" s="383"/>
      <c r="AG614" s="383"/>
      <c r="AH614" s="383"/>
      <c r="AI614" s="383"/>
      <c r="AJ614" s="383"/>
      <c r="AK614" s="383"/>
      <c r="AL614" s="383"/>
      <c r="AM614" s="272">
        <f>SUM(Y614:AL614)</f>
        <v>0</v>
      </c>
    </row>
    <row r="615" spans="1:39" ht="15" hidden="1" outlineLevel="1">
      <c r="A615" s="490"/>
      <c r="B615" s="270" t="s">
        <v>573</v>
      </c>
      <c r="C615" s="267" t="s">
        <v>337</v>
      </c>
      <c r="D615" s="271"/>
      <c r="E615" s="271"/>
      <c r="F615" s="271"/>
      <c r="G615" s="271"/>
      <c r="H615" s="271"/>
      <c r="I615" s="271"/>
      <c r="J615" s="271"/>
      <c r="K615" s="271"/>
      <c r="L615" s="271"/>
      <c r="M615" s="271"/>
      <c r="N615" s="271">
        <f>N614</f>
        <v>12</v>
      </c>
      <c r="O615" s="271"/>
      <c r="P615" s="271"/>
      <c r="Q615" s="271"/>
      <c r="R615" s="271"/>
      <c r="S615" s="271"/>
      <c r="T615" s="271"/>
      <c r="U615" s="271"/>
      <c r="V615" s="271"/>
      <c r="W615" s="271"/>
      <c r="X615" s="271"/>
      <c r="Y615" s="379">
        <f>Y614</f>
        <v>0</v>
      </c>
      <c r="Z615" s="379">
        <f t="shared" ref="Z615" si="1769">Z614</f>
        <v>0</v>
      </c>
      <c r="AA615" s="379">
        <f t="shared" ref="AA615" si="1770">AA614</f>
        <v>0</v>
      </c>
      <c r="AB615" s="379">
        <f t="shared" ref="AB615" si="1771">AB614</f>
        <v>0</v>
      </c>
      <c r="AC615" s="379">
        <f t="shared" ref="AC615" si="1772">AC614</f>
        <v>0</v>
      </c>
      <c r="AD615" s="379">
        <f t="shared" ref="AD615" si="1773">AD614</f>
        <v>0</v>
      </c>
      <c r="AE615" s="379">
        <f t="shared" ref="AE615" si="1774">AE614</f>
        <v>0</v>
      </c>
      <c r="AF615" s="379">
        <f t="shared" ref="AF615" si="1775">AF614</f>
        <v>0</v>
      </c>
      <c r="AG615" s="379">
        <f t="shared" ref="AG615" si="1776">AG614</f>
        <v>0</v>
      </c>
      <c r="AH615" s="379">
        <f t="shared" ref="AH615" si="1777">AH614</f>
        <v>0</v>
      </c>
      <c r="AI615" s="379">
        <f t="shared" ref="AI615" si="1778">AI614</f>
        <v>0</v>
      </c>
      <c r="AJ615" s="379">
        <f t="shared" ref="AJ615" si="1779">AJ614</f>
        <v>0</v>
      </c>
      <c r="AK615" s="379">
        <f t="shared" ref="AK615" si="1780">AK614</f>
        <v>0</v>
      </c>
      <c r="AL615" s="379">
        <f t="shared" ref="AL615" si="1781">AL614</f>
        <v>0</v>
      </c>
      <c r="AM615" s="287"/>
    </row>
    <row r="616" spans="1:39" ht="15" hidden="1" outlineLevel="1">
      <c r="A616" s="490"/>
      <c r="B616" s="290"/>
      <c r="C616" s="288"/>
      <c r="D616" s="292"/>
      <c r="E616" s="292"/>
      <c r="F616" s="292"/>
      <c r="G616" s="292"/>
      <c r="H616" s="292"/>
      <c r="I616" s="292"/>
      <c r="J616" s="292"/>
      <c r="K616" s="292"/>
      <c r="L616" s="292"/>
      <c r="M616" s="292"/>
      <c r="N616" s="267"/>
      <c r="O616" s="292"/>
      <c r="P616" s="292"/>
      <c r="Q616" s="292"/>
      <c r="R616" s="292"/>
      <c r="S616" s="292"/>
      <c r="T616" s="292"/>
      <c r="U616" s="292"/>
      <c r="V616" s="292"/>
      <c r="W616" s="292"/>
      <c r="X616" s="292"/>
      <c r="Y616" s="384"/>
      <c r="Z616" s="385"/>
      <c r="AA616" s="384"/>
      <c r="AB616" s="384"/>
      <c r="AC616" s="384"/>
      <c r="AD616" s="384"/>
      <c r="AE616" s="384"/>
      <c r="AF616" s="384"/>
      <c r="AG616" s="384"/>
      <c r="AH616" s="384"/>
      <c r="AI616" s="384"/>
      <c r="AJ616" s="384"/>
      <c r="AK616" s="384"/>
      <c r="AL616" s="384"/>
      <c r="AM616" s="289"/>
    </row>
    <row r="617" spans="1:39" ht="30" hidden="1" outlineLevel="1">
      <c r="A617" s="490">
        <v>9</v>
      </c>
      <c r="B617" s="396" t="s">
        <v>466</v>
      </c>
      <c r="C617" s="267" t="s">
        <v>335</v>
      </c>
      <c r="D617" s="271"/>
      <c r="E617" s="271"/>
      <c r="F617" s="271"/>
      <c r="G617" s="271"/>
      <c r="H617" s="271"/>
      <c r="I617" s="271"/>
      <c r="J617" s="271"/>
      <c r="K617" s="271"/>
      <c r="L617" s="271"/>
      <c r="M617" s="271"/>
      <c r="N617" s="271">
        <v>12</v>
      </c>
      <c r="O617" s="271"/>
      <c r="P617" s="271"/>
      <c r="Q617" s="271"/>
      <c r="R617" s="271"/>
      <c r="S617" s="271"/>
      <c r="T617" s="271"/>
      <c r="U617" s="271"/>
      <c r="V617" s="271"/>
      <c r="W617" s="271"/>
      <c r="X617" s="271"/>
      <c r="Y617" s="383"/>
      <c r="Z617" s="378"/>
      <c r="AA617" s="378"/>
      <c r="AB617" s="378"/>
      <c r="AC617" s="378"/>
      <c r="AD617" s="378"/>
      <c r="AE617" s="378"/>
      <c r="AF617" s="383"/>
      <c r="AG617" s="383"/>
      <c r="AH617" s="383"/>
      <c r="AI617" s="383"/>
      <c r="AJ617" s="383"/>
      <c r="AK617" s="383"/>
      <c r="AL617" s="383"/>
      <c r="AM617" s="272">
        <f>SUM(Y617:AL617)</f>
        <v>0</v>
      </c>
    </row>
    <row r="618" spans="1:39" ht="15" hidden="1" outlineLevel="1">
      <c r="A618" s="490"/>
      <c r="B618" s="270" t="s">
        <v>573</v>
      </c>
      <c r="C618" s="267" t="s">
        <v>337</v>
      </c>
      <c r="D618" s="271"/>
      <c r="E618" s="271"/>
      <c r="F618" s="271"/>
      <c r="G618" s="271"/>
      <c r="H618" s="271"/>
      <c r="I618" s="271"/>
      <c r="J618" s="271"/>
      <c r="K618" s="271"/>
      <c r="L618" s="271"/>
      <c r="M618" s="271"/>
      <c r="N618" s="271">
        <f>N617</f>
        <v>12</v>
      </c>
      <c r="O618" s="271"/>
      <c r="P618" s="271"/>
      <c r="Q618" s="271"/>
      <c r="R618" s="271"/>
      <c r="S618" s="271"/>
      <c r="T618" s="271"/>
      <c r="U618" s="271"/>
      <c r="V618" s="271"/>
      <c r="W618" s="271"/>
      <c r="X618" s="271"/>
      <c r="Y618" s="379">
        <f>Y617</f>
        <v>0</v>
      </c>
      <c r="Z618" s="379">
        <f t="shared" ref="Z618" si="1782">Z617</f>
        <v>0</v>
      </c>
      <c r="AA618" s="379">
        <f t="shared" ref="AA618" si="1783">AA617</f>
        <v>0</v>
      </c>
      <c r="AB618" s="379">
        <f t="shared" ref="AB618" si="1784">AB617</f>
        <v>0</v>
      </c>
      <c r="AC618" s="379">
        <f t="shared" ref="AC618" si="1785">AC617</f>
        <v>0</v>
      </c>
      <c r="AD618" s="379">
        <f t="shared" ref="AD618" si="1786">AD617</f>
        <v>0</v>
      </c>
      <c r="AE618" s="379">
        <f t="shared" ref="AE618" si="1787">AE617</f>
        <v>0</v>
      </c>
      <c r="AF618" s="379">
        <f t="shared" ref="AF618" si="1788">AF617</f>
        <v>0</v>
      </c>
      <c r="AG618" s="379">
        <f t="shared" ref="AG618" si="1789">AG617</f>
        <v>0</v>
      </c>
      <c r="AH618" s="379">
        <f t="shared" ref="AH618" si="1790">AH617</f>
        <v>0</v>
      </c>
      <c r="AI618" s="379">
        <f t="shared" ref="AI618" si="1791">AI617</f>
        <v>0</v>
      </c>
      <c r="AJ618" s="379">
        <f t="shared" ref="AJ618" si="1792">AJ617</f>
        <v>0</v>
      </c>
      <c r="AK618" s="379">
        <f t="shared" ref="AK618" si="1793">AK617</f>
        <v>0</v>
      </c>
      <c r="AL618" s="379">
        <f t="shared" ref="AL618" si="1794">AL617</f>
        <v>0</v>
      </c>
      <c r="AM618" s="287"/>
    </row>
    <row r="619" spans="1:39" ht="15" hidden="1" outlineLevel="1">
      <c r="A619" s="490"/>
      <c r="B619" s="290"/>
      <c r="C619" s="288"/>
      <c r="D619" s="292"/>
      <c r="E619" s="292"/>
      <c r="F619" s="292"/>
      <c r="G619" s="292"/>
      <c r="H619" s="292"/>
      <c r="I619" s="292"/>
      <c r="J619" s="292"/>
      <c r="K619" s="292"/>
      <c r="L619" s="292"/>
      <c r="M619" s="292"/>
      <c r="N619" s="267"/>
      <c r="O619" s="292"/>
      <c r="P619" s="292"/>
      <c r="Q619" s="292"/>
      <c r="R619" s="292"/>
      <c r="S619" s="292"/>
      <c r="T619" s="292"/>
      <c r="U619" s="292"/>
      <c r="V619" s="292"/>
      <c r="W619" s="292"/>
      <c r="X619" s="292"/>
      <c r="Y619" s="384"/>
      <c r="Z619" s="384"/>
      <c r="AA619" s="384"/>
      <c r="AB619" s="384"/>
      <c r="AC619" s="384"/>
      <c r="AD619" s="384"/>
      <c r="AE619" s="384"/>
      <c r="AF619" s="384"/>
      <c r="AG619" s="384"/>
      <c r="AH619" s="384"/>
      <c r="AI619" s="384"/>
      <c r="AJ619" s="384"/>
      <c r="AK619" s="384"/>
      <c r="AL619" s="384"/>
      <c r="AM619" s="289"/>
    </row>
    <row r="620" spans="1:39" ht="30" hidden="1" outlineLevel="1">
      <c r="A620" s="490">
        <v>10</v>
      </c>
      <c r="B620" s="396" t="s">
        <v>467</v>
      </c>
      <c r="C620" s="267" t="s">
        <v>335</v>
      </c>
      <c r="D620" s="271"/>
      <c r="E620" s="271"/>
      <c r="F620" s="271"/>
      <c r="G620" s="271"/>
      <c r="H620" s="271"/>
      <c r="I620" s="271"/>
      <c r="J620" s="271"/>
      <c r="K620" s="271"/>
      <c r="L620" s="271"/>
      <c r="M620" s="271"/>
      <c r="N620" s="271">
        <v>3</v>
      </c>
      <c r="O620" s="271"/>
      <c r="P620" s="271"/>
      <c r="Q620" s="271"/>
      <c r="R620" s="271"/>
      <c r="S620" s="271"/>
      <c r="T620" s="271"/>
      <c r="U620" s="271"/>
      <c r="V620" s="271"/>
      <c r="W620" s="271"/>
      <c r="X620" s="271"/>
      <c r="Y620" s="383"/>
      <c r="Z620" s="378"/>
      <c r="AA620" s="378"/>
      <c r="AB620" s="378"/>
      <c r="AC620" s="378"/>
      <c r="AD620" s="378"/>
      <c r="AE620" s="378"/>
      <c r="AF620" s="383"/>
      <c r="AG620" s="383"/>
      <c r="AH620" s="383"/>
      <c r="AI620" s="383"/>
      <c r="AJ620" s="383"/>
      <c r="AK620" s="383"/>
      <c r="AL620" s="383"/>
      <c r="AM620" s="272">
        <f>SUM(Y620:AL620)</f>
        <v>0</v>
      </c>
    </row>
    <row r="621" spans="1:39" ht="15" hidden="1" outlineLevel="1">
      <c r="A621" s="490"/>
      <c r="B621" s="270" t="s">
        <v>573</v>
      </c>
      <c r="C621" s="267" t="s">
        <v>337</v>
      </c>
      <c r="D621" s="271"/>
      <c r="E621" s="271"/>
      <c r="F621" s="271"/>
      <c r="G621" s="271"/>
      <c r="H621" s="271"/>
      <c r="I621" s="271"/>
      <c r="J621" s="271"/>
      <c r="K621" s="271"/>
      <c r="L621" s="271"/>
      <c r="M621" s="271"/>
      <c r="N621" s="271">
        <f>N620</f>
        <v>3</v>
      </c>
      <c r="O621" s="271"/>
      <c r="P621" s="271"/>
      <c r="Q621" s="271"/>
      <c r="R621" s="271"/>
      <c r="S621" s="271"/>
      <c r="T621" s="271"/>
      <c r="U621" s="271"/>
      <c r="V621" s="271"/>
      <c r="W621" s="271"/>
      <c r="X621" s="271"/>
      <c r="Y621" s="379">
        <f>Y620</f>
        <v>0</v>
      </c>
      <c r="Z621" s="379">
        <f t="shared" ref="Z621" si="1795">Z620</f>
        <v>0</v>
      </c>
      <c r="AA621" s="379">
        <f t="shared" ref="AA621" si="1796">AA620</f>
        <v>0</v>
      </c>
      <c r="AB621" s="379">
        <f t="shared" ref="AB621" si="1797">AB620</f>
        <v>0</v>
      </c>
      <c r="AC621" s="379">
        <f t="shared" ref="AC621" si="1798">AC620</f>
        <v>0</v>
      </c>
      <c r="AD621" s="379">
        <f t="shared" ref="AD621" si="1799">AD620</f>
        <v>0</v>
      </c>
      <c r="AE621" s="379">
        <f t="shared" ref="AE621" si="1800">AE620</f>
        <v>0</v>
      </c>
      <c r="AF621" s="379">
        <f t="shared" ref="AF621" si="1801">AF620</f>
        <v>0</v>
      </c>
      <c r="AG621" s="379">
        <f t="shared" ref="AG621" si="1802">AG620</f>
        <v>0</v>
      </c>
      <c r="AH621" s="379">
        <f t="shared" ref="AH621" si="1803">AH620</f>
        <v>0</v>
      </c>
      <c r="AI621" s="379">
        <f t="shared" ref="AI621" si="1804">AI620</f>
        <v>0</v>
      </c>
      <c r="AJ621" s="379">
        <f t="shared" ref="AJ621" si="1805">AJ620</f>
        <v>0</v>
      </c>
      <c r="AK621" s="379">
        <f t="shared" ref="AK621" si="1806">AK620</f>
        <v>0</v>
      </c>
      <c r="AL621" s="379">
        <f t="shared" ref="AL621" si="1807">AL620</f>
        <v>0</v>
      </c>
      <c r="AM621" s="287"/>
    </row>
    <row r="622" spans="1:39" ht="15" hidden="1" outlineLevel="1">
      <c r="A622" s="490"/>
      <c r="B622" s="290"/>
      <c r="C622" s="288"/>
      <c r="D622" s="292"/>
      <c r="E622" s="292"/>
      <c r="F622" s="292"/>
      <c r="G622" s="292"/>
      <c r="H622" s="292"/>
      <c r="I622" s="292"/>
      <c r="J622" s="292"/>
      <c r="K622" s="292"/>
      <c r="L622" s="292"/>
      <c r="M622" s="292"/>
      <c r="N622" s="267"/>
      <c r="O622" s="292"/>
      <c r="P622" s="292"/>
      <c r="Q622" s="292"/>
      <c r="R622" s="292"/>
      <c r="S622" s="292"/>
      <c r="T622" s="292"/>
      <c r="U622" s="292"/>
      <c r="V622" s="292"/>
      <c r="W622" s="292"/>
      <c r="X622" s="292"/>
      <c r="Y622" s="384"/>
      <c r="Z622" s="385"/>
      <c r="AA622" s="384"/>
      <c r="AB622" s="384"/>
      <c r="AC622" s="384"/>
      <c r="AD622" s="384"/>
      <c r="AE622" s="384"/>
      <c r="AF622" s="384"/>
      <c r="AG622" s="384"/>
      <c r="AH622" s="384"/>
      <c r="AI622" s="384"/>
      <c r="AJ622" s="384"/>
      <c r="AK622" s="384"/>
      <c r="AL622" s="384"/>
      <c r="AM622" s="289"/>
    </row>
    <row r="623" spans="1:39" ht="15.45" hidden="1" outlineLevel="1">
      <c r="A623" s="490"/>
      <c r="B623" s="264" t="s">
        <v>355</v>
      </c>
      <c r="C623" s="265"/>
      <c r="D623" s="265"/>
      <c r="E623" s="265"/>
      <c r="F623" s="265"/>
      <c r="G623" s="265"/>
      <c r="H623" s="265"/>
      <c r="I623" s="265"/>
      <c r="J623" s="265"/>
      <c r="K623" s="265"/>
      <c r="L623" s="265"/>
      <c r="M623" s="265"/>
      <c r="N623" s="266"/>
      <c r="O623" s="265"/>
      <c r="P623" s="265"/>
      <c r="Q623" s="265"/>
      <c r="R623" s="265"/>
      <c r="S623" s="265"/>
      <c r="T623" s="265"/>
      <c r="U623" s="265"/>
      <c r="V623" s="265"/>
      <c r="W623" s="265"/>
      <c r="X623" s="265"/>
      <c r="Y623" s="382"/>
      <c r="Z623" s="382"/>
      <c r="AA623" s="382"/>
      <c r="AB623" s="382"/>
      <c r="AC623" s="382"/>
      <c r="AD623" s="382"/>
      <c r="AE623" s="382"/>
      <c r="AF623" s="382"/>
      <c r="AG623" s="382"/>
      <c r="AH623" s="382"/>
      <c r="AI623" s="382"/>
      <c r="AJ623" s="382"/>
      <c r="AK623" s="382"/>
      <c r="AL623" s="382"/>
      <c r="AM623" s="268"/>
    </row>
    <row r="624" spans="1:39" ht="30" hidden="1" outlineLevel="1">
      <c r="A624" s="490">
        <v>11</v>
      </c>
      <c r="B624" s="396" t="s">
        <v>468</v>
      </c>
      <c r="C624" s="267" t="s">
        <v>335</v>
      </c>
      <c r="D624" s="271"/>
      <c r="E624" s="271"/>
      <c r="F624" s="271"/>
      <c r="G624" s="271"/>
      <c r="H624" s="271"/>
      <c r="I624" s="271"/>
      <c r="J624" s="271"/>
      <c r="K624" s="271"/>
      <c r="L624" s="271"/>
      <c r="M624" s="271"/>
      <c r="N624" s="271">
        <v>12</v>
      </c>
      <c r="O624" s="271"/>
      <c r="P624" s="271"/>
      <c r="Q624" s="271"/>
      <c r="R624" s="271"/>
      <c r="S624" s="271"/>
      <c r="T624" s="271"/>
      <c r="U624" s="271"/>
      <c r="V624" s="271"/>
      <c r="W624" s="271"/>
      <c r="X624" s="271"/>
      <c r="Y624" s="394"/>
      <c r="Z624" s="378"/>
      <c r="AA624" s="378"/>
      <c r="AB624" s="378"/>
      <c r="AC624" s="378"/>
      <c r="AD624" s="378"/>
      <c r="AE624" s="378"/>
      <c r="AF624" s="383"/>
      <c r="AG624" s="383"/>
      <c r="AH624" s="383"/>
      <c r="AI624" s="383"/>
      <c r="AJ624" s="383"/>
      <c r="AK624" s="383"/>
      <c r="AL624" s="383"/>
      <c r="AM624" s="272">
        <f>SUM(Y624:AL624)</f>
        <v>0</v>
      </c>
    </row>
    <row r="625" spans="1:40" ht="15" hidden="1" outlineLevel="1">
      <c r="A625" s="490"/>
      <c r="B625" s="270" t="s">
        <v>573</v>
      </c>
      <c r="C625" s="267" t="s">
        <v>337</v>
      </c>
      <c r="D625" s="271"/>
      <c r="E625" s="271"/>
      <c r="F625" s="271"/>
      <c r="G625" s="271"/>
      <c r="H625" s="271"/>
      <c r="I625" s="271"/>
      <c r="J625" s="271"/>
      <c r="K625" s="271"/>
      <c r="L625" s="271"/>
      <c r="M625" s="271"/>
      <c r="N625" s="271">
        <f>N624</f>
        <v>12</v>
      </c>
      <c r="O625" s="271"/>
      <c r="P625" s="271"/>
      <c r="Q625" s="271"/>
      <c r="R625" s="271"/>
      <c r="S625" s="271"/>
      <c r="T625" s="271"/>
      <c r="U625" s="271"/>
      <c r="V625" s="271"/>
      <c r="W625" s="271"/>
      <c r="X625" s="271"/>
      <c r="Y625" s="379">
        <f>Y624</f>
        <v>0</v>
      </c>
      <c r="Z625" s="379">
        <f t="shared" ref="Z625" si="1808">Z624</f>
        <v>0</v>
      </c>
      <c r="AA625" s="379">
        <f t="shared" ref="AA625" si="1809">AA624</f>
        <v>0</v>
      </c>
      <c r="AB625" s="379">
        <f t="shared" ref="AB625" si="1810">AB624</f>
        <v>0</v>
      </c>
      <c r="AC625" s="379">
        <f t="shared" ref="AC625" si="1811">AC624</f>
        <v>0</v>
      </c>
      <c r="AD625" s="379">
        <f t="shared" ref="AD625" si="1812">AD624</f>
        <v>0</v>
      </c>
      <c r="AE625" s="379">
        <f t="shared" ref="AE625" si="1813">AE624</f>
        <v>0</v>
      </c>
      <c r="AF625" s="379">
        <f t="shared" ref="AF625" si="1814">AF624</f>
        <v>0</v>
      </c>
      <c r="AG625" s="379">
        <f t="shared" ref="AG625" si="1815">AG624</f>
        <v>0</v>
      </c>
      <c r="AH625" s="379">
        <f t="shared" ref="AH625" si="1816">AH624</f>
        <v>0</v>
      </c>
      <c r="AI625" s="379">
        <f t="shared" ref="AI625" si="1817">AI624</f>
        <v>0</v>
      </c>
      <c r="AJ625" s="379">
        <f t="shared" ref="AJ625" si="1818">AJ624</f>
        <v>0</v>
      </c>
      <c r="AK625" s="379">
        <f t="shared" ref="AK625" si="1819">AK624</f>
        <v>0</v>
      </c>
      <c r="AL625" s="379">
        <f t="shared" ref="AL625" si="1820">AL624</f>
        <v>0</v>
      </c>
      <c r="AM625" s="273"/>
    </row>
    <row r="626" spans="1:40" ht="15" hidden="1" outlineLevel="1">
      <c r="A626" s="490"/>
      <c r="B626" s="291"/>
      <c r="C626" s="281"/>
      <c r="D626" s="267"/>
      <c r="E626" s="267"/>
      <c r="F626" s="267"/>
      <c r="G626" s="267"/>
      <c r="H626" s="267"/>
      <c r="I626" s="267"/>
      <c r="J626" s="267"/>
      <c r="K626" s="267"/>
      <c r="L626" s="267"/>
      <c r="M626" s="267"/>
      <c r="N626" s="267"/>
      <c r="O626" s="267"/>
      <c r="P626" s="267"/>
      <c r="Q626" s="267"/>
      <c r="R626" s="267"/>
      <c r="S626" s="267"/>
      <c r="T626" s="267"/>
      <c r="U626" s="267"/>
      <c r="V626" s="267"/>
      <c r="W626" s="267"/>
      <c r="X626" s="267"/>
      <c r="Y626" s="380"/>
      <c r="Z626" s="389"/>
      <c r="AA626" s="389"/>
      <c r="AB626" s="389"/>
      <c r="AC626" s="389"/>
      <c r="AD626" s="389"/>
      <c r="AE626" s="389"/>
      <c r="AF626" s="389"/>
      <c r="AG626" s="389"/>
      <c r="AH626" s="389"/>
      <c r="AI626" s="389"/>
      <c r="AJ626" s="389"/>
      <c r="AK626" s="389"/>
      <c r="AL626" s="389"/>
      <c r="AM626" s="282"/>
    </row>
    <row r="627" spans="1:40" ht="30" hidden="1" outlineLevel="1">
      <c r="A627" s="490">
        <v>12</v>
      </c>
      <c r="B627" s="396" t="s">
        <v>469</v>
      </c>
      <c r="C627" s="267" t="s">
        <v>335</v>
      </c>
      <c r="D627" s="271"/>
      <c r="E627" s="271"/>
      <c r="F627" s="271"/>
      <c r="G627" s="271"/>
      <c r="H627" s="271"/>
      <c r="I627" s="271"/>
      <c r="J627" s="271"/>
      <c r="K627" s="271"/>
      <c r="L627" s="271"/>
      <c r="M627" s="271"/>
      <c r="N627" s="271">
        <v>12</v>
      </c>
      <c r="O627" s="271"/>
      <c r="P627" s="271"/>
      <c r="Q627" s="271"/>
      <c r="R627" s="271"/>
      <c r="S627" s="271"/>
      <c r="T627" s="271"/>
      <c r="U627" s="271"/>
      <c r="V627" s="271"/>
      <c r="W627" s="271"/>
      <c r="X627" s="271"/>
      <c r="Y627" s="378"/>
      <c r="Z627" s="378"/>
      <c r="AA627" s="378"/>
      <c r="AB627" s="378"/>
      <c r="AC627" s="378"/>
      <c r="AD627" s="378"/>
      <c r="AE627" s="378"/>
      <c r="AF627" s="383"/>
      <c r="AG627" s="383"/>
      <c r="AH627" s="383"/>
      <c r="AI627" s="383"/>
      <c r="AJ627" s="383"/>
      <c r="AK627" s="383"/>
      <c r="AL627" s="383"/>
      <c r="AM627" s="272">
        <f>SUM(Y627:AL627)</f>
        <v>0</v>
      </c>
    </row>
    <row r="628" spans="1:40" ht="15" hidden="1" outlineLevel="1">
      <c r="A628" s="490"/>
      <c r="B628" s="270" t="s">
        <v>573</v>
      </c>
      <c r="C628" s="267" t="s">
        <v>337</v>
      </c>
      <c r="D628" s="271"/>
      <c r="E628" s="271"/>
      <c r="F628" s="271"/>
      <c r="G628" s="271"/>
      <c r="H628" s="271"/>
      <c r="I628" s="271"/>
      <c r="J628" s="271"/>
      <c r="K628" s="271"/>
      <c r="L628" s="271"/>
      <c r="M628" s="271"/>
      <c r="N628" s="271">
        <f>N627</f>
        <v>12</v>
      </c>
      <c r="O628" s="271"/>
      <c r="P628" s="271"/>
      <c r="Q628" s="271"/>
      <c r="R628" s="271"/>
      <c r="S628" s="271"/>
      <c r="T628" s="271"/>
      <c r="U628" s="271"/>
      <c r="V628" s="271"/>
      <c r="W628" s="271"/>
      <c r="X628" s="271"/>
      <c r="Y628" s="379">
        <f>Y627</f>
        <v>0</v>
      </c>
      <c r="Z628" s="379">
        <f t="shared" ref="Z628" si="1821">Z627</f>
        <v>0</v>
      </c>
      <c r="AA628" s="379">
        <f t="shared" ref="AA628" si="1822">AA627</f>
        <v>0</v>
      </c>
      <c r="AB628" s="379">
        <f t="shared" ref="AB628" si="1823">AB627</f>
        <v>0</v>
      </c>
      <c r="AC628" s="379">
        <f t="shared" ref="AC628" si="1824">AC627</f>
        <v>0</v>
      </c>
      <c r="AD628" s="379">
        <f t="shared" ref="AD628" si="1825">AD627</f>
        <v>0</v>
      </c>
      <c r="AE628" s="379">
        <f t="shared" ref="AE628" si="1826">AE627</f>
        <v>0</v>
      </c>
      <c r="AF628" s="379">
        <f t="shared" ref="AF628" si="1827">AF627</f>
        <v>0</v>
      </c>
      <c r="AG628" s="379">
        <f t="shared" ref="AG628" si="1828">AG627</f>
        <v>0</v>
      </c>
      <c r="AH628" s="379">
        <f t="shared" ref="AH628" si="1829">AH627</f>
        <v>0</v>
      </c>
      <c r="AI628" s="379">
        <f t="shared" ref="AI628" si="1830">AI627</f>
        <v>0</v>
      </c>
      <c r="AJ628" s="379">
        <f t="shared" ref="AJ628" si="1831">AJ627</f>
        <v>0</v>
      </c>
      <c r="AK628" s="379">
        <f t="shared" ref="AK628" si="1832">AK627</f>
        <v>0</v>
      </c>
      <c r="AL628" s="379">
        <f t="shared" ref="AL628" si="1833">AL627</f>
        <v>0</v>
      </c>
      <c r="AM628" s="273"/>
    </row>
    <row r="629" spans="1:40" ht="15" hidden="1" outlineLevel="1">
      <c r="A629" s="490"/>
      <c r="B629" s="291"/>
      <c r="C629" s="281"/>
      <c r="D629" s="267"/>
      <c r="E629" s="267"/>
      <c r="F629" s="267"/>
      <c r="G629" s="267"/>
      <c r="H629" s="267"/>
      <c r="I629" s="267"/>
      <c r="J629" s="267"/>
      <c r="K629" s="267"/>
      <c r="L629" s="267"/>
      <c r="M629" s="267"/>
      <c r="N629" s="267"/>
      <c r="O629" s="267"/>
      <c r="P629" s="267"/>
      <c r="Q629" s="267"/>
      <c r="R629" s="267"/>
      <c r="S629" s="267"/>
      <c r="T629" s="267"/>
      <c r="U629" s="267"/>
      <c r="V629" s="267"/>
      <c r="W629" s="267"/>
      <c r="X629" s="267"/>
      <c r="Y629" s="390"/>
      <c r="Z629" s="390"/>
      <c r="AA629" s="380"/>
      <c r="AB629" s="380"/>
      <c r="AC629" s="380"/>
      <c r="AD629" s="380"/>
      <c r="AE629" s="380"/>
      <c r="AF629" s="380"/>
      <c r="AG629" s="380"/>
      <c r="AH629" s="380"/>
      <c r="AI629" s="380"/>
      <c r="AJ629" s="380"/>
      <c r="AK629" s="380"/>
      <c r="AL629" s="380"/>
      <c r="AM629" s="282"/>
    </row>
    <row r="630" spans="1:40" ht="30" hidden="1" outlineLevel="1">
      <c r="A630" s="490">
        <v>13</v>
      </c>
      <c r="B630" s="396" t="s">
        <v>470</v>
      </c>
      <c r="C630" s="267" t="s">
        <v>335</v>
      </c>
      <c r="D630" s="271"/>
      <c r="E630" s="271"/>
      <c r="F630" s="271"/>
      <c r="G630" s="271"/>
      <c r="H630" s="271"/>
      <c r="I630" s="271"/>
      <c r="J630" s="271"/>
      <c r="K630" s="271"/>
      <c r="L630" s="271"/>
      <c r="M630" s="271"/>
      <c r="N630" s="271">
        <v>12</v>
      </c>
      <c r="O630" s="271"/>
      <c r="P630" s="271"/>
      <c r="Q630" s="271"/>
      <c r="R630" s="271"/>
      <c r="S630" s="271"/>
      <c r="T630" s="271"/>
      <c r="U630" s="271"/>
      <c r="V630" s="271"/>
      <c r="W630" s="271"/>
      <c r="X630" s="271"/>
      <c r="Y630" s="378"/>
      <c r="Z630" s="378"/>
      <c r="AA630" s="378"/>
      <c r="AB630" s="378"/>
      <c r="AC630" s="378"/>
      <c r="AD630" s="378"/>
      <c r="AE630" s="378"/>
      <c r="AF630" s="383"/>
      <c r="AG630" s="383"/>
      <c r="AH630" s="383"/>
      <c r="AI630" s="383"/>
      <c r="AJ630" s="383"/>
      <c r="AK630" s="383"/>
      <c r="AL630" s="383"/>
      <c r="AM630" s="272">
        <f>SUM(Y630:AL630)</f>
        <v>0</v>
      </c>
    </row>
    <row r="631" spans="1:40" ht="15" hidden="1" outlineLevel="1">
      <c r="A631" s="490"/>
      <c r="B631" s="270" t="s">
        <v>573</v>
      </c>
      <c r="C631" s="267" t="s">
        <v>337</v>
      </c>
      <c r="D631" s="271"/>
      <c r="E631" s="271"/>
      <c r="F631" s="271"/>
      <c r="G631" s="271"/>
      <c r="H631" s="271"/>
      <c r="I631" s="271"/>
      <c r="J631" s="271"/>
      <c r="K631" s="271"/>
      <c r="L631" s="271"/>
      <c r="M631" s="271"/>
      <c r="N631" s="271">
        <f>N630</f>
        <v>12</v>
      </c>
      <c r="O631" s="271"/>
      <c r="P631" s="271"/>
      <c r="Q631" s="271"/>
      <c r="R631" s="271"/>
      <c r="S631" s="271"/>
      <c r="T631" s="271"/>
      <c r="U631" s="271"/>
      <c r="V631" s="271"/>
      <c r="W631" s="271"/>
      <c r="X631" s="271"/>
      <c r="Y631" s="379">
        <f>Y630</f>
        <v>0</v>
      </c>
      <c r="Z631" s="379">
        <f t="shared" ref="Z631" si="1834">Z630</f>
        <v>0</v>
      </c>
      <c r="AA631" s="379">
        <f t="shared" ref="AA631" si="1835">AA630</f>
        <v>0</v>
      </c>
      <c r="AB631" s="379">
        <f t="shared" ref="AB631" si="1836">AB630</f>
        <v>0</v>
      </c>
      <c r="AC631" s="379">
        <f t="shared" ref="AC631" si="1837">AC630</f>
        <v>0</v>
      </c>
      <c r="AD631" s="379">
        <f t="shared" ref="AD631" si="1838">AD630</f>
        <v>0</v>
      </c>
      <c r="AE631" s="379">
        <f t="shared" ref="AE631" si="1839">AE630</f>
        <v>0</v>
      </c>
      <c r="AF631" s="379">
        <f t="shared" ref="AF631" si="1840">AF630</f>
        <v>0</v>
      </c>
      <c r="AG631" s="379">
        <f t="shared" ref="AG631" si="1841">AG630</f>
        <v>0</v>
      </c>
      <c r="AH631" s="379">
        <f t="shared" ref="AH631" si="1842">AH630</f>
        <v>0</v>
      </c>
      <c r="AI631" s="379">
        <f t="shared" ref="AI631" si="1843">AI630</f>
        <v>0</v>
      </c>
      <c r="AJ631" s="379">
        <f t="shared" ref="AJ631" si="1844">AJ630</f>
        <v>0</v>
      </c>
      <c r="AK631" s="379">
        <f t="shared" ref="AK631" si="1845">AK630</f>
        <v>0</v>
      </c>
      <c r="AL631" s="379">
        <f t="shared" ref="AL631" si="1846">AL630</f>
        <v>0</v>
      </c>
      <c r="AM631" s="282"/>
    </row>
    <row r="632" spans="1:40" ht="15" hidden="1" outlineLevel="1">
      <c r="A632" s="490"/>
      <c r="B632" s="291"/>
      <c r="C632" s="281"/>
      <c r="D632" s="267"/>
      <c r="E632" s="267"/>
      <c r="F632" s="267"/>
      <c r="G632" s="267"/>
      <c r="H632" s="267"/>
      <c r="I632" s="267"/>
      <c r="J632" s="267"/>
      <c r="K632" s="267"/>
      <c r="L632" s="267"/>
      <c r="M632" s="267"/>
      <c r="N632" s="267"/>
      <c r="O632" s="267"/>
      <c r="P632" s="267"/>
      <c r="Q632" s="267"/>
      <c r="R632" s="267"/>
      <c r="S632" s="267"/>
      <c r="T632" s="267"/>
      <c r="U632" s="267"/>
      <c r="V632" s="267"/>
      <c r="W632" s="267"/>
      <c r="X632" s="267"/>
      <c r="Y632" s="380"/>
      <c r="Z632" s="380"/>
      <c r="AA632" s="380"/>
      <c r="AB632" s="380"/>
      <c r="AC632" s="380"/>
      <c r="AD632" s="380"/>
      <c r="AE632" s="380"/>
      <c r="AF632" s="380"/>
      <c r="AG632" s="380"/>
      <c r="AH632" s="380"/>
      <c r="AI632" s="380"/>
      <c r="AJ632" s="380"/>
      <c r="AK632" s="380"/>
      <c r="AL632" s="380"/>
      <c r="AM632" s="282"/>
    </row>
    <row r="633" spans="1:40" ht="15.45" hidden="1" outlineLevel="1">
      <c r="A633" s="490"/>
      <c r="B633" s="264" t="s">
        <v>471</v>
      </c>
      <c r="C633" s="265"/>
      <c r="D633" s="266"/>
      <c r="E633" s="266"/>
      <c r="F633" s="266"/>
      <c r="G633" s="266"/>
      <c r="H633" s="266"/>
      <c r="I633" s="266"/>
      <c r="J633" s="266"/>
      <c r="K633" s="266"/>
      <c r="L633" s="266"/>
      <c r="M633" s="266"/>
      <c r="N633" s="266"/>
      <c r="O633" s="266"/>
      <c r="P633" s="265"/>
      <c r="Q633" s="265"/>
      <c r="R633" s="265"/>
      <c r="S633" s="265"/>
      <c r="T633" s="265"/>
      <c r="U633" s="265"/>
      <c r="V633" s="265"/>
      <c r="W633" s="265"/>
      <c r="X633" s="265"/>
      <c r="Y633" s="382"/>
      <c r="Z633" s="382"/>
      <c r="AA633" s="382"/>
      <c r="AB633" s="382"/>
      <c r="AC633" s="382"/>
      <c r="AD633" s="382"/>
      <c r="AE633" s="382"/>
      <c r="AF633" s="382"/>
      <c r="AG633" s="382"/>
      <c r="AH633" s="382"/>
      <c r="AI633" s="382"/>
      <c r="AJ633" s="382"/>
      <c r="AK633" s="382"/>
      <c r="AL633" s="382"/>
      <c r="AM633" s="268"/>
    </row>
    <row r="634" spans="1:40" ht="15" hidden="1" outlineLevel="1">
      <c r="A634" s="490">
        <v>14</v>
      </c>
      <c r="B634" s="291" t="s">
        <v>472</v>
      </c>
      <c r="C634" s="267" t="s">
        <v>335</v>
      </c>
      <c r="D634" s="271"/>
      <c r="E634" s="271"/>
      <c r="F634" s="271"/>
      <c r="G634" s="271"/>
      <c r="H634" s="271"/>
      <c r="I634" s="271"/>
      <c r="J634" s="271"/>
      <c r="K634" s="271"/>
      <c r="L634" s="271"/>
      <c r="M634" s="271"/>
      <c r="N634" s="271">
        <v>12</v>
      </c>
      <c r="O634" s="271"/>
      <c r="P634" s="271"/>
      <c r="Q634" s="271"/>
      <c r="R634" s="271"/>
      <c r="S634" s="271"/>
      <c r="T634" s="271"/>
      <c r="U634" s="271"/>
      <c r="V634" s="271"/>
      <c r="W634" s="271"/>
      <c r="X634" s="271"/>
      <c r="Y634" s="378"/>
      <c r="Z634" s="378"/>
      <c r="AA634" s="378"/>
      <c r="AB634" s="378"/>
      <c r="AC634" s="378"/>
      <c r="AD634" s="378"/>
      <c r="AE634" s="378"/>
      <c r="AF634" s="378"/>
      <c r="AG634" s="378"/>
      <c r="AH634" s="378"/>
      <c r="AI634" s="378"/>
      <c r="AJ634" s="378"/>
      <c r="AK634" s="378"/>
      <c r="AL634" s="378"/>
      <c r="AM634" s="272">
        <f>SUM(Y634:AL634)</f>
        <v>0</v>
      </c>
    </row>
    <row r="635" spans="1:40" ht="15" hidden="1" outlineLevel="1">
      <c r="A635" s="490"/>
      <c r="B635" s="270" t="s">
        <v>573</v>
      </c>
      <c r="C635" s="267" t="s">
        <v>337</v>
      </c>
      <c r="D635" s="271"/>
      <c r="E635" s="271"/>
      <c r="F635" s="271"/>
      <c r="G635" s="271"/>
      <c r="H635" s="271"/>
      <c r="I635" s="271"/>
      <c r="J635" s="271"/>
      <c r="K635" s="271"/>
      <c r="L635" s="271"/>
      <c r="M635" s="271"/>
      <c r="N635" s="271">
        <f>N634</f>
        <v>12</v>
      </c>
      <c r="O635" s="271"/>
      <c r="P635" s="271"/>
      <c r="Q635" s="271"/>
      <c r="R635" s="271"/>
      <c r="S635" s="271"/>
      <c r="T635" s="271"/>
      <c r="U635" s="271"/>
      <c r="V635" s="271"/>
      <c r="W635" s="271"/>
      <c r="X635" s="271"/>
      <c r="Y635" s="379">
        <f>Y634</f>
        <v>0</v>
      </c>
      <c r="Z635" s="379">
        <f t="shared" ref="Z635" si="1847">Z634</f>
        <v>0</v>
      </c>
      <c r="AA635" s="379">
        <f t="shared" ref="AA635" si="1848">AA634</f>
        <v>0</v>
      </c>
      <c r="AB635" s="379">
        <f t="shared" ref="AB635" si="1849">AB634</f>
        <v>0</v>
      </c>
      <c r="AC635" s="379">
        <f t="shared" ref="AC635" si="1850">AC634</f>
        <v>0</v>
      </c>
      <c r="AD635" s="379">
        <f t="shared" ref="AD635" si="1851">AD634</f>
        <v>0</v>
      </c>
      <c r="AE635" s="379">
        <f t="shared" ref="AE635" si="1852">AE634</f>
        <v>0</v>
      </c>
      <c r="AF635" s="379">
        <f t="shared" ref="AF635" si="1853">AF634</f>
        <v>0</v>
      </c>
      <c r="AG635" s="379">
        <f t="shared" ref="AG635" si="1854">AG634</f>
        <v>0</v>
      </c>
      <c r="AH635" s="379">
        <f t="shared" ref="AH635" si="1855">AH634</f>
        <v>0</v>
      </c>
      <c r="AI635" s="379">
        <f t="shared" ref="AI635" si="1856">AI634</f>
        <v>0</v>
      </c>
      <c r="AJ635" s="379">
        <f t="shared" ref="AJ635" si="1857">AJ634</f>
        <v>0</v>
      </c>
      <c r="AK635" s="379">
        <f t="shared" ref="AK635" si="1858">AK634</f>
        <v>0</v>
      </c>
      <c r="AL635" s="379">
        <f t="shared" ref="AL635" si="1859">AL634</f>
        <v>0</v>
      </c>
      <c r="AM635" s="474"/>
      <c r="AN635" s="579"/>
    </row>
    <row r="636" spans="1:40" ht="15" hidden="1" outlineLevel="1">
      <c r="A636" s="490"/>
      <c r="B636" s="291"/>
      <c r="C636" s="281"/>
      <c r="D636" s="267"/>
      <c r="E636" s="267"/>
      <c r="F636" s="267"/>
      <c r="G636" s="267"/>
      <c r="H636" s="267"/>
      <c r="I636" s="267"/>
      <c r="J636" s="267"/>
      <c r="K636" s="267"/>
      <c r="L636" s="267"/>
      <c r="M636" s="267"/>
      <c r="N636" s="427"/>
      <c r="O636" s="267"/>
      <c r="P636" s="267"/>
      <c r="Q636" s="267"/>
      <c r="R636" s="267"/>
      <c r="S636" s="267"/>
      <c r="T636" s="267"/>
      <c r="U636" s="267"/>
      <c r="V636" s="267"/>
      <c r="W636" s="267"/>
      <c r="X636" s="267"/>
      <c r="Y636" s="380"/>
      <c r="Z636" s="380"/>
      <c r="AA636" s="380"/>
      <c r="AB636" s="380"/>
      <c r="AC636" s="380"/>
      <c r="AD636" s="380"/>
      <c r="AE636" s="380"/>
      <c r="AF636" s="380"/>
      <c r="AG636" s="380"/>
      <c r="AH636" s="380"/>
      <c r="AI636" s="380"/>
      <c r="AJ636" s="380"/>
      <c r="AK636" s="380"/>
      <c r="AL636" s="380"/>
      <c r="AM636" s="277"/>
      <c r="AN636" s="579"/>
    </row>
    <row r="637" spans="1:40" s="285" customFormat="1" ht="15.45" hidden="1" outlineLevel="1">
      <c r="A637" s="490"/>
      <c r="B637" s="264" t="s">
        <v>307</v>
      </c>
      <c r="C637" s="267"/>
      <c r="D637" s="267"/>
      <c r="E637" s="267"/>
      <c r="F637" s="267"/>
      <c r="G637" s="267"/>
      <c r="H637" s="267"/>
      <c r="I637" s="267"/>
      <c r="J637" s="267"/>
      <c r="K637" s="267"/>
      <c r="L637" s="267"/>
      <c r="M637" s="267"/>
      <c r="N637" s="267"/>
      <c r="O637" s="267"/>
      <c r="P637" s="267"/>
      <c r="Q637" s="267"/>
      <c r="R637" s="267"/>
      <c r="S637" s="267"/>
      <c r="T637" s="267"/>
      <c r="U637" s="267"/>
      <c r="V637" s="267"/>
      <c r="W637" s="267"/>
      <c r="X637" s="267"/>
      <c r="Y637" s="380"/>
      <c r="Z637" s="380"/>
      <c r="AA637" s="380"/>
      <c r="AB637" s="380"/>
      <c r="AC637" s="380"/>
      <c r="AD637" s="380"/>
      <c r="AE637" s="384"/>
      <c r="AF637" s="384"/>
      <c r="AG637" s="384"/>
      <c r="AH637" s="384"/>
      <c r="AI637" s="384"/>
      <c r="AJ637" s="384"/>
      <c r="AK637" s="384"/>
      <c r="AL637" s="384"/>
      <c r="AM637" s="475"/>
      <c r="AN637" s="580"/>
    </row>
    <row r="638" spans="1:40" ht="15" hidden="1" outlineLevel="1">
      <c r="A638" s="490">
        <v>15</v>
      </c>
      <c r="B638" s="270" t="s">
        <v>473</v>
      </c>
      <c r="C638" s="267" t="s">
        <v>335</v>
      </c>
      <c r="D638" s="271"/>
      <c r="E638" s="271"/>
      <c r="F638" s="271"/>
      <c r="G638" s="271"/>
      <c r="H638" s="271"/>
      <c r="I638" s="271"/>
      <c r="J638" s="271"/>
      <c r="K638" s="271"/>
      <c r="L638" s="271"/>
      <c r="M638" s="271"/>
      <c r="N638" s="271">
        <v>0</v>
      </c>
      <c r="O638" s="271"/>
      <c r="P638" s="271"/>
      <c r="Q638" s="271"/>
      <c r="R638" s="271"/>
      <c r="S638" s="271"/>
      <c r="T638" s="271"/>
      <c r="U638" s="271"/>
      <c r="V638" s="271"/>
      <c r="W638" s="271"/>
      <c r="X638" s="271"/>
      <c r="Y638" s="378"/>
      <c r="Z638" s="378"/>
      <c r="AA638" s="378"/>
      <c r="AB638" s="378"/>
      <c r="AC638" s="378"/>
      <c r="AD638" s="378"/>
      <c r="AE638" s="378"/>
      <c r="AF638" s="378"/>
      <c r="AG638" s="378"/>
      <c r="AH638" s="378"/>
      <c r="AI638" s="378"/>
      <c r="AJ638" s="378"/>
      <c r="AK638" s="378"/>
      <c r="AL638" s="378"/>
      <c r="AM638" s="272">
        <f>SUM(Y638:AL638)</f>
        <v>0</v>
      </c>
    </row>
    <row r="639" spans="1:40" ht="15" hidden="1" outlineLevel="1">
      <c r="A639" s="490"/>
      <c r="B639" s="270" t="s">
        <v>573</v>
      </c>
      <c r="C639" s="267" t="s">
        <v>337</v>
      </c>
      <c r="D639" s="271"/>
      <c r="E639" s="271"/>
      <c r="F639" s="271"/>
      <c r="G639" s="271"/>
      <c r="H639" s="271"/>
      <c r="I639" s="271"/>
      <c r="J639" s="271"/>
      <c r="K639" s="271"/>
      <c r="L639" s="271"/>
      <c r="M639" s="271"/>
      <c r="N639" s="271">
        <f>N638</f>
        <v>0</v>
      </c>
      <c r="O639" s="271"/>
      <c r="P639" s="271"/>
      <c r="Q639" s="271"/>
      <c r="R639" s="271"/>
      <c r="S639" s="271"/>
      <c r="T639" s="271"/>
      <c r="U639" s="271"/>
      <c r="V639" s="271"/>
      <c r="W639" s="271"/>
      <c r="X639" s="271"/>
      <c r="Y639" s="379">
        <f>Y638</f>
        <v>0</v>
      </c>
      <c r="Z639" s="379">
        <f t="shared" ref="Z639:AL639" si="1860">Z638</f>
        <v>0</v>
      </c>
      <c r="AA639" s="379">
        <f t="shared" si="1860"/>
        <v>0</v>
      </c>
      <c r="AB639" s="379">
        <f t="shared" si="1860"/>
        <v>0</v>
      </c>
      <c r="AC639" s="379">
        <f t="shared" si="1860"/>
        <v>0</v>
      </c>
      <c r="AD639" s="379">
        <f t="shared" si="1860"/>
        <v>0</v>
      </c>
      <c r="AE639" s="379">
        <f t="shared" si="1860"/>
        <v>0</v>
      </c>
      <c r="AF639" s="379">
        <f t="shared" si="1860"/>
        <v>0</v>
      </c>
      <c r="AG639" s="379">
        <f t="shared" si="1860"/>
        <v>0</v>
      </c>
      <c r="AH639" s="379">
        <f t="shared" si="1860"/>
        <v>0</v>
      </c>
      <c r="AI639" s="379">
        <f t="shared" si="1860"/>
        <v>0</v>
      </c>
      <c r="AJ639" s="379">
        <f t="shared" si="1860"/>
        <v>0</v>
      </c>
      <c r="AK639" s="379">
        <f t="shared" si="1860"/>
        <v>0</v>
      </c>
      <c r="AL639" s="379">
        <f t="shared" si="1860"/>
        <v>0</v>
      </c>
      <c r="AM639" s="273"/>
    </row>
    <row r="640" spans="1:40" ht="15" hidden="1" outlineLevel="1">
      <c r="A640" s="490"/>
      <c r="B640" s="291"/>
      <c r="C640" s="281"/>
      <c r="D640" s="267"/>
      <c r="E640" s="267"/>
      <c r="F640" s="267"/>
      <c r="G640" s="267"/>
      <c r="H640" s="267"/>
      <c r="I640" s="267"/>
      <c r="J640" s="267"/>
      <c r="K640" s="267"/>
      <c r="L640" s="267"/>
      <c r="M640" s="267"/>
      <c r="N640" s="267"/>
      <c r="O640" s="267"/>
      <c r="P640" s="267"/>
      <c r="Q640" s="267"/>
      <c r="R640" s="267"/>
      <c r="S640" s="267"/>
      <c r="T640" s="267"/>
      <c r="U640" s="267"/>
      <c r="V640" s="267"/>
      <c r="W640" s="267"/>
      <c r="X640" s="267"/>
      <c r="Y640" s="380"/>
      <c r="Z640" s="380"/>
      <c r="AA640" s="380"/>
      <c r="AB640" s="380"/>
      <c r="AC640" s="380"/>
      <c r="AD640" s="380"/>
      <c r="AE640" s="380"/>
      <c r="AF640" s="380"/>
      <c r="AG640" s="380"/>
      <c r="AH640" s="380"/>
      <c r="AI640" s="380"/>
      <c r="AJ640" s="380"/>
      <c r="AK640" s="380"/>
      <c r="AL640" s="380"/>
      <c r="AM640" s="282"/>
    </row>
    <row r="641" spans="1:39" s="259" customFormat="1" ht="15" hidden="1" outlineLevel="1">
      <c r="A641" s="490">
        <v>16</v>
      </c>
      <c r="B641" s="300" t="s">
        <v>367</v>
      </c>
      <c r="C641" s="267" t="s">
        <v>335</v>
      </c>
      <c r="D641" s="271"/>
      <c r="E641" s="271"/>
      <c r="F641" s="271"/>
      <c r="G641" s="271"/>
      <c r="H641" s="271"/>
      <c r="I641" s="271"/>
      <c r="J641" s="271"/>
      <c r="K641" s="271"/>
      <c r="L641" s="271"/>
      <c r="M641" s="271"/>
      <c r="N641" s="271">
        <v>0</v>
      </c>
      <c r="O641" s="271"/>
      <c r="P641" s="271"/>
      <c r="Q641" s="271"/>
      <c r="R641" s="271"/>
      <c r="S641" s="271"/>
      <c r="T641" s="271"/>
      <c r="U641" s="271"/>
      <c r="V641" s="271"/>
      <c r="W641" s="271"/>
      <c r="X641" s="271"/>
      <c r="Y641" s="378"/>
      <c r="Z641" s="378"/>
      <c r="AA641" s="378"/>
      <c r="AB641" s="378"/>
      <c r="AC641" s="378"/>
      <c r="AD641" s="378"/>
      <c r="AE641" s="378"/>
      <c r="AF641" s="378"/>
      <c r="AG641" s="378"/>
      <c r="AH641" s="378"/>
      <c r="AI641" s="378"/>
      <c r="AJ641" s="378"/>
      <c r="AK641" s="378"/>
      <c r="AL641" s="378"/>
      <c r="AM641" s="272">
        <f>SUM(Y641:AL641)</f>
        <v>0</v>
      </c>
    </row>
    <row r="642" spans="1:39" s="259" customFormat="1" ht="15" hidden="1" outlineLevel="1">
      <c r="A642" s="490"/>
      <c r="B642" s="270" t="s">
        <v>573</v>
      </c>
      <c r="C642" s="267" t="s">
        <v>337</v>
      </c>
      <c r="D642" s="271"/>
      <c r="E642" s="271"/>
      <c r="F642" s="271"/>
      <c r="G642" s="271"/>
      <c r="H642" s="271"/>
      <c r="I642" s="271"/>
      <c r="J642" s="271"/>
      <c r="K642" s="271"/>
      <c r="L642" s="271"/>
      <c r="M642" s="271"/>
      <c r="N642" s="271">
        <f>N641</f>
        <v>0</v>
      </c>
      <c r="O642" s="271"/>
      <c r="P642" s="271"/>
      <c r="Q642" s="271"/>
      <c r="R642" s="271"/>
      <c r="S642" s="271"/>
      <c r="T642" s="271"/>
      <c r="U642" s="271"/>
      <c r="V642" s="271"/>
      <c r="W642" s="271"/>
      <c r="X642" s="271"/>
      <c r="Y642" s="379">
        <f>Y641</f>
        <v>0</v>
      </c>
      <c r="Z642" s="379">
        <f t="shared" ref="Z642:AL642" si="1861">Z641</f>
        <v>0</v>
      </c>
      <c r="AA642" s="379">
        <f t="shared" si="1861"/>
        <v>0</v>
      </c>
      <c r="AB642" s="379">
        <f t="shared" si="1861"/>
        <v>0</v>
      </c>
      <c r="AC642" s="379">
        <f t="shared" si="1861"/>
        <v>0</v>
      </c>
      <c r="AD642" s="379">
        <f t="shared" si="1861"/>
        <v>0</v>
      </c>
      <c r="AE642" s="379">
        <f t="shared" si="1861"/>
        <v>0</v>
      </c>
      <c r="AF642" s="379">
        <f t="shared" si="1861"/>
        <v>0</v>
      </c>
      <c r="AG642" s="379">
        <f t="shared" si="1861"/>
        <v>0</v>
      </c>
      <c r="AH642" s="379">
        <f t="shared" si="1861"/>
        <v>0</v>
      </c>
      <c r="AI642" s="379">
        <f t="shared" si="1861"/>
        <v>0</v>
      </c>
      <c r="AJ642" s="379">
        <f t="shared" si="1861"/>
        <v>0</v>
      </c>
      <c r="AK642" s="379">
        <f t="shared" si="1861"/>
        <v>0</v>
      </c>
      <c r="AL642" s="379">
        <f t="shared" si="1861"/>
        <v>0</v>
      </c>
      <c r="AM642" s="273"/>
    </row>
    <row r="643" spans="1:39" s="259" customFormat="1" ht="15" hidden="1" outlineLevel="1">
      <c r="A643" s="490"/>
      <c r="B643" s="300"/>
      <c r="C643" s="267"/>
      <c r="D643" s="267"/>
      <c r="E643" s="267"/>
      <c r="F643" s="267"/>
      <c r="G643" s="267"/>
      <c r="H643" s="267"/>
      <c r="I643" s="267"/>
      <c r="J643" s="267"/>
      <c r="K643" s="267"/>
      <c r="L643" s="267"/>
      <c r="M643" s="267"/>
      <c r="N643" s="267"/>
      <c r="O643" s="267"/>
      <c r="P643" s="267"/>
      <c r="Q643" s="267"/>
      <c r="R643" s="267"/>
      <c r="S643" s="267"/>
      <c r="T643" s="267"/>
      <c r="U643" s="267"/>
      <c r="V643" s="267"/>
      <c r="W643" s="267"/>
      <c r="X643" s="267"/>
      <c r="Y643" s="380"/>
      <c r="Z643" s="380"/>
      <c r="AA643" s="380"/>
      <c r="AB643" s="380"/>
      <c r="AC643" s="380"/>
      <c r="AD643" s="380"/>
      <c r="AE643" s="384"/>
      <c r="AF643" s="384"/>
      <c r="AG643" s="384"/>
      <c r="AH643" s="384"/>
      <c r="AI643" s="384"/>
      <c r="AJ643" s="384"/>
      <c r="AK643" s="384"/>
      <c r="AL643" s="384"/>
      <c r="AM643" s="289"/>
    </row>
    <row r="644" spans="1:39" ht="15.45" hidden="1" outlineLevel="1">
      <c r="A644" s="490"/>
      <c r="B644" s="477" t="s">
        <v>474</v>
      </c>
      <c r="C644" s="296"/>
      <c r="D644" s="266"/>
      <c r="E644" s="265"/>
      <c r="F644" s="265"/>
      <c r="G644" s="265"/>
      <c r="H644" s="265"/>
      <c r="I644" s="265"/>
      <c r="J644" s="265"/>
      <c r="K644" s="265"/>
      <c r="L644" s="265"/>
      <c r="M644" s="265"/>
      <c r="N644" s="266"/>
      <c r="O644" s="265"/>
      <c r="P644" s="265"/>
      <c r="Q644" s="265"/>
      <c r="R644" s="265"/>
      <c r="S644" s="265"/>
      <c r="T644" s="265"/>
      <c r="U644" s="265"/>
      <c r="V644" s="265"/>
      <c r="W644" s="265"/>
      <c r="X644" s="265"/>
      <c r="Y644" s="382"/>
      <c r="Z644" s="382"/>
      <c r="AA644" s="382"/>
      <c r="AB644" s="382"/>
      <c r="AC644" s="382"/>
      <c r="AD644" s="382"/>
      <c r="AE644" s="382"/>
      <c r="AF644" s="382"/>
      <c r="AG644" s="382"/>
      <c r="AH644" s="382"/>
      <c r="AI644" s="382"/>
      <c r="AJ644" s="382"/>
      <c r="AK644" s="382"/>
      <c r="AL644" s="382"/>
      <c r="AM644" s="268"/>
    </row>
    <row r="645" spans="1:39" ht="15" hidden="1" outlineLevel="1">
      <c r="A645" s="490">
        <v>17</v>
      </c>
      <c r="B645" s="396" t="s">
        <v>475</v>
      </c>
      <c r="C645" s="267" t="s">
        <v>335</v>
      </c>
      <c r="D645" s="271"/>
      <c r="E645" s="271"/>
      <c r="F645" s="271"/>
      <c r="G645" s="271"/>
      <c r="H645" s="271"/>
      <c r="I645" s="271"/>
      <c r="J645" s="271"/>
      <c r="K645" s="271"/>
      <c r="L645" s="271"/>
      <c r="M645" s="271"/>
      <c r="N645" s="271">
        <v>12</v>
      </c>
      <c r="O645" s="271"/>
      <c r="P645" s="271"/>
      <c r="Q645" s="271"/>
      <c r="R645" s="271"/>
      <c r="S645" s="271"/>
      <c r="T645" s="271"/>
      <c r="U645" s="271"/>
      <c r="V645" s="271"/>
      <c r="W645" s="271"/>
      <c r="X645" s="271"/>
      <c r="Y645" s="394"/>
      <c r="Z645" s="378"/>
      <c r="AA645" s="378"/>
      <c r="AB645" s="378"/>
      <c r="AC645" s="378"/>
      <c r="AD645" s="378"/>
      <c r="AE645" s="378"/>
      <c r="AF645" s="383"/>
      <c r="AG645" s="383"/>
      <c r="AH645" s="383"/>
      <c r="AI645" s="383"/>
      <c r="AJ645" s="383"/>
      <c r="AK645" s="383"/>
      <c r="AL645" s="383"/>
      <c r="AM645" s="272">
        <f>SUM(Y645:AL645)</f>
        <v>0</v>
      </c>
    </row>
    <row r="646" spans="1:39" ht="15" hidden="1" outlineLevel="1">
      <c r="A646" s="490"/>
      <c r="B646" s="270" t="s">
        <v>573</v>
      </c>
      <c r="C646" s="267" t="s">
        <v>337</v>
      </c>
      <c r="D646" s="271"/>
      <c r="E646" s="271"/>
      <c r="F646" s="271"/>
      <c r="G646" s="271"/>
      <c r="H646" s="271"/>
      <c r="I646" s="271"/>
      <c r="J646" s="271"/>
      <c r="K646" s="271"/>
      <c r="L646" s="271"/>
      <c r="M646" s="271"/>
      <c r="N646" s="271">
        <f>N645</f>
        <v>12</v>
      </c>
      <c r="O646" s="271"/>
      <c r="P646" s="271"/>
      <c r="Q646" s="271"/>
      <c r="R646" s="271"/>
      <c r="S646" s="271"/>
      <c r="T646" s="271"/>
      <c r="U646" s="271"/>
      <c r="V646" s="271"/>
      <c r="W646" s="271"/>
      <c r="X646" s="271"/>
      <c r="Y646" s="379">
        <f>Y645</f>
        <v>0</v>
      </c>
      <c r="Z646" s="379">
        <f t="shared" ref="Z646:AL646" si="1862">Z645</f>
        <v>0</v>
      </c>
      <c r="AA646" s="379">
        <f t="shared" si="1862"/>
        <v>0</v>
      </c>
      <c r="AB646" s="379">
        <f t="shared" si="1862"/>
        <v>0</v>
      </c>
      <c r="AC646" s="379">
        <f t="shared" si="1862"/>
        <v>0</v>
      </c>
      <c r="AD646" s="379">
        <f t="shared" si="1862"/>
        <v>0</v>
      </c>
      <c r="AE646" s="379">
        <f t="shared" si="1862"/>
        <v>0</v>
      </c>
      <c r="AF646" s="379">
        <f t="shared" si="1862"/>
        <v>0</v>
      </c>
      <c r="AG646" s="379">
        <f t="shared" si="1862"/>
        <v>0</v>
      </c>
      <c r="AH646" s="379">
        <f t="shared" si="1862"/>
        <v>0</v>
      </c>
      <c r="AI646" s="379">
        <f t="shared" si="1862"/>
        <v>0</v>
      </c>
      <c r="AJ646" s="379">
        <f t="shared" si="1862"/>
        <v>0</v>
      </c>
      <c r="AK646" s="379">
        <f t="shared" si="1862"/>
        <v>0</v>
      </c>
      <c r="AL646" s="379">
        <f t="shared" si="1862"/>
        <v>0</v>
      </c>
      <c r="AM646" s="282"/>
    </row>
    <row r="647" spans="1:39" ht="15" hidden="1" outlineLevel="1">
      <c r="A647" s="490"/>
      <c r="B647" s="270"/>
      <c r="C647" s="267"/>
      <c r="D647" s="267"/>
      <c r="E647" s="267"/>
      <c r="F647" s="267"/>
      <c r="G647" s="267"/>
      <c r="H647" s="267"/>
      <c r="I647" s="267"/>
      <c r="J647" s="267"/>
      <c r="K647" s="267"/>
      <c r="L647" s="267"/>
      <c r="M647" s="267"/>
      <c r="N647" s="267"/>
      <c r="O647" s="267"/>
      <c r="P647" s="267"/>
      <c r="Q647" s="267"/>
      <c r="R647" s="267"/>
      <c r="S647" s="267"/>
      <c r="T647" s="267"/>
      <c r="U647" s="267"/>
      <c r="V647" s="267"/>
      <c r="W647" s="267"/>
      <c r="X647" s="267"/>
      <c r="Y647" s="390"/>
      <c r="Z647" s="393"/>
      <c r="AA647" s="393"/>
      <c r="AB647" s="393"/>
      <c r="AC647" s="393"/>
      <c r="AD647" s="393"/>
      <c r="AE647" s="393"/>
      <c r="AF647" s="393"/>
      <c r="AG647" s="393"/>
      <c r="AH647" s="393"/>
      <c r="AI647" s="393"/>
      <c r="AJ647" s="393"/>
      <c r="AK647" s="393"/>
      <c r="AL647" s="393"/>
      <c r="AM647" s="282"/>
    </row>
    <row r="648" spans="1:39" ht="15" hidden="1" outlineLevel="1">
      <c r="A648" s="490">
        <v>18</v>
      </c>
      <c r="B648" s="396" t="s">
        <v>476</v>
      </c>
      <c r="C648" s="267" t="s">
        <v>335</v>
      </c>
      <c r="D648" s="271"/>
      <c r="E648" s="271"/>
      <c r="F648" s="271"/>
      <c r="G648" s="271"/>
      <c r="H648" s="271"/>
      <c r="I648" s="271"/>
      <c r="J648" s="271"/>
      <c r="K648" s="271"/>
      <c r="L648" s="271"/>
      <c r="M648" s="271"/>
      <c r="N648" s="271">
        <v>12</v>
      </c>
      <c r="O648" s="271"/>
      <c r="P648" s="271"/>
      <c r="Q648" s="271"/>
      <c r="R648" s="271"/>
      <c r="S648" s="271"/>
      <c r="T648" s="271"/>
      <c r="U648" s="271"/>
      <c r="V648" s="271"/>
      <c r="W648" s="271"/>
      <c r="X648" s="271"/>
      <c r="Y648" s="394"/>
      <c r="Z648" s="378"/>
      <c r="AA648" s="378"/>
      <c r="AB648" s="378"/>
      <c r="AC648" s="378"/>
      <c r="AD648" s="378"/>
      <c r="AE648" s="378"/>
      <c r="AF648" s="383"/>
      <c r="AG648" s="383"/>
      <c r="AH648" s="383"/>
      <c r="AI648" s="383"/>
      <c r="AJ648" s="383"/>
      <c r="AK648" s="383"/>
      <c r="AL648" s="383"/>
      <c r="AM648" s="272">
        <f>SUM(Y648:AL648)</f>
        <v>0</v>
      </c>
    </row>
    <row r="649" spans="1:39" ht="15" hidden="1" outlineLevel="1">
      <c r="A649" s="490"/>
      <c r="B649" s="270" t="s">
        <v>573</v>
      </c>
      <c r="C649" s="267" t="s">
        <v>337</v>
      </c>
      <c r="D649" s="271"/>
      <c r="E649" s="271"/>
      <c r="F649" s="271"/>
      <c r="G649" s="271"/>
      <c r="H649" s="271"/>
      <c r="I649" s="271"/>
      <c r="J649" s="271"/>
      <c r="K649" s="271"/>
      <c r="L649" s="271"/>
      <c r="M649" s="271"/>
      <c r="N649" s="271">
        <f>N648</f>
        <v>12</v>
      </c>
      <c r="O649" s="271"/>
      <c r="P649" s="271"/>
      <c r="Q649" s="271"/>
      <c r="R649" s="271"/>
      <c r="S649" s="271"/>
      <c r="T649" s="271"/>
      <c r="U649" s="271"/>
      <c r="V649" s="271"/>
      <c r="W649" s="271"/>
      <c r="X649" s="271"/>
      <c r="Y649" s="379">
        <f>Y648</f>
        <v>0</v>
      </c>
      <c r="Z649" s="379">
        <f t="shared" ref="Z649:AL649" si="1863">Z648</f>
        <v>0</v>
      </c>
      <c r="AA649" s="379">
        <f t="shared" si="1863"/>
        <v>0</v>
      </c>
      <c r="AB649" s="379">
        <f t="shared" si="1863"/>
        <v>0</v>
      </c>
      <c r="AC649" s="379">
        <f t="shared" si="1863"/>
        <v>0</v>
      </c>
      <c r="AD649" s="379">
        <f t="shared" si="1863"/>
        <v>0</v>
      </c>
      <c r="AE649" s="379">
        <f t="shared" si="1863"/>
        <v>0</v>
      </c>
      <c r="AF649" s="379">
        <f t="shared" si="1863"/>
        <v>0</v>
      </c>
      <c r="AG649" s="379">
        <f t="shared" si="1863"/>
        <v>0</v>
      </c>
      <c r="AH649" s="379">
        <f t="shared" si="1863"/>
        <v>0</v>
      </c>
      <c r="AI649" s="379">
        <f t="shared" si="1863"/>
        <v>0</v>
      </c>
      <c r="AJ649" s="379">
        <f t="shared" si="1863"/>
        <v>0</v>
      </c>
      <c r="AK649" s="379">
        <f t="shared" si="1863"/>
        <v>0</v>
      </c>
      <c r="AL649" s="379">
        <f t="shared" si="1863"/>
        <v>0</v>
      </c>
      <c r="AM649" s="282"/>
    </row>
    <row r="650" spans="1:39" ht="15" hidden="1" outlineLevel="1">
      <c r="A650" s="490"/>
      <c r="B650" s="298"/>
      <c r="C650" s="267"/>
      <c r="D650" s="267"/>
      <c r="E650" s="267"/>
      <c r="F650" s="267"/>
      <c r="G650" s="267"/>
      <c r="H650" s="267"/>
      <c r="I650" s="267"/>
      <c r="J650" s="267"/>
      <c r="K650" s="267"/>
      <c r="L650" s="267"/>
      <c r="M650" s="267"/>
      <c r="N650" s="267"/>
      <c r="O650" s="267"/>
      <c r="P650" s="267"/>
      <c r="Q650" s="267"/>
      <c r="R650" s="267"/>
      <c r="S650" s="267"/>
      <c r="T650" s="267"/>
      <c r="U650" s="267"/>
      <c r="V650" s="267"/>
      <c r="W650" s="267"/>
      <c r="X650" s="267"/>
      <c r="Y650" s="391"/>
      <c r="Z650" s="392"/>
      <c r="AA650" s="392"/>
      <c r="AB650" s="392"/>
      <c r="AC650" s="392"/>
      <c r="AD650" s="392"/>
      <c r="AE650" s="392"/>
      <c r="AF650" s="392"/>
      <c r="AG650" s="392"/>
      <c r="AH650" s="392"/>
      <c r="AI650" s="392"/>
      <c r="AJ650" s="392"/>
      <c r="AK650" s="392"/>
      <c r="AL650" s="392"/>
      <c r="AM650" s="273"/>
    </row>
    <row r="651" spans="1:39" ht="15" hidden="1" outlineLevel="1">
      <c r="A651" s="490">
        <v>19</v>
      </c>
      <c r="B651" s="396" t="s">
        <v>477</v>
      </c>
      <c r="C651" s="267" t="s">
        <v>335</v>
      </c>
      <c r="D651" s="271"/>
      <c r="E651" s="271"/>
      <c r="F651" s="271"/>
      <c r="G651" s="271"/>
      <c r="H651" s="271"/>
      <c r="I651" s="271"/>
      <c r="J651" s="271"/>
      <c r="K651" s="271"/>
      <c r="L651" s="271"/>
      <c r="M651" s="271"/>
      <c r="N651" s="271">
        <v>12</v>
      </c>
      <c r="O651" s="271"/>
      <c r="P651" s="271"/>
      <c r="Q651" s="271"/>
      <c r="R651" s="271"/>
      <c r="S651" s="271"/>
      <c r="T651" s="271"/>
      <c r="U651" s="271"/>
      <c r="V651" s="271"/>
      <c r="W651" s="271"/>
      <c r="X651" s="271"/>
      <c r="Y651" s="394"/>
      <c r="Z651" s="378"/>
      <c r="AA651" s="378"/>
      <c r="AB651" s="378"/>
      <c r="AC651" s="378"/>
      <c r="AD651" s="378"/>
      <c r="AE651" s="378"/>
      <c r="AF651" s="383"/>
      <c r="AG651" s="383"/>
      <c r="AH651" s="383"/>
      <c r="AI651" s="383"/>
      <c r="AJ651" s="383"/>
      <c r="AK651" s="383"/>
      <c r="AL651" s="383"/>
      <c r="AM651" s="272">
        <f>SUM(Y651:AL651)</f>
        <v>0</v>
      </c>
    </row>
    <row r="652" spans="1:39" ht="15" hidden="1" outlineLevel="1">
      <c r="A652" s="490"/>
      <c r="B652" s="270" t="s">
        <v>573</v>
      </c>
      <c r="C652" s="267" t="s">
        <v>337</v>
      </c>
      <c r="D652" s="271"/>
      <c r="E652" s="271"/>
      <c r="F652" s="271"/>
      <c r="G652" s="271"/>
      <c r="H652" s="271"/>
      <c r="I652" s="271"/>
      <c r="J652" s="271"/>
      <c r="K652" s="271"/>
      <c r="L652" s="271"/>
      <c r="M652" s="271"/>
      <c r="N652" s="271">
        <f>N651</f>
        <v>12</v>
      </c>
      <c r="O652" s="271"/>
      <c r="P652" s="271"/>
      <c r="Q652" s="271"/>
      <c r="R652" s="271"/>
      <c r="S652" s="271"/>
      <c r="T652" s="271"/>
      <c r="U652" s="271"/>
      <c r="V652" s="271"/>
      <c r="W652" s="271"/>
      <c r="X652" s="271"/>
      <c r="Y652" s="379">
        <f>Y651</f>
        <v>0</v>
      </c>
      <c r="Z652" s="379">
        <f t="shared" ref="Z652:AL652" si="1864">Z651</f>
        <v>0</v>
      </c>
      <c r="AA652" s="379">
        <f t="shared" si="1864"/>
        <v>0</v>
      </c>
      <c r="AB652" s="379">
        <f t="shared" si="1864"/>
        <v>0</v>
      </c>
      <c r="AC652" s="379">
        <f t="shared" si="1864"/>
        <v>0</v>
      </c>
      <c r="AD652" s="379">
        <f t="shared" si="1864"/>
        <v>0</v>
      </c>
      <c r="AE652" s="379">
        <f t="shared" si="1864"/>
        <v>0</v>
      </c>
      <c r="AF652" s="379">
        <f t="shared" si="1864"/>
        <v>0</v>
      </c>
      <c r="AG652" s="379">
        <f t="shared" si="1864"/>
        <v>0</v>
      </c>
      <c r="AH652" s="379">
        <f t="shared" si="1864"/>
        <v>0</v>
      </c>
      <c r="AI652" s="379">
        <f t="shared" si="1864"/>
        <v>0</v>
      </c>
      <c r="AJ652" s="379">
        <f t="shared" si="1864"/>
        <v>0</v>
      </c>
      <c r="AK652" s="379">
        <f t="shared" si="1864"/>
        <v>0</v>
      </c>
      <c r="AL652" s="379">
        <f t="shared" si="1864"/>
        <v>0</v>
      </c>
      <c r="AM652" s="273"/>
    </row>
    <row r="653" spans="1:39" ht="15" hidden="1" outlineLevel="1">
      <c r="A653" s="490"/>
      <c r="B653" s="298"/>
      <c r="C653" s="267"/>
      <c r="D653" s="267"/>
      <c r="E653" s="267"/>
      <c r="F653" s="267"/>
      <c r="G653" s="267"/>
      <c r="H653" s="267"/>
      <c r="I653" s="267"/>
      <c r="J653" s="267"/>
      <c r="K653" s="267"/>
      <c r="L653" s="267"/>
      <c r="M653" s="267"/>
      <c r="N653" s="267"/>
      <c r="O653" s="267"/>
      <c r="P653" s="267"/>
      <c r="Q653" s="267"/>
      <c r="R653" s="267"/>
      <c r="S653" s="267"/>
      <c r="T653" s="267"/>
      <c r="U653" s="267"/>
      <c r="V653" s="267"/>
      <c r="W653" s="267"/>
      <c r="X653" s="267"/>
      <c r="Y653" s="380"/>
      <c r="Z653" s="380"/>
      <c r="AA653" s="380"/>
      <c r="AB653" s="380"/>
      <c r="AC653" s="380"/>
      <c r="AD653" s="380"/>
      <c r="AE653" s="380"/>
      <c r="AF653" s="380"/>
      <c r="AG653" s="380"/>
      <c r="AH653" s="380"/>
      <c r="AI653" s="380"/>
      <c r="AJ653" s="380"/>
      <c r="AK653" s="380"/>
      <c r="AL653" s="380"/>
      <c r="AM653" s="282"/>
    </row>
    <row r="654" spans="1:39" ht="15" hidden="1" outlineLevel="1">
      <c r="A654" s="490">
        <v>20</v>
      </c>
      <c r="B654" s="396" t="s">
        <v>478</v>
      </c>
      <c r="C654" s="267" t="s">
        <v>335</v>
      </c>
      <c r="D654" s="271"/>
      <c r="E654" s="271"/>
      <c r="F654" s="271"/>
      <c r="G654" s="271"/>
      <c r="H654" s="271"/>
      <c r="I654" s="271"/>
      <c r="J654" s="271"/>
      <c r="K654" s="271"/>
      <c r="L654" s="271"/>
      <c r="M654" s="271"/>
      <c r="N654" s="271">
        <v>12</v>
      </c>
      <c r="O654" s="271"/>
      <c r="P654" s="271"/>
      <c r="Q654" s="271"/>
      <c r="R654" s="271"/>
      <c r="S654" s="271"/>
      <c r="T654" s="271"/>
      <c r="U654" s="271"/>
      <c r="V654" s="271"/>
      <c r="W654" s="271"/>
      <c r="X654" s="271"/>
      <c r="Y654" s="394"/>
      <c r="Z654" s="378"/>
      <c r="AA654" s="378"/>
      <c r="AB654" s="378"/>
      <c r="AC654" s="378"/>
      <c r="AD654" s="378"/>
      <c r="AE654" s="378"/>
      <c r="AF654" s="383"/>
      <c r="AG654" s="383"/>
      <c r="AH654" s="383"/>
      <c r="AI654" s="383"/>
      <c r="AJ654" s="383"/>
      <c r="AK654" s="383"/>
      <c r="AL654" s="383"/>
      <c r="AM654" s="272">
        <f>SUM(Y654:AL654)</f>
        <v>0</v>
      </c>
    </row>
    <row r="655" spans="1:39" ht="15" hidden="1" outlineLevel="1">
      <c r="A655" s="490"/>
      <c r="B655" s="270" t="s">
        <v>573</v>
      </c>
      <c r="C655" s="267" t="s">
        <v>337</v>
      </c>
      <c r="D655" s="271"/>
      <c r="E655" s="271"/>
      <c r="F655" s="271"/>
      <c r="G655" s="271"/>
      <c r="H655" s="271"/>
      <c r="I655" s="271"/>
      <c r="J655" s="271"/>
      <c r="K655" s="271"/>
      <c r="L655" s="271"/>
      <c r="M655" s="271"/>
      <c r="N655" s="271">
        <f>N654</f>
        <v>12</v>
      </c>
      <c r="O655" s="271"/>
      <c r="P655" s="271"/>
      <c r="Q655" s="271"/>
      <c r="R655" s="271"/>
      <c r="S655" s="271"/>
      <c r="T655" s="271"/>
      <c r="U655" s="271"/>
      <c r="V655" s="271"/>
      <c r="W655" s="271"/>
      <c r="X655" s="271"/>
      <c r="Y655" s="379">
        <f>Y654</f>
        <v>0</v>
      </c>
      <c r="Z655" s="379">
        <f t="shared" ref="Z655:AL655" si="1865">Z654</f>
        <v>0</v>
      </c>
      <c r="AA655" s="379">
        <f t="shared" si="1865"/>
        <v>0</v>
      </c>
      <c r="AB655" s="379">
        <f t="shared" si="1865"/>
        <v>0</v>
      </c>
      <c r="AC655" s="379">
        <f t="shared" si="1865"/>
        <v>0</v>
      </c>
      <c r="AD655" s="379">
        <f t="shared" si="1865"/>
        <v>0</v>
      </c>
      <c r="AE655" s="379">
        <f t="shared" si="1865"/>
        <v>0</v>
      </c>
      <c r="AF655" s="379">
        <f t="shared" si="1865"/>
        <v>0</v>
      </c>
      <c r="AG655" s="379">
        <f t="shared" si="1865"/>
        <v>0</v>
      </c>
      <c r="AH655" s="379">
        <f t="shared" si="1865"/>
        <v>0</v>
      </c>
      <c r="AI655" s="379">
        <f t="shared" si="1865"/>
        <v>0</v>
      </c>
      <c r="AJ655" s="379">
        <f t="shared" si="1865"/>
        <v>0</v>
      </c>
      <c r="AK655" s="379">
        <f t="shared" si="1865"/>
        <v>0</v>
      </c>
      <c r="AL655" s="379">
        <f t="shared" si="1865"/>
        <v>0</v>
      </c>
      <c r="AM655" s="282"/>
    </row>
    <row r="656" spans="1:39" ht="15.45" hidden="1" outlineLevel="1">
      <c r="A656" s="490"/>
      <c r="B656" s="299"/>
      <c r="C656" s="276"/>
      <c r="D656" s="267"/>
      <c r="E656" s="267"/>
      <c r="F656" s="267"/>
      <c r="G656" s="267"/>
      <c r="H656" s="267"/>
      <c r="I656" s="267"/>
      <c r="J656" s="267"/>
      <c r="K656" s="267"/>
      <c r="L656" s="267"/>
      <c r="M656" s="267"/>
      <c r="N656" s="276"/>
      <c r="O656" s="267"/>
      <c r="P656" s="267"/>
      <c r="Q656" s="267"/>
      <c r="R656" s="267"/>
      <c r="S656" s="267"/>
      <c r="T656" s="267"/>
      <c r="U656" s="267"/>
      <c r="V656" s="267"/>
      <c r="W656" s="267"/>
      <c r="X656" s="267"/>
      <c r="Y656" s="380"/>
      <c r="Z656" s="380"/>
      <c r="AA656" s="380"/>
      <c r="AB656" s="380"/>
      <c r="AC656" s="380"/>
      <c r="AD656" s="380"/>
      <c r="AE656" s="380"/>
      <c r="AF656" s="380"/>
      <c r="AG656" s="380"/>
      <c r="AH656" s="380"/>
      <c r="AI656" s="380"/>
      <c r="AJ656" s="380"/>
      <c r="AK656" s="380"/>
      <c r="AL656" s="380"/>
      <c r="AM656" s="282"/>
    </row>
    <row r="657" spans="1:39" ht="15.45" outlineLevel="1">
      <c r="A657" s="490"/>
      <c r="B657" s="476" t="s">
        <v>479</v>
      </c>
      <c r="C657" s="267"/>
      <c r="D657" s="267"/>
      <c r="E657" s="267"/>
      <c r="F657" s="267"/>
      <c r="G657" s="267"/>
      <c r="H657" s="267"/>
      <c r="I657" s="267"/>
      <c r="J657" s="267"/>
      <c r="K657" s="267"/>
      <c r="L657" s="267"/>
      <c r="M657" s="267"/>
      <c r="N657" s="267"/>
      <c r="O657" s="267"/>
      <c r="P657" s="267"/>
      <c r="Q657" s="267"/>
      <c r="R657" s="267"/>
      <c r="S657" s="267"/>
      <c r="T657" s="267"/>
      <c r="U657" s="267"/>
      <c r="V657" s="267"/>
      <c r="W657" s="267"/>
      <c r="X657" s="267"/>
      <c r="Y657" s="390"/>
      <c r="Z657" s="393"/>
      <c r="AA657" s="393"/>
      <c r="AB657" s="393"/>
      <c r="AC657" s="393"/>
      <c r="AD657" s="393"/>
      <c r="AE657" s="393"/>
      <c r="AF657" s="393"/>
      <c r="AG657" s="393"/>
      <c r="AH657" s="393"/>
      <c r="AI657" s="393"/>
      <c r="AJ657" s="393"/>
      <c r="AK657" s="393"/>
      <c r="AL657" s="393"/>
      <c r="AM657" s="282"/>
    </row>
    <row r="658" spans="1:39" ht="15.45" outlineLevel="1">
      <c r="A658" s="490"/>
      <c r="B658" s="462" t="s">
        <v>480</v>
      </c>
      <c r="C658" s="267"/>
      <c r="D658" s="267"/>
      <c r="E658" s="267"/>
      <c r="F658" s="267"/>
      <c r="G658" s="267"/>
      <c r="H658" s="267"/>
      <c r="I658" s="267"/>
      <c r="J658" s="267"/>
      <c r="K658" s="267"/>
      <c r="L658" s="267"/>
      <c r="M658" s="267"/>
      <c r="N658" s="267"/>
      <c r="O658" s="267"/>
      <c r="P658" s="267"/>
      <c r="Q658" s="267"/>
      <c r="R658" s="267"/>
      <c r="S658" s="267"/>
      <c r="T658" s="267"/>
      <c r="U658" s="267"/>
      <c r="V658" s="267"/>
      <c r="W658" s="267"/>
      <c r="X658" s="267"/>
      <c r="Y658" s="390"/>
      <c r="Z658" s="393"/>
      <c r="AA658" s="393"/>
      <c r="AB658" s="393"/>
      <c r="AC658" s="393"/>
      <c r="AD658" s="393"/>
      <c r="AE658" s="393"/>
      <c r="AF658" s="393"/>
      <c r="AG658" s="393"/>
      <c r="AH658" s="393"/>
      <c r="AI658" s="393"/>
      <c r="AJ658" s="393"/>
      <c r="AK658" s="393"/>
      <c r="AL658" s="393"/>
      <c r="AM658" s="282"/>
    </row>
    <row r="659" spans="1:39" ht="15" outlineLevel="1">
      <c r="A659" s="490">
        <v>21</v>
      </c>
      <c r="B659" s="396" t="s">
        <v>574</v>
      </c>
      <c r="C659" s="316" t="s">
        <v>552</v>
      </c>
      <c r="D659" s="271">
        <v>788258.35222814081</v>
      </c>
      <c r="E659" s="271">
        <f>(F659+D659)/2</f>
        <v>785018.35807620152</v>
      </c>
      <c r="F659" s="271">
        <v>781778.36392426223</v>
      </c>
      <c r="G659" s="271"/>
      <c r="H659" s="271"/>
      <c r="I659" s="271"/>
      <c r="J659" s="271"/>
      <c r="K659" s="271"/>
      <c r="L659" s="271"/>
      <c r="M659" s="271"/>
      <c r="N659" s="267"/>
      <c r="O659" s="271"/>
      <c r="P659" s="271"/>
      <c r="Q659" s="271"/>
      <c r="R659" s="271"/>
      <c r="S659" s="271"/>
      <c r="T659" s="271"/>
      <c r="U659" s="271"/>
      <c r="V659" s="271"/>
      <c r="W659" s="271"/>
      <c r="X659" s="271"/>
      <c r="Y659" s="378">
        <v>1</v>
      </c>
      <c r="Z659" s="378"/>
      <c r="AA659" s="378"/>
      <c r="AB659" s="378"/>
      <c r="AC659" s="378"/>
      <c r="AD659" s="378"/>
      <c r="AE659" s="378"/>
      <c r="AF659" s="378"/>
      <c r="AG659" s="378"/>
      <c r="AH659" s="378"/>
      <c r="AI659" s="378"/>
      <c r="AJ659" s="378"/>
      <c r="AK659" s="378"/>
      <c r="AL659" s="378"/>
      <c r="AM659" s="272">
        <f>SUM(Y659:AL659)</f>
        <v>1</v>
      </c>
    </row>
    <row r="660" spans="1:39" ht="15" outlineLevel="1">
      <c r="A660" s="490"/>
      <c r="B660" s="270" t="s">
        <v>573</v>
      </c>
      <c r="C660" s="267" t="s">
        <v>337</v>
      </c>
      <c r="D660" s="271"/>
      <c r="E660" s="271"/>
      <c r="F660" s="271"/>
      <c r="G660" s="271"/>
      <c r="H660" s="271"/>
      <c r="I660" s="271"/>
      <c r="J660" s="271"/>
      <c r="K660" s="271"/>
      <c r="L660" s="271"/>
      <c r="M660" s="271"/>
      <c r="N660" s="267"/>
      <c r="O660" s="271"/>
      <c r="P660" s="271"/>
      <c r="Q660" s="271"/>
      <c r="R660" s="271"/>
      <c r="S660" s="271"/>
      <c r="T660" s="271"/>
      <c r="U660" s="271"/>
      <c r="V660" s="271"/>
      <c r="W660" s="271"/>
      <c r="X660" s="271"/>
      <c r="Y660" s="379">
        <f>Y659</f>
        <v>1</v>
      </c>
      <c r="Z660" s="379">
        <f t="shared" ref="Z660" si="1866">Z659</f>
        <v>0</v>
      </c>
      <c r="AA660" s="379">
        <f t="shared" ref="AA660" si="1867">AA659</f>
        <v>0</v>
      </c>
      <c r="AB660" s="379">
        <f t="shared" ref="AB660" si="1868">AB659</f>
        <v>0</v>
      </c>
      <c r="AC660" s="379">
        <f t="shared" ref="AC660" si="1869">AC659</f>
        <v>0</v>
      </c>
      <c r="AD660" s="379">
        <f t="shared" ref="AD660" si="1870">AD659</f>
        <v>0</v>
      </c>
      <c r="AE660" s="379">
        <f t="shared" ref="AE660" si="1871">AE659</f>
        <v>0</v>
      </c>
      <c r="AF660" s="379">
        <f t="shared" ref="AF660" si="1872">AF659</f>
        <v>0</v>
      </c>
      <c r="AG660" s="379">
        <f t="shared" ref="AG660" si="1873">AG659</f>
        <v>0</v>
      </c>
      <c r="AH660" s="379">
        <f t="shared" ref="AH660" si="1874">AH659</f>
        <v>0</v>
      </c>
      <c r="AI660" s="379">
        <f t="shared" ref="AI660" si="1875">AI659</f>
        <v>0</v>
      </c>
      <c r="AJ660" s="379">
        <f t="shared" ref="AJ660" si="1876">AJ659</f>
        <v>0</v>
      </c>
      <c r="AK660" s="379">
        <f t="shared" ref="AK660" si="1877">AK659</f>
        <v>0</v>
      </c>
      <c r="AL660" s="379">
        <f t="shared" ref="AL660" si="1878">AL659</f>
        <v>0</v>
      </c>
      <c r="AM660" s="282"/>
    </row>
    <row r="661" spans="1:39" ht="15" outlineLevel="1">
      <c r="A661" s="490"/>
      <c r="B661" s="270"/>
      <c r="C661" s="267"/>
      <c r="D661" s="267"/>
      <c r="E661" s="267"/>
      <c r="F661" s="267"/>
      <c r="G661" s="267"/>
      <c r="H661" s="267"/>
      <c r="I661" s="267"/>
      <c r="J661" s="267"/>
      <c r="K661" s="267"/>
      <c r="L661" s="267"/>
      <c r="M661" s="267"/>
      <c r="N661" s="267"/>
      <c r="O661" s="267"/>
      <c r="P661" s="267"/>
      <c r="Q661" s="267"/>
      <c r="R661" s="267"/>
      <c r="S661" s="267"/>
      <c r="T661" s="267"/>
      <c r="U661" s="267"/>
      <c r="V661" s="267"/>
      <c r="W661" s="267"/>
      <c r="X661" s="267"/>
      <c r="Y661" s="390"/>
      <c r="Z661" s="393"/>
      <c r="AA661" s="393"/>
      <c r="AB661" s="393"/>
      <c r="AC661" s="393"/>
      <c r="AD661" s="393"/>
      <c r="AE661" s="393"/>
      <c r="AF661" s="393"/>
      <c r="AG661" s="393"/>
      <c r="AH661" s="393"/>
      <c r="AI661" s="393"/>
      <c r="AJ661" s="393"/>
      <c r="AK661" s="393"/>
      <c r="AL661" s="393"/>
      <c r="AM661" s="282"/>
    </row>
    <row r="662" spans="1:39" ht="30" outlineLevel="1">
      <c r="A662" s="490">
        <v>22</v>
      </c>
      <c r="B662" s="396" t="s">
        <v>482</v>
      </c>
      <c r="C662" s="316" t="s">
        <v>552</v>
      </c>
      <c r="D662" s="271">
        <v>208245.04853624993</v>
      </c>
      <c r="E662" s="271">
        <f>(F662+D662)/2</f>
        <v>208245.04853624993</v>
      </c>
      <c r="F662" s="271">
        <v>208245.04853624993</v>
      </c>
      <c r="G662" s="271"/>
      <c r="H662" s="271"/>
      <c r="I662" s="271"/>
      <c r="J662" s="271"/>
      <c r="K662" s="271"/>
      <c r="L662" s="271"/>
      <c r="M662" s="271"/>
      <c r="N662" s="267"/>
      <c r="O662" s="271"/>
      <c r="P662" s="271"/>
      <c r="Q662" s="271"/>
      <c r="R662" s="271"/>
      <c r="S662" s="271"/>
      <c r="T662" s="271"/>
      <c r="U662" s="271"/>
      <c r="V662" s="271"/>
      <c r="W662" s="271"/>
      <c r="X662" s="271"/>
      <c r="Y662" s="378">
        <v>1</v>
      </c>
      <c r="Z662" s="378"/>
      <c r="AA662" s="378"/>
      <c r="AB662" s="378"/>
      <c r="AC662" s="378"/>
      <c r="AD662" s="378"/>
      <c r="AE662" s="378"/>
      <c r="AF662" s="378"/>
      <c r="AG662" s="378"/>
      <c r="AH662" s="378"/>
      <c r="AI662" s="378"/>
      <c r="AJ662" s="378"/>
      <c r="AK662" s="378"/>
      <c r="AL662" s="378"/>
      <c r="AM662" s="272">
        <f>SUM(Y662:AL662)</f>
        <v>1</v>
      </c>
    </row>
    <row r="663" spans="1:39" ht="15" outlineLevel="1">
      <c r="A663" s="490"/>
      <c r="B663" s="270" t="s">
        <v>573</v>
      </c>
      <c r="C663" s="267" t="s">
        <v>337</v>
      </c>
      <c r="D663" s="271"/>
      <c r="E663" s="271"/>
      <c r="F663" s="271"/>
      <c r="G663" s="271"/>
      <c r="H663" s="271"/>
      <c r="I663" s="271"/>
      <c r="J663" s="271"/>
      <c r="K663" s="271"/>
      <c r="L663" s="271"/>
      <c r="M663" s="271"/>
      <c r="N663" s="267"/>
      <c r="O663" s="271"/>
      <c r="P663" s="271"/>
      <c r="Q663" s="271"/>
      <c r="R663" s="271"/>
      <c r="S663" s="271"/>
      <c r="T663" s="271"/>
      <c r="U663" s="271"/>
      <c r="V663" s="271"/>
      <c r="W663" s="271"/>
      <c r="X663" s="271"/>
      <c r="Y663" s="379">
        <f>Y662</f>
        <v>1</v>
      </c>
      <c r="Z663" s="379">
        <f t="shared" ref="Z663" si="1879">Z662</f>
        <v>0</v>
      </c>
      <c r="AA663" s="379">
        <f t="shared" ref="AA663" si="1880">AA662</f>
        <v>0</v>
      </c>
      <c r="AB663" s="379">
        <f t="shared" ref="AB663" si="1881">AB662</f>
        <v>0</v>
      </c>
      <c r="AC663" s="379">
        <f t="shared" ref="AC663" si="1882">AC662</f>
        <v>0</v>
      </c>
      <c r="AD663" s="379">
        <f t="shared" ref="AD663" si="1883">AD662</f>
        <v>0</v>
      </c>
      <c r="AE663" s="379">
        <f t="shared" ref="AE663" si="1884">AE662</f>
        <v>0</v>
      </c>
      <c r="AF663" s="379">
        <f t="shared" ref="AF663" si="1885">AF662</f>
        <v>0</v>
      </c>
      <c r="AG663" s="379">
        <f t="shared" ref="AG663" si="1886">AG662</f>
        <v>0</v>
      </c>
      <c r="AH663" s="379">
        <f t="shared" ref="AH663" si="1887">AH662</f>
        <v>0</v>
      </c>
      <c r="AI663" s="379">
        <f t="shared" ref="AI663" si="1888">AI662</f>
        <v>0</v>
      </c>
      <c r="AJ663" s="379">
        <f t="shared" ref="AJ663" si="1889">AJ662</f>
        <v>0</v>
      </c>
      <c r="AK663" s="379">
        <f t="shared" ref="AK663" si="1890">AK662</f>
        <v>0</v>
      </c>
      <c r="AL663" s="379">
        <f t="shared" ref="AL663" si="1891">AL662</f>
        <v>0</v>
      </c>
      <c r="AM663" s="282"/>
    </row>
    <row r="664" spans="1:39" ht="15" outlineLevel="1">
      <c r="A664" s="490"/>
      <c r="B664" s="270"/>
      <c r="C664" s="267"/>
      <c r="D664" s="267"/>
      <c r="E664" s="267"/>
      <c r="F664" s="267"/>
      <c r="G664" s="267"/>
      <c r="H664" s="267"/>
      <c r="I664" s="267"/>
      <c r="J664" s="267"/>
      <c r="K664" s="267"/>
      <c r="L664" s="267"/>
      <c r="M664" s="267"/>
      <c r="N664" s="267"/>
      <c r="O664" s="267"/>
      <c r="P664" s="267"/>
      <c r="Q664" s="267"/>
      <c r="R664" s="267"/>
      <c r="S664" s="267"/>
      <c r="T664" s="267"/>
      <c r="U664" s="267"/>
      <c r="V664" s="267"/>
      <c r="W664" s="267"/>
      <c r="X664" s="267"/>
      <c r="Y664" s="390"/>
      <c r="Z664" s="393"/>
      <c r="AA664" s="393"/>
      <c r="AB664" s="393"/>
      <c r="AC664" s="393"/>
      <c r="AD664" s="393"/>
      <c r="AE664" s="393"/>
      <c r="AF664" s="393"/>
      <c r="AG664" s="393"/>
      <c r="AH664" s="393"/>
      <c r="AI664" s="393"/>
      <c r="AJ664" s="393"/>
      <c r="AK664" s="393"/>
      <c r="AL664" s="393"/>
      <c r="AM664" s="282"/>
    </row>
    <row r="665" spans="1:39" ht="15" outlineLevel="1">
      <c r="A665" s="490">
        <v>23</v>
      </c>
      <c r="B665" s="396" t="s">
        <v>483</v>
      </c>
      <c r="C665" s="267" t="s">
        <v>335</v>
      </c>
      <c r="D665" s="271"/>
      <c r="E665" s="271"/>
      <c r="F665" s="271"/>
      <c r="G665" s="271"/>
      <c r="H665" s="271"/>
      <c r="I665" s="271"/>
      <c r="J665" s="271"/>
      <c r="K665" s="271"/>
      <c r="L665" s="271"/>
      <c r="M665" s="271"/>
      <c r="N665" s="267"/>
      <c r="O665" s="271"/>
      <c r="P665" s="271"/>
      <c r="Q665" s="271"/>
      <c r="R665" s="271"/>
      <c r="S665" s="271"/>
      <c r="T665" s="271"/>
      <c r="U665" s="271"/>
      <c r="V665" s="271"/>
      <c r="W665" s="271"/>
      <c r="X665" s="271"/>
      <c r="Y665" s="378">
        <v>1</v>
      </c>
      <c r="Z665" s="378"/>
      <c r="AA665" s="378"/>
      <c r="AB665" s="378"/>
      <c r="AC665" s="378"/>
      <c r="AD665" s="378"/>
      <c r="AE665" s="378"/>
      <c r="AF665" s="378"/>
      <c r="AG665" s="378"/>
      <c r="AH665" s="378"/>
      <c r="AI665" s="378"/>
      <c r="AJ665" s="378"/>
      <c r="AK665" s="378"/>
      <c r="AL665" s="378"/>
      <c r="AM665" s="272">
        <f>SUM(Y665:AL665)</f>
        <v>1</v>
      </c>
    </row>
    <row r="666" spans="1:39" ht="15" outlineLevel="1">
      <c r="A666" s="490"/>
      <c r="B666" s="270" t="s">
        <v>573</v>
      </c>
      <c r="C666" s="267" t="s">
        <v>337</v>
      </c>
      <c r="D666" s="271"/>
      <c r="E666" s="271"/>
      <c r="F666" s="271"/>
      <c r="G666" s="271"/>
      <c r="H666" s="271"/>
      <c r="I666" s="271"/>
      <c r="J666" s="271"/>
      <c r="K666" s="271"/>
      <c r="L666" s="271"/>
      <c r="M666" s="271"/>
      <c r="N666" s="267"/>
      <c r="O666" s="271"/>
      <c r="P666" s="271"/>
      <c r="Q666" s="271"/>
      <c r="R666" s="271"/>
      <c r="S666" s="271"/>
      <c r="T666" s="271"/>
      <c r="U666" s="271"/>
      <c r="V666" s="271"/>
      <c r="W666" s="271"/>
      <c r="X666" s="271"/>
      <c r="Y666" s="379">
        <f>Y665</f>
        <v>1</v>
      </c>
      <c r="Z666" s="379">
        <f t="shared" ref="Z666" si="1892">Z665</f>
        <v>0</v>
      </c>
      <c r="AA666" s="379">
        <f t="shared" ref="AA666" si="1893">AA665</f>
        <v>0</v>
      </c>
      <c r="AB666" s="379">
        <f t="shared" ref="AB666" si="1894">AB665</f>
        <v>0</v>
      </c>
      <c r="AC666" s="379">
        <f t="shared" ref="AC666" si="1895">AC665</f>
        <v>0</v>
      </c>
      <c r="AD666" s="379">
        <f t="shared" ref="AD666" si="1896">AD665</f>
        <v>0</v>
      </c>
      <c r="AE666" s="379">
        <f t="shared" ref="AE666" si="1897">AE665</f>
        <v>0</v>
      </c>
      <c r="AF666" s="379">
        <f t="shared" ref="AF666" si="1898">AF665</f>
        <v>0</v>
      </c>
      <c r="AG666" s="379">
        <f t="shared" ref="AG666" si="1899">AG665</f>
        <v>0</v>
      </c>
      <c r="AH666" s="379">
        <f t="shared" ref="AH666" si="1900">AH665</f>
        <v>0</v>
      </c>
      <c r="AI666" s="379">
        <f t="shared" ref="AI666" si="1901">AI665</f>
        <v>0</v>
      </c>
      <c r="AJ666" s="379">
        <f t="shared" ref="AJ666" si="1902">AJ665</f>
        <v>0</v>
      </c>
      <c r="AK666" s="379">
        <f t="shared" ref="AK666" si="1903">AK665</f>
        <v>0</v>
      </c>
      <c r="AL666" s="379">
        <f t="shared" ref="AL666" si="1904">AL665</f>
        <v>0</v>
      </c>
      <c r="AM666" s="282"/>
    </row>
    <row r="667" spans="1:39" ht="15" outlineLevel="1">
      <c r="A667" s="490"/>
      <c r="B667" s="398"/>
      <c r="C667" s="267"/>
      <c r="D667" s="267"/>
      <c r="E667" s="267"/>
      <c r="F667" s="267"/>
      <c r="G667" s="267"/>
      <c r="H667" s="267"/>
      <c r="I667" s="267"/>
      <c r="J667" s="267"/>
      <c r="K667" s="267"/>
      <c r="L667" s="267"/>
      <c r="M667" s="267"/>
      <c r="N667" s="267"/>
      <c r="O667" s="267"/>
      <c r="P667" s="267"/>
      <c r="Q667" s="267"/>
      <c r="R667" s="267"/>
      <c r="S667" s="267"/>
      <c r="T667" s="267"/>
      <c r="U667" s="267"/>
      <c r="V667" s="267"/>
      <c r="W667" s="267"/>
      <c r="X667" s="267"/>
      <c r="Y667" s="390"/>
      <c r="Z667" s="393"/>
      <c r="AA667" s="393"/>
      <c r="AB667" s="393"/>
      <c r="AC667" s="393"/>
      <c r="AD667" s="393"/>
      <c r="AE667" s="393"/>
      <c r="AF667" s="393"/>
      <c r="AG667" s="393"/>
      <c r="AH667" s="393"/>
      <c r="AI667" s="393"/>
      <c r="AJ667" s="393"/>
      <c r="AK667" s="393"/>
      <c r="AL667" s="393"/>
      <c r="AM667" s="282"/>
    </row>
    <row r="668" spans="1:39" ht="15" outlineLevel="1">
      <c r="A668" s="490">
        <v>24</v>
      </c>
      <c r="B668" s="396" t="s">
        <v>484</v>
      </c>
      <c r="C668" s="267" t="s">
        <v>335</v>
      </c>
      <c r="D668" s="271"/>
      <c r="E668" s="271"/>
      <c r="F668" s="271"/>
      <c r="G668" s="271"/>
      <c r="H668" s="271"/>
      <c r="I668" s="271"/>
      <c r="J668" s="271"/>
      <c r="K668" s="271"/>
      <c r="L668" s="271"/>
      <c r="M668" s="271"/>
      <c r="N668" s="267"/>
      <c r="O668" s="271"/>
      <c r="P668" s="271"/>
      <c r="Q668" s="271"/>
      <c r="R668" s="271"/>
      <c r="S668" s="271"/>
      <c r="T668" s="271"/>
      <c r="U668" s="271"/>
      <c r="V668" s="271"/>
      <c r="W668" s="271"/>
      <c r="X668" s="271"/>
      <c r="Y668" s="378">
        <v>1</v>
      </c>
      <c r="Z668" s="378"/>
      <c r="AA668" s="378"/>
      <c r="AB668" s="378"/>
      <c r="AC668" s="378"/>
      <c r="AD668" s="378"/>
      <c r="AE668" s="378"/>
      <c r="AF668" s="378"/>
      <c r="AG668" s="378"/>
      <c r="AH668" s="378"/>
      <c r="AI668" s="378"/>
      <c r="AJ668" s="378"/>
      <c r="AK668" s="378"/>
      <c r="AL668" s="378"/>
      <c r="AM668" s="272">
        <f>SUM(Y668:AL668)</f>
        <v>1</v>
      </c>
    </row>
    <row r="669" spans="1:39" ht="15" outlineLevel="1">
      <c r="A669" s="490"/>
      <c r="B669" s="270" t="s">
        <v>573</v>
      </c>
      <c r="C669" s="267" t="s">
        <v>337</v>
      </c>
      <c r="D669" s="271"/>
      <c r="E669" s="271"/>
      <c r="F669" s="271"/>
      <c r="G669" s="271"/>
      <c r="H669" s="271"/>
      <c r="I669" s="271"/>
      <c r="J669" s="271"/>
      <c r="K669" s="271"/>
      <c r="L669" s="271"/>
      <c r="M669" s="271"/>
      <c r="N669" s="267"/>
      <c r="O669" s="271"/>
      <c r="P669" s="271"/>
      <c r="Q669" s="271"/>
      <c r="R669" s="271"/>
      <c r="S669" s="271"/>
      <c r="T669" s="271"/>
      <c r="U669" s="271"/>
      <c r="V669" s="271"/>
      <c r="W669" s="271"/>
      <c r="X669" s="271"/>
      <c r="Y669" s="379">
        <f>Y668</f>
        <v>1</v>
      </c>
      <c r="Z669" s="379">
        <f t="shared" ref="Z669" si="1905">Z668</f>
        <v>0</v>
      </c>
      <c r="AA669" s="379">
        <f t="shared" ref="AA669" si="1906">AA668</f>
        <v>0</v>
      </c>
      <c r="AB669" s="379">
        <f t="shared" ref="AB669" si="1907">AB668</f>
        <v>0</v>
      </c>
      <c r="AC669" s="379">
        <f t="shared" ref="AC669" si="1908">AC668</f>
        <v>0</v>
      </c>
      <c r="AD669" s="379">
        <f t="shared" ref="AD669" si="1909">AD668</f>
        <v>0</v>
      </c>
      <c r="AE669" s="379">
        <f t="shared" ref="AE669" si="1910">AE668</f>
        <v>0</v>
      </c>
      <c r="AF669" s="379">
        <f t="shared" ref="AF669" si="1911">AF668</f>
        <v>0</v>
      </c>
      <c r="AG669" s="379">
        <f t="shared" ref="AG669" si="1912">AG668</f>
        <v>0</v>
      </c>
      <c r="AH669" s="379">
        <f t="shared" ref="AH669" si="1913">AH668</f>
        <v>0</v>
      </c>
      <c r="AI669" s="379">
        <f t="shared" ref="AI669" si="1914">AI668</f>
        <v>0</v>
      </c>
      <c r="AJ669" s="379">
        <f t="shared" ref="AJ669" si="1915">AJ668</f>
        <v>0</v>
      </c>
      <c r="AK669" s="379">
        <f t="shared" ref="AK669" si="1916">AK668</f>
        <v>0</v>
      </c>
      <c r="AL669" s="379">
        <f t="shared" ref="AL669" si="1917">AL668</f>
        <v>0</v>
      </c>
      <c r="AM669" s="282"/>
    </row>
    <row r="670" spans="1:39" ht="15" outlineLevel="1">
      <c r="A670" s="490"/>
      <c r="B670" s="270"/>
      <c r="C670" s="267"/>
      <c r="D670" s="267"/>
      <c r="E670" s="267"/>
      <c r="F670" s="267"/>
      <c r="G670" s="267"/>
      <c r="H670" s="267"/>
      <c r="I670" s="267"/>
      <c r="J670" s="267"/>
      <c r="K670" s="267"/>
      <c r="L670" s="267"/>
      <c r="M670" s="267"/>
      <c r="N670" s="267"/>
      <c r="O670" s="267"/>
      <c r="P670" s="267"/>
      <c r="Q670" s="267"/>
      <c r="R670" s="267"/>
      <c r="S670" s="267"/>
      <c r="T670" s="267"/>
      <c r="U670" s="267"/>
      <c r="V670" s="267"/>
      <c r="W670" s="267"/>
      <c r="X670" s="267"/>
      <c r="Y670" s="380"/>
      <c r="Z670" s="393"/>
      <c r="AA670" s="393"/>
      <c r="AB670" s="393"/>
      <c r="AC670" s="393"/>
      <c r="AD670" s="393"/>
      <c r="AE670" s="393"/>
      <c r="AF670" s="393"/>
      <c r="AG670" s="393"/>
      <c r="AH670" s="393"/>
      <c r="AI670" s="393"/>
      <c r="AJ670" s="393"/>
      <c r="AK670" s="393"/>
      <c r="AL670" s="393"/>
      <c r="AM670" s="282"/>
    </row>
    <row r="671" spans="1:39" ht="15.45" outlineLevel="1">
      <c r="A671" s="490"/>
      <c r="B671" s="264" t="s">
        <v>485</v>
      </c>
      <c r="C671" s="267"/>
      <c r="D671" s="267"/>
      <c r="E671" s="267"/>
      <c r="F671" s="267"/>
      <c r="G671" s="267"/>
      <c r="H671" s="267"/>
      <c r="I671" s="267"/>
      <c r="J671" s="267"/>
      <c r="K671" s="267"/>
      <c r="L671" s="267"/>
      <c r="M671" s="267"/>
      <c r="N671" s="267"/>
      <c r="O671" s="267"/>
      <c r="P671" s="267"/>
      <c r="Q671" s="267"/>
      <c r="R671" s="267"/>
      <c r="S671" s="267"/>
      <c r="T671" s="267"/>
      <c r="U671" s="267"/>
      <c r="V671" s="267"/>
      <c r="W671" s="267"/>
      <c r="X671" s="267"/>
      <c r="Y671" s="380"/>
      <c r="Z671" s="393"/>
      <c r="AA671" s="393"/>
      <c r="AB671" s="393"/>
      <c r="AC671" s="393"/>
      <c r="AD671" s="393"/>
      <c r="AE671" s="393"/>
      <c r="AF671" s="393"/>
      <c r="AG671" s="393"/>
      <c r="AH671" s="393"/>
      <c r="AI671" s="393"/>
      <c r="AJ671" s="393"/>
      <c r="AK671" s="393"/>
      <c r="AL671" s="393"/>
      <c r="AM671" s="282"/>
    </row>
    <row r="672" spans="1:39" ht="15" outlineLevel="1">
      <c r="A672" s="490">
        <v>25</v>
      </c>
      <c r="B672" s="396" t="s">
        <v>486</v>
      </c>
      <c r="C672" s="267" t="s">
        <v>335</v>
      </c>
      <c r="D672" s="271"/>
      <c r="E672" s="271"/>
      <c r="F672" s="271"/>
      <c r="G672" s="271"/>
      <c r="H672" s="271"/>
      <c r="I672" s="271"/>
      <c r="J672" s="271"/>
      <c r="K672" s="271"/>
      <c r="L672" s="271"/>
      <c r="M672" s="271"/>
      <c r="N672" s="271">
        <v>12</v>
      </c>
      <c r="O672" s="271"/>
      <c r="P672" s="271"/>
      <c r="Q672" s="271"/>
      <c r="R672" s="271"/>
      <c r="S672" s="271"/>
      <c r="T672" s="271"/>
      <c r="U672" s="271"/>
      <c r="V672" s="271"/>
      <c r="W672" s="271"/>
      <c r="X672" s="271"/>
      <c r="Y672" s="394"/>
      <c r="Z672" s="378"/>
      <c r="AA672" s="378"/>
      <c r="AB672" s="378"/>
      <c r="AC672" s="378"/>
      <c r="AD672" s="378"/>
      <c r="AE672" s="378"/>
      <c r="AF672" s="383"/>
      <c r="AG672" s="383"/>
      <c r="AH672" s="383"/>
      <c r="AI672" s="383"/>
      <c r="AJ672" s="383"/>
      <c r="AK672" s="383"/>
      <c r="AL672" s="383"/>
      <c r="AM672" s="272">
        <f>SUM(Y672:AL672)</f>
        <v>0</v>
      </c>
    </row>
    <row r="673" spans="1:39" ht="15" outlineLevel="1">
      <c r="A673" s="490"/>
      <c r="B673" s="270" t="s">
        <v>573</v>
      </c>
      <c r="C673" s="267" t="s">
        <v>337</v>
      </c>
      <c r="D673" s="271"/>
      <c r="E673" s="271"/>
      <c r="F673" s="271"/>
      <c r="G673" s="271"/>
      <c r="H673" s="271"/>
      <c r="I673" s="271"/>
      <c r="J673" s="271"/>
      <c r="K673" s="271"/>
      <c r="L673" s="271"/>
      <c r="M673" s="271"/>
      <c r="N673" s="271">
        <f>N672</f>
        <v>12</v>
      </c>
      <c r="O673" s="271"/>
      <c r="P673" s="271"/>
      <c r="Q673" s="271"/>
      <c r="R673" s="271"/>
      <c r="S673" s="271"/>
      <c r="T673" s="271"/>
      <c r="U673" s="271"/>
      <c r="V673" s="271"/>
      <c r="W673" s="271"/>
      <c r="X673" s="271"/>
      <c r="Y673" s="379">
        <f>Y672</f>
        <v>0</v>
      </c>
      <c r="Z673" s="379">
        <f t="shared" ref="Z673" si="1918">Z672</f>
        <v>0</v>
      </c>
      <c r="AA673" s="379">
        <f t="shared" ref="AA673" si="1919">AA672</f>
        <v>0</v>
      </c>
      <c r="AB673" s="379">
        <f t="shared" ref="AB673" si="1920">AB672</f>
        <v>0</v>
      </c>
      <c r="AC673" s="379">
        <f t="shared" ref="AC673" si="1921">AC672</f>
        <v>0</v>
      </c>
      <c r="AD673" s="379">
        <f t="shared" ref="AD673" si="1922">AD672</f>
        <v>0</v>
      </c>
      <c r="AE673" s="379">
        <f t="shared" ref="AE673" si="1923">AE672</f>
        <v>0</v>
      </c>
      <c r="AF673" s="379">
        <f t="shared" ref="AF673" si="1924">AF672</f>
        <v>0</v>
      </c>
      <c r="AG673" s="379">
        <f t="shared" ref="AG673" si="1925">AG672</f>
        <v>0</v>
      </c>
      <c r="AH673" s="379">
        <f t="shared" ref="AH673" si="1926">AH672</f>
        <v>0</v>
      </c>
      <c r="AI673" s="379">
        <f t="shared" ref="AI673" si="1927">AI672</f>
        <v>0</v>
      </c>
      <c r="AJ673" s="379">
        <f t="shared" ref="AJ673" si="1928">AJ672</f>
        <v>0</v>
      </c>
      <c r="AK673" s="379">
        <f t="shared" ref="AK673" si="1929">AK672</f>
        <v>0</v>
      </c>
      <c r="AL673" s="379">
        <f t="shared" ref="AL673" si="1930">AL672</f>
        <v>0</v>
      </c>
      <c r="AM673" s="282"/>
    </row>
    <row r="674" spans="1:39" ht="15" outlineLevel="1">
      <c r="A674" s="490"/>
      <c r="B674" s="270"/>
      <c r="C674" s="267"/>
      <c r="D674" s="267"/>
      <c r="E674" s="267"/>
      <c r="F674" s="267"/>
      <c r="G674" s="267"/>
      <c r="H674" s="267"/>
      <c r="I674" s="267"/>
      <c r="J674" s="267"/>
      <c r="K674" s="267"/>
      <c r="L674" s="267"/>
      <c r="M674" s="267"/>
      <c r="N674" s="267"/>
      <c r="O674" s="267"/>
      <c r="P674" s="267"/>
      <c r="Q674" s="267"/>
      <c r="R674" s="267"/>
      <c r="S674" s="267"/>
      <c r="T674" s="267"/>
      <c r="U674" s="267"/>
      <c r="V674" s="267"/>
      <c r="W674" s="267"/>
      <c r="X674" s="267"/>
      <c r="Y674" s="380"/>
      <c r="Z674" s="393"/>
      <c r="AA674" s="393"/>
      <c r="AB674" s="393"/>
      <c r="AC674" s="393"/>
      <c r="AD674" s="393"/>
      <c r="AE674" s="393"/>
      <c r="AF674" s="393"/>
      <c r="AG674" s="393"/>
      <c r="AH674" s="393"/>
      <c r="AI674" s="393"/>
      <c r="AJ674" s="393"/>
      <c r="AK674" s="393"/>
      <c r="AL674" s="393"/>
      <c r="AM674" s="282"/>
    </row>
    <row r="675" spans="1:39" ht="15" outlineLevel="1">
      <c r="A675" s="490">
        <v>26</v>
      </c>
      <c r="B675" s="396" t="s">
        <v>487</v>
      </c>
      <c r="C675" s="316" t="s">
        <v>552</v>
      </c>
      <c r="D675" s="271">
        <v>1480672.9647836196</v>
      </c>
      <c r="E675" s="271">
        <f>(F675+D675)/2</f>
        <v>1477011.9237809263</v>
      </c>
      <c r="F675" s="271">
        <v>1473350.8827782329</v>
      </c>
      <c r="G675" s="271"/>
      <c r="H675" s="271"/>
      <c r="I675" s="271"/>
      <c r="J675" s="271"/>
      <c r="K675" s="271"/>
      <c r="L675" s="271"/>
      <c r="M675" s="271"/>
      <c r="N675" s="271">
        <v>12</v>
      </c>
      <c r="O675" s="271">
        <f>D675/D492*O492</f>
        <v>286.88715617433155</v>
      </c>
      <c r="P675" s="271">
        <f t="shared" ref="P675:Q675" si="1931">E675/E492*P492</f>
        <v>292.58541418631569</v>
      </c>
      <c r="Q675" s="271">
        <f t="shared" si="1931"/>
        <v>291.8601883564632</v>
      </c>
      <c r="R675" s="271"/>
      <c r="S675" s="271"/>
      <c r="T675" s="271"/>
      <c r="U675" s="271"/>
      <c r="V675" s="271"/>
      <c r="W675" s="271"/>
      <c r="X675" s="271"/>
      <c r="Y675" s="394"/>
      <c r="Z675" s="378">
        <v>8.3188647655506778E-2</v>
      </c>
      <c r="AA675" s="378">
        <v>0.92144131441755028</v>
      </c>
      <c r="AB675" s="378"/>
      <c r="AC675" s="378"/>
      <c r="AD675" s="378"/>
      <c r="AE675" s="378"/>
      <c r="AF675" s="383"/>
      <c r="AG675" s="383"/>
      <c r="AH675" s="383"/>
      <c r="AI675" s="383"/>
      <c r="AJ675" s="383"/>
      <c r="AK675" s="383"/>
      <c r="AL675" s="383"/>
      <c r="AM675" s="272">
        <f>SUM(Y675:AL675)</f>
        <v>1.004629962073057</v>
      </c>
    </row>
    <row r="676" spans="1:39" ht="15" outlineLevel="1">
      <c r="A676" s="490"/>
      <c r="B676" s="270" t="s">
        <v>573</v>
      </c>
      <c r="C676" s="267" t="s">
        <v>337</v>
      </c>
      <c r="D676" s="271"/>
      <c r="E676" s="271"/>
      <c r="F676" s="271"/>
      <c r="G676" s="271"/>
      <c r="H676" s="271"/>
      <c r="I676" s="271"/>
      <c r="J676" s="271"/>
      <c r="K676" s="271"/>
      <c r="L676" s="271"/>
      <c r="M676" s="271"/>
      <c r="N676" s="271">
        <f>N675</f>
        <v>12</v>
      </c>
      <c r="O676" s="271"/>
      <c r="P676" s="271"/>
      <c r="Q676" s="271"/>
      <c r="R676" s="271"/>
      <c r="S676" s="271"/>
      <c r="T676" s="271"/>
      <c r="U676" s="271"/>
      <c r="V676" s="271"/>
      <c r="W676" s="271"/>
      <c r="X676" s="271"/>
      <c r="Y676" s="379">
        <f>Y675</f>
        <v>0</v>
      </c>
      <c r="Z676" s="379">
        <f t="shared" ref="Z676" si="1932">Z675</f>
        <v>8.3188647655506778E-2</v>
      </c>
      <c r="AA676" s="379">
        <f t="shared" ref="AA676" si="1933">AA675</f>
        <v>0.92144131441755028</v>
      </c>
      <c r="AB676" s="379">
        <f t="shared" ref="AB676" si="1934">AB675</f>
        <v>0</v>
      </c>
      <c r="AC676" s="379">
        <f t="shared" ref="AC676" si="1935">AC675</f>
        <v>0</v>
      </c>
      <c r="AD676" s="379">
        <f t="shared" ref="AD676" si="1936">AD675</f>
        <v>0</v>
      </c>
      <c r="AE676" s="379">
        <f t="shared" ref="AE676" si="1937">AE675</f>
        <v>0</v>
      </c>
      <c r="AF676" s="379">
        <f t="shared" ref="AF676" si="1938">AF675</f>
        <v>0</v>
      </c>
      <c r="AG676" s="379">
        <f t="shared" ref="AG676" si="1939">AG675</f>
        <v>0</v>
      </c>
      <c r="AH676" s="379">
        <f t="shared" ref="AH676" si="1940">AH675</f>
        <v>0</v>
      </c>
      <c r="AI676" s="379">
        <f t="shared" ref="AI676" si="1941">AI675</f>
        <v>0</v>
      </c>
      <c r="AJ676" s="379">
        <f t="shared" ref="AJ676" si="1942">AJ675</f>
        <v>0</v>
      </c>
      <c r="AK676" s="379">
        <f t="shared" ref="AK676" si="1943">AK675</f>
        <v>0</v>
      </c>
      <c r="AL676" s="379">
        <f t="shared" ref="AL676" si="1944">AL675</f>
        <v>0</v>
      </c>
      <c r="AM676" s="282"/>
    </row>
    <row r="677" spans="1:39" ht="15" outlineLevel="1">
      <c r="A677" s="490"/>
      <c r="B677" s="270"/>
      <c r="C677" s="267"/>
      <c r="D677" s="267"/>
      <c r="E677" s="267"/>
      <c r="F677" s="267"/>
      <c r="G677" s="267"/>
      <c r="H677" s="267"/>
      <c r="I677" s="267"/>
      <c r="J677" s="267"/>
      <c r="K677" s="267"/>
      <c r="L677" s="267"/>
      <c r="M677" s="267"/>
      <c r="N677" s="267"/>
      <c r="O677" s="267"/>
      <c r="P677" s="267"/>
      <c r="Q677" s="267"/>
      <c r="R677" s="267"/>
      <c r="S677" s="267"/>
      <c r="T677" s="267"/>
      <c r="U677" s="267"/>
      <c r="V677" s="267"/>
      <c r="W677" s="267"/>
      <c r="X677" s="267"/>
      <c r="Y677" s="380"/>
      <c r="Z677" s="393"/>
      <c r="AA677" s="393"/>
      <c r="AB677" s="393"/>
      <c r="AC677" s="393"/>
      <c r="AD677" s="393"/>
      <c r="AE677" s="393"/>
      <c r="AF677" s="393"/>
      <c r="AG677" s="393"/>
      <c r="AH677" s="393"/>
      <c r="AI677" s="393"/>
      <c r="AJ677" s="393"/>
      <c r="AK677" s="393"/>
      <c r="AL677" s="393"/>
      <c r="AM677" s="282"/>
    </row>
    <row r="678" spans="1:39" ht="30" outlineLevel="1">
      <c r="A678" s="490">
        <v>27</v>
      </c>
      <c r="B678" s="396" t="s">
        <v>488</v>
      </c>
      <c r="C678" s="316" t="s">
        <v>552</v>
      </c>
      <c r="D678" s="271">
        <v>13501.239018452674</v>
      </c>
      <c r="E678" s="271">
        <f>(F678+D678)/2</f>
        <v>11091.189741000091</v>
      </c>
      <c r="F678" s="271">
        <v>8681.1404635475083</v>
      </c>
      <c r="G678" s="271"/>
      <c r="H678" s="271"/>
      <c r="I678" s="271"/>
      <c r="J678" s="271"/>
      <c r="K678" s="271"/>
      <c r="L678" s="271"/>
      <c r="M678" s="271"/>
      <c r="N678" s="271">
        <v>12</v>
      </c>
      <c r="O678" s="271">
        <f>D678/D495*O495</f>
        <v>3.0744726097492086</v>
      </c>
      <c r="P678" s="271">
        <f t="shared" ref="P678" si="1945">E678/E495*P495</f>
        <v>2.5256614612652211</v>
      </c>
      <c r="Q678" s="271">
        <f t="shared" ref="Q678" si="1946">F678/F495*Q495</f>
        <v>1.9768503127812334</v>
      </c>
      <c r="R678" s="271"/>
      <c r="S678" s="271"/>
      <c r="T678" s="271"/>
      <c r="U678" s="271"/>
      <c r="V678" s="271"/>
      <c r="W678" s="271"/>
      <c r="X678" s="271"/>
      <c r="Y678" s="394"/>
      <c r="Z678" s="378">
        <v>1</v>
      </c>
      <c r="AA678" s="378"/>
      <c r="AB678" s="378"/>
      <c r="AC678" s="378"/>
      <c r="AD678" s="378"/>
      <c r="AE678" s="378"/>
      <c r="AF678" s="383"/>
      <c r="AG678" s="383"/>
      <c r="AH678" s="383"/>
      <c r="AI678" s="383"/>
      <c r="AJ678" s="383"/>
      <c r="AK678" s="383"/>
      <c r="AL678" s="383"/>
      <c r="AM678" s="272">
        <f>SUM(Y678:AL678)</f>
        <v>1</v>
      </c>
    </row>
    <row r="679" spans="1:39" ht="15" outlineLevel="1">
      <c r="A679" s="490"/>
      <c r="B679" s="270" t="s">
        <v>573</v>
      </c>
      <c r="C679" s="267" t="s">
        <v>337</v>
      </c>
      <c r="D679" s="271"/>
      <c r="E679" s="271"/>
      <c r="F679" s="271"/>
      <c r="G679" s="271"/>
      <c r="H679" s="271"/>
      <c r="I679" s="271"/>
      <c r="J679" s="271"/>
      <c r="K679" s="271"/>
      <c r="L679" s="271"/>
      <c r="M679" s="271"/>
      <c r="N679" s="271">
        <f>N678</f>
        <v>12</v>
      </c>
      <c r="O679" s="271"/>
      <c r="P679" s="271"/>
      <c r="Q679" s="271"/>
      <c r="R679" s="271"/>
      <c r="S679" s="271"/>
      <c r="T679" s="271"/>
      <c r="U679" s="271"/>
      <c r="V679" s="271"/>
      <c r="W679" s="271"/>
      <c r="X679" s="271"/>
      <c r="Y679" s="379">
        <f>Y678</f>
        <v>0</v>
      </c>
      <c r="Z679" s="379">
        <f t="shared" ref="Z679" si="1947">Z678</f>
        <v>1</v>
      </c>
      <c r="AA679" s="379">
        <f t="shared" ref="AA679" si="1948">AA678</f>
        <v>0</v>
      </c>
      <c r="AB679" s="379">
        <f t="shared" ref="AB679" si="1949">AB678</f>
        <v>0</v>
      </c>
      <c r="AC679" s="379">
        <f t="shared" ref="AC679" si="1950">AC678</f>
        <v>0</v>
      </c>
      <c r="AD679" s="379">
        <f t="shared" ref="AD679" si="1951">AD678</f>
        <v>0</v>
      </c>
      <c r="AE679" s="379">
        <f t="shared" ref="AE679" si="1952">AE678</f>
        <v>0</v>
      </c>
      <c r="AF679" s="379">
        <f t="shared" ref="AF679" si="1953">AF678</f>
        <v>0</v>
      </c>
      <c r="AG679" s="379">
        <f t="shared" ref="AG679" si="1954">AG678</f>
        <v>0</v>
      </c>
      <c r="AH679" s="379">
        <f t="shared" ref="AH679" si="1955">AH678</f>
        <v>0</v>
      </c>
      <c r="AI679" s="379">
        <f t="shared" ref="AI679" si="1956">AI678</f>
        <v>0</v>
      </c>
      <c r="AJ679" s="379">
        <f t="shared" ref="AJ679" si="1957">AJ678</f>
        <v>0</v>
      </c>
      <c r="AK679" s="379">
        <f t="shared" ref="AK679" si="1958">AK678</f>
        <v>0</v>
      </c>
      <c r="AL679" s="379">
        <f t="shared" ref="AL679" si="1959">AL678</f>
        <v>0</v>
      </c>
      <c r="AM679" s="282"/>
    </row>
    <row r="680" spans="1:39" ht="15" outlineLevel="1">
      <c r="A680" s="490"/>
      <c r="B680" s="270"/>
      <c r="C680" s="267"/>
      <c r="D680" s="267"/>
      <c r="E680" s="267"/>
      <c r="F680" s="267"/>
      <c r="G680" s="267"/>
      <c r="H680" s="267"/>
      <c r="I680" s="267"/>
      <c r="J680" s="267"/>
      <c r="K680" s="267"/>
      <c r="L680" s="267"/>
      <c r="M680" s="267"/>
      <c r="N680" s="267"/>
      <c r="O680" s="267"/>
      <c r="P680" s="267"/>
      <c r="Q680" s="267"/>
      <c r="R680" s="267"/>
      <c r="S680" s="267"/>
      <c r="T680" s="267"/>
      <c r="U680" s="267"/>
      <c r="V680" s="267"/>
      <c r="W680" s="267"/>
      <c r="X680" s="267"/>
      <c r="Y680" s="380"/>
      <c r="Z680" s="393"/>
      <c r="AA680" s="393"/>
      <c r="AB680" s="393"/>
      <c r="AC680" s="393"/>
      <c r="AD680" s="393"/>
      <c r="AE680" s="393"/>
      <c r="AF680" s="393"/>
      <c r="AG680" s="393"/>
      <c r="AH680" s="393"/>
      <c r="AI680" s="393"/>
      <c r="AJ680" s="393"/>
      <c r="AK680" s="393"/>
      <c r="AL680" s="393"/>
      <c r="AM680" s="282"/>
    </row>
    <row r="681" spans="1:39" ht="30" outlineLevel="1">
      <c r="A681" s="490">
        <v>28</v>
      </c>
      <c r="B681" s="396" t="s">
        <v>489</v>
      </c>
      <c r="C681" s="267" t="s">
        <v>335</v>
      </c>
      <c r="D681" s="271"/>
      <c r="E681" s="271"/>
      <c r="F681" s="271"/>
      <c r="G681" s="271"/>
      <c r="H681" s="271"/>
      <c r="I681" s="271"/>
      <c r="J681" s="271"/>
      <c r="K681" s="271"/>
      <c r="L681" s="271"/>
      <c r="M681" s="271"/>
      <c r="N681" s="271">
        <v>12</v>
      </c>
      <c r="O681" s="271"/>
      <c r="P681" s="271"/>
      <c r="Q681" s="271"/>
      <c r="R681" s="271"/>
      <c r="S681" s="271"/>
      <c r="T681" s="271"/>
      <c r="U681" s="271"/>
      <c r="V681" s="271"/>
      <c r="W681" s="271"/>
      <c r="X681" s="271"/>
      <c r="Y681" s="394"/>
      <c r="Z681" s="378"/>
      <c r="AA681" s="378"/>
      <c r="AB681" s="378"/>
      <c r="AC681" s="378"/>
      <c r="AD681" s="378"/>
      <c r="AE681" s="378"/>
      <c r="AF681" s="383"/>
      <c r="AG681" s="383"/>
      <c r="AH681" s="383"/>
      <c r="AI681" s="383"/>
      <c r="AJ681" s="383"/>
      <c r="AK681" s="383"/>
      <c r="AL681" s="383"/>
      <c r="AM681" s="272">
        <f>SUM(Y681:AL681)</f>
        <v>0</v>
      </c>
    </row>
    <row r="682" spans="1:39" ht="15" outlineLevel="1">
      <c r="A682" s="490"/>
      <c r="B682" s="270" t="s">
        <v>573</v>
      </c>
      <c r="C682" s="267" t="s">
        <v>337</v>
      </c>
      <c r="D682" s="271"/>
      <c r="E682" s="271"/>
      <c r="F682" s="271"/>
      <c r="G682" s="271"/>
      <c r="H682" s="271"/>
      <c r="I682" s="271"/>
      <c r="J682" s="271"/>
      <c r="K682" s="271"/>
      <c r="L682" s="271"/>
      <c r="M682" s="271"/>
      <c r="N682" s="271">
        <f>N681</f>
        <v>12</v>
      </c>
      <c r="O682" s="271"/>
      <c r="P682" s="271"/>
      <c r="Q682" s="271"/>
      <c r="R682" s="271"/>
      <c r="S682" s="271"/>
      <c r="T682" s="271"/>
      <c r="U682" s="271"/>
      <c r="V682" s="271"/>
      <c r="W682" s="271"/>
      <c r="X682" s="271"/>
      <c r="Y682" s="379">
        <f>Y681</f>
        <v>0</v>
      </c>
      <c r="Z682" s="379">
        <f t="shared" ref="Z682" si="1960">Z681</f>
        <v>0</v>
      </c>
      <c r="AA682" s="379">
        <f t="shared" ref="AA682" si="1961">AA681</f>
        <v>0</v>
      </c>
      <c r="AB682" s="379">
        <f t="shared" ref="AB682" si="1962">AB681</f>
        <v>0</v>
      </c>
      <c r="AC682" s="379">
        <f t="shared" ref="AC682" si="1963">AC681</f>
        <v>0</v>
      </c>
      <c r="AD682" s="379">
        <f t="shared" ref="AD682" si="1964">AD681</f>
        <v>0</v>
      </c>
      <c r="AE682" s="379">
        <f t="shared" ref="AE682" si="1965">AE681</f>
        <v>0</v>
      </c>
      <c r="AF682" s="379">
        <f t="shared" ref="AF682" si="1966">AF681</f>
        <v>0</v>
      </c>
      <c r="AG682" s="379">
        <f t="shared" ref="AG682" si="1967">AG681</f>
        <v>0</v>
      </c>
      <c r="AH682" s="379">
        <f t="shared" ref="AH682" si="1968">AH681</f>
        <v>0</v>
      </c>
      <c r="AI682" s="379">
        <f t="shared" ref="AI682" si="1969">AI681</f>
        <v>0</v>
      </c>
      <c r="AJ682" s="379">
        <f t="shared" ref="AJ682" si="1970">AJ681</f>
        <v>0</v>
      </c>
      <c r="AK682" s="379">
        <f t="shared" ref="AK682" si="1971">AK681</f>
        <v>0</v>
      </c>
      <c r="AL682" s="379">
        <f t="shared" ref="AL682" si="1972">AL681</f>
        <v>0</v>
      </c>
      <c r="AM682" s="282"/>
    </row>
    <row r="683" spans="1:39" ht="15" outlineLevel="1">
      <c r="A683" s="490"/>
      <c r="B683" s="270"/>
      <c r="C683" s="267"/>
      <c r="D683" s="267"/>
      <c r="E683" s="267"/>
      <c r="F683" s="267"/>
      <c r="G683" s="267"/>
      <c r="H683" s="267"/>
      <c r="I683" s="267"/>
      <c r="J683" s="267"/>
      <c r="K683" s="267"/>
      <c r="L683" s="267"/>
      <c r="M683" s="267"/>
      <c r="N683" s="267"/>
      <c r="O683" s="267"/>
      <c r="P683" s="267"/>
      <c r="Q683" s="267"/>
      <c r="R683" s="267"/>
      <c r="S683" s="267"/>
      <c r="T683" s="267"/>
      <c r="U683" s="267"/>
      <c r="V683" s="267"/>
      <c r="W683" s="267"/>
      <c r="X683" s="267"/>
      <c r="Y683" s="380"/>
      <c r="Z683" s="393"/>
      <c r="AA683" s="393"/>
      <c r="AB683" s="393"/>
      <c r="AC683" s="393"/>
      <c r="AD683" s="393"/>
      <c r="AE683" s="393"/>
      <c r="AF683" s="393"/>
      <c r="AG683" s="393"/>
      <c r="AH683" s="393"/>
      <c r="AI683" s="393"/>
      <c r="AJ683" s="393"/>
      <c r="AK683" s="393"/>
      <c r="AL683" s="393"/>
      <c r="AM683" s="282"/>
    </row>
    <row r="684" spans="1:39" ht="30" outlineLevel="1">
      <c r="A684" s="490">
        <v>29</v>
      </c>
      <c r="B684" s="396" t="s">
        <v>490</v>
      </c>
      <c r="C684" s="267" t="s">
        <v>335</v>
      </c>
      <c r="D684" s="271"/>
      <c r="E684" s="271"/>
      <c r="F684" s="271"/>
      <c r="G684" s="271"/>
      <c r="H684" s="271"/>
      <c r="I684" s="271"/>
      <c r="J684" s="271"/>
      <c r="K684" s="271"/>
      <c r="L684" s="271"/>
      <c r="M684" s="271"/>
      <c r="N684" s="271">
        <v>3</v>
      </c>
      <c r="O684" s="271"/>
      <c r="P684" s="271"/>
      <c r="Q684" s="271"/>
      <c r="R684" s="271"/>
      <c r="S684" s="271"/>
      <c r="T684" s="271"/>
      <c r="U684" s="271"/>
      <c r="V684" s="271"/>
      <c r="W684" s="271"/>
      <c r="X684" s="271"/>
      <c r="Y684" s="394"/>
      <c r="Z684" s="378"/>
      <c r="AA684" s="378"/>
      <c r="AB684" s="378"/>
      <c r="AC684" s="378"/>
      <c r="AD684" s="378"/>
      <c r="AE684" s="378"/>
      <c r="AF684" s="383"/>
      <c r="AG684" s="383"/>
      <c r="AH684" s="383"/>
      <c r="AI684" s="383"/>
      <c r="AJ684" s="383"/>
      <c r="AK684" s="383"/>
      <c r="AL684" s="383"/>
      <c r="AM684" s="272">
        <f>SUM(Y684:AL684)</f>
        <v>0</v>
      </c>
    </row>
    <row r="685" spans="1:39" ht="15" outlineLevel="1">
      <c r="A685" s="490"/>
      <c r="B685" s="270" t="s">
        <v>573</v>
      </c>
      <c r="C685" s="267" t="s">
        <v>337</v>
      </c>
      <c r="D685" s="271"/>
      <c r="E685" s="271"/>
      <c r="F685" s="271"/>
      <c r="G685" s="271"/>
      <c r="H685" s="271"/>
      <c r="I685" s="271"/>
      <c r="J685" s="271"/>
      <c r="K685" s="271"/>
      <c r="L685" s="271"/>
      <c r="M685" s="271"/>
      <c r="N685" s="271">
        <f>N684</f>
        <v>3</v>
      </c>
      <c r="O685" s="271"/>
      <c r="P685" s="271"/>
      <c r="Q685" s="271"/>
      <c r="R685" s="271"/>
      <c r="S685" s="271"/>
      <c r="T685" s="271"/>
      <c r="U685" s="271"/>
      <c r="V685" s="271"/>
      <c r="W685" s="271"/>
      <c r="X685" s="271"/>
      <c r="Y685" s="379">
        <f>Y684</f>
        <v>0</v>
      </c>
      <c r="Z685" s="379">
        <f t="shared" ref="Z685" si="1973">Z684</f>
        <v>0</v>
      </c>
      <c r="AA685" s="379">
        <f t="shared" ref="AA685" si="1974">AA684</f>
        <v>0</v>
      </c>
      <c r="AB685" s="379">
        <f t="shared" ref="AB685" si="1975">AB684</f>
        <v>0</v>
      </c>
      <c r="AC685" s="379">
        <f t="shared" ref="AC685" si="1976">AC684</f>
        <v>0</v>
      </c>
      <c r="AD685" s="379">
        <f t="shared" ref="AD685" si="1977">AD684</f>
        <v>0</v>
      </c>
      <c r="AE685" s="379">
        <f t="shared" ref="AE685" si="1978">AE684</f>
        <v>0</v>
      </c>
      <c r="AF685" s="379">
        <f t="shared" ref="AF685" si="1979">AF684</f>
        <v>0</v>
      </c>
      <c r="AG685" s="379">
        <f t="shared" ref="AG685" si="1980">AG684</f>
        <v>0</v>
      </c>
      <c r="AH685" s="379">
        <f t="shared" ref="AH685" si="1981">AH684</f>
        <v>0</v>
      </c>
      <c r="AI685" s="379">
        <f t="shared" ref="AI685" si="1982">AI684</f>
        <v>0</v>
      </c>
      <c r="AJ685" s="379">
        <f t="shared" ref="AJ685" si="1983">AJ684</f>
        <v>0</v>
      </c>
      <c r="AK685" s="379">
        <f t="shared" ref="AK685" si="1984">AK684</f>
        <v>0</v>
      </c>
      <c r="AL685" s="379">
        <f t="shared" ref="AL685" si="1985">AL684</f>
        <v>0</v>
      </c>
      <c r="AM685" s="282"/>
    </row>
    <row r="686" spans="1:39" ht="15" outlineLevel="1">
      <c r="A686" s="490"/>
      <c r="B686" s="270"/>
      <c r="C686" s="267"/>
      <c r="D686" s="267"/>
      <c r="E686" s="267"/>
      <c r="F686" s="267"/>
      <c r="G686" s="267"/>
      <c r="H686" s="267"/>
      <c r="I686" s="267"/>
      <c r="J686" s="267"/>
      <c r="K686" s="267"/>
      <c r="L686" s="267"/>
      <c r="M686" s="267"/>
      <c r="N686" s="267"/>
      <c r="O686" s="267"/>
      <c r="P686" s="267"/>
      <c r="Q686" s="267"/>
      <c r="R686" s="267"/>
      <c r="S686" s="267"/>
      <c r="T686" s="267"/>
      <c r="U686" s="267"/>
      <c r="V686" s="267"/>
      <c r="W686" s="267"/>
      <c r="X686" s="267"/>
      <c r="Y686" s="380"/>
      <c r="Z686" s="393"/>
      <c r="AA686" s="393"/>
      <c r="AB686" s="393"/>
      <c r="AC686" s="393"/>
      <c r="AD686" s="393"/>
      <c r="AE686" s="393"/>
      <c r="AF686" s="393"/>
      <c r="AG686" s="393"/>
      <c r="AH686" s="393"/>
      <c r="AI686" s="393"/>
      <c r="AJ686" s="393"/>
      <c r="AK686" s="393"/>
      <c r="AL686" s="393"/>
      <c r="AM686" s="282"/>
    </row>
    <row r="687" spans="1:39" ht="30" outlineLevel="1">
      <c r="A687" s="490">
        <v>30</v>
      </c>
      <c r="B687" s="396" t="s">
        <v>491</v>
      </c>
      <c r="C687" s="267" t="s">
        <v>335</v>
      </c>
      <c r="D687" s="271"/>
      <c r="E687" s="271"/>
      <c r="F687" s="271"/>
      <c r="G687" s="271"/>
      <c r="H687" s="271"/>
      <c r="I687" s="271"/>
      <c r="J687" s="271"/>
      <c r="K687" s="271"/>
      <c r="L687" s="271"/>
      <c r="M687" s="271"/>
      <c r="N687" s="271">
        <v>12</v>
      </c>
      <c r="O687" s="271"/>
      <c r="P687" s="271"/>
      <c r="Q687" s="271"/>
      <c r="R687" s="271"/>
      <c r="S687" s="271"/>
      <c r="T687" s="271"/>
      <c r="U687" s="271"/>
      <c r="V687" s="271"/>
      <c r="W687" s="271"/>
      <c r="X687" s="271"/>
      <c r="Y687" s="394"/>
      <c r="Z687" s="378"/>
      <c r="AA687" s="378"/>
      <c r="AB687" s="378"/>
      <c r="AC687" s="378"/>
      <c r="AD687" s="378"/>
      <c r="AE687" s="378"/>
      <c r="AF687" s="383"/>
      <c r="AG687" s="383"/>
      <c r="AH687" s="383"/>
      <c r="AI687" s="383"/>
      <c r="AJ687" s="383"/>
      <c r="AK687" s="383"/>
      <c r="AL687" s="383"/>
      <c r="AM687" s="272">
        <f>SUM(Y687:AL687)</f>
        <v>0</v>
      </c>
    </row>
    <row r="688" spans="1:39" ht="15" outlineLevel="1">
      <c r="A688" s="490"/>
      <c r="B688" s="270" t="s">
        <v>573</v>
      </c>
      <c r="C688" s="267" t="s">
        <v>337</v>
      </c>
      <c r="D688" s="271"/>
      <c r="E688" s="271"/>
      <c r="F688" s="271"/>
      <c r="G688" s="271"/>
      <c r="H688" s="271"/>
      <c r="I688" s="271"/>
      <c r="J688" s="271"/>
      <c r="K688" s="271"/>
      <c r="L688" s="271"/>
      <c r="M688" s="271"/>
      <c r="N688" s="271">
        <f>N687</f>
        <v>12</v>
      </c>
      <c r="O688" s="271"/>
      <c r="P688" s="271"/>
      <c r="Q688" s="271"/>
      <c r="R688" s="271"/>
      <c r="S688" s="271"/>
      <c r="T688" s="271"/>
      <c r="U688" s="271"/>
      <c r="V688" s="271"/>
      <c r="W688" s="271"/>
      <c r="X688" s="271"/>
      <c r="Y688" s="379">
        <f>Y687</f>
        <v>0</v>
      </c>
      <c r="Z688" s="379">
        <f t="shared" ref="Z688" si="1986">Z687</f>
        <v>0</v>
      </c>
      <c r="AA688" s="379">
        <f t="shared" ref="AA688" si="1987">AA687</f>
        <v>0</v>
      </c>
      <c r="AB688" s="379">
        <f t="shared" ref="AB688" si="1988">AB687</f>
        <v>0</v>
      </c>
      <c r="AC688" s="379">
        <f t="shared" ref="AC688" si="1989">AC687</f>
        <v>0</v>
      </c>
      <c r="AD688" s="379">
        <f t="shared" ref="AD688" si="1990">AD687</f>
        <v>0</v>
      </c>
      <c r="AE688" s="379">
        <f t="shared" ref="AE688" si="1991">AE687</f>
        <v>0</v>
      </c>
      <c r="AF688" s="379">
        <f t="shared" ref="AF688" si="1992">AF687</f>
        <v>0</v>
      </c>
      <c r="AG688" s="379">
        <f t="shared" ref="AG688" si="1993">AG687</f>
        <v>0</v>
      </c>
      <c r="AH688" s="379">
        <f t="shared" ref="AH688" si="1994">AH687</f>
        <v>0</v>
      </c>
      <c r="AI688" s="379">
        <f t="shared" ref="AI688" si="1995">AI687</f>
        <v>0</v>
      </c>
      <c r="AJ688" s="379">
        <f t="shared" ref="AJ688" si="1996">AJ687</f>
        <v>0</v>
      </c>
      <c r="AK688" s="379">
        <f t="shared" ref="AK688" si="1997">AK687</f>
        <v>0</v>
      </c>
      <c r="AL688" s="379">
        <f t="shared" ref="AL688" si="1998">AL687</f>
        <v>0</v>
      </c>
      <c r="AM688" s="282"/>
    </row>
    <row r="689" spans="1:39" ht="15" outlineLevel="1">
      <c r="A689" s="490"/>
      <c r="B689" s="270"/>
      <c r="C689" s="267"/>
      <c r="D689" s="267"/>
      <c r="E689" s="267"/>
      <c r="F689" s="267"/>
      <c r="G689" s="267"/>
      <c r="H689" s="267"/>
      <c r="I689" s="267"/>
      <c r="J689" s="267"/>
      <c r="K689" s="267"/>
      <c r="L689" s="267"/>
      <c r="M689" s="267"/>
      <c r="N689" s="267"/>
      <c r="O689" s="267"/>
      <c r="P689" s="267"/>
      <c r="Q689" s="267"/>
      <c r="R689" s="267"/>
      <c r="S689" s="267"/>
      <c r="T689" s="267"/>
      <c r="U689" s="267"/>
      <c r="V689" s="267"/>
      <c r="W689" s="267"/>
      <c r="X689" s="267"/>
      <c r="Y689" s="380"/>
      <c r="Z689" s="393"/>
      <c r="AA689" s="393"/>
      <c r="AB689" s="393"/>
      <c r="AC689" s="393"/>
      <c r="AD689" s="393"/>
      <c r="AE689" s="393"/>
      <c r="AF689" s="393"/>
      <c r="AG689" s="393"/>
      <c r="AH689" s="393"/>
      <c r="AI689" s="393"/>
      <c r="AJ689" s="393"/>
      <c r="AK689" s="393"/>
      <c r="AL689" s="393"/>
      <c r="AM689" s="282"/>
    </row>
    <row r="690" spans="1:39" ht="30" outlineLevel="1">
      <c r="A690" s="490">
        <v>31</v>
      </c>
      <c r="B690" s="396" t="s">
        <v>492</v>
      </c>
      <c r="C690" s="267" t="s">
        <v>335</v>
      </c>
      <c r="D690" s="271"/>
      <c r="E690" s="271"/>
      <c r="F690" s="271"/>
      <c r="G690" s="271"/>
      <c r="H690" s="271"/>
      <c r="I690" s="271"/>
      <c r="J690" s="271"/>
      <c r="K690" s="271"/>
      <c r="L690" s="271"/>
      <c r="M690" s="271"/>
      <c r="N690" s="271">
        <v>12</v>
      </c>
      <c r="O690" s="271"/>
      <c r="P690" s="271"/>
      <c r="Q690" s="271"/>
      <c r="R690" s="271"/>
      <c r="S690" s="271"/>
      <c r="T690" s="271"/>
      <c r="U690" s="271"/>
      <c r="V690" s="271"/>
      <c r="W690" s="271"/>
      <c r="X690" s="271"/>
      <c r="Y690" s="394"/>
      <c r="Z690" s="378"/>
      <c r="AA690" s="378"/>
      <c r="AB690" s="378"/>
      <c r="AC690" s="378"/>
      <c r="AD690" s="378"/>
      <c r="AE690" s="378"/>
      <c r="AF690" s="383"/>
      <c r="AG690" s="383"/>
      <c r="AH690" s="383"/>
      <c r="AI690" s="383"/>
      <c r="AJ690" s="383"/>
      <c r="AK690" s="383"/>
      <c r="AL690" s="383"/>
      <c r="AM690" s="272">
        <f>SUM(Y690:AL690)</f>
        <v>0</v>
      </c>
    </row>
    <row r="691" spans="1:39" ht="15" outlineLevel="1">
      <c r="A691" s="490"/>
      <c r="B691" s="270" t="s">
        <v>573</v>
      </c>
      <c r="C691" s="267" t="s">
        <v>337</v>
      </c>
      <c r="D691" s="271"/>
      <c r="E691" s="271"/>
      <c r="F691" s="271"/>
      <c r="G691" s="271"/>
      <c r="H691" s="271"/>
      <c r="I691" s="271"/>
      <c r="J691" s="271"/>
      <c r="K691" s="271"/>
      <c r="L691" s="271"/>
      <c r="M691" s="271"/>
      <c r="N691" s="271">
        <f>N690</f>
        <v>12</v>
      </c>
      <c r="O691" s="271"/>
      <c r="P691" s="271"/>
      <c r="Q691" s="271"/>
      <c r="R691" s="271"/>
      <c r="S691" s="271"/>
      <c r="T691" s="271"/>
      <c r="U691" s="271"/>
      <c r="V691" s="271"/>
      <c r="W691" s="271"/>
      <c r="X691" s="271"/>
      <c r="Y691" s="379">
        <f>Y690</f>
        <v>0</v>
      </c>
      <c r="Z691" s="379">
        <f t="shared" ref="Z691" si="1999">Z690</f>
        <v>0</v>
      </c>
      <c r="AA691" s="379">
        <f t="shared" ref="AA691" si="2000">AA690</f>
        <v>0</v>
      </c>
      <c r="AB691" s="379">
        <f t="shared" ref="AB691" si="2001">AB690</f>
        <v>0</v>
      </c>
      <c r="AC691" s="379">
        <f t="shared" ref="AC691" si="2002">AC690</f>
        <v>0</v>
      </c>
      <c r="AD691" s="379">
        <f t="shared" ref="AD691" si="2003">AD690</f>
        <v>0</v>
      </c>
      <c r="AE691" s="379">
        <f t="shared" ref="AE691" si="2004">AE690</f>
        <v>0</v>
      </c>
      <c r="AF691" s="379">
        <f t="shared" ref="AF691" si="2005">AF690</f>
        <v>0</v>
      </c>
      <c r="AG691" s="379">
        <f t="shared" ref="AG691" si="2006">AG690</f>
        <v>0</v>
      </c>
      <c r="AH691" s="379">
        <f t="shared" ref="AH691" si="2007">AH690</f>
        <v>0</v>
      </c>
      <c r="AI691" s="379">
        <f t="shared" ref="AI691" si="2008">AI690</f>
        <v>0</v>
      </c>
      <c r="AJ691" s="379">
        <f t="shared" ref="AJ691" si="2009">AJ690</f>
        <v>0</v>
      </c>
      <c r="AK691" s="379">
        <f t="shared" ref="AK691" si="2010">AK690</f>
        <v>0</v>
      </c>
      <c r="AL691" s="379">
        <f t="shared" ref="AL691" si="2011">AL690</f>
        <v>0</v>
      </c>
      <c r="AM691" s="282"/>
    </row>
    <row r="692" spans="1:39" ht="15" outlineLevel="1">
      <c r="A692" s="490"/>
      <c r="B692" s="396"/>
      <c r="C692" s="267"/>
      <c r="D692" s="267"/>
      <c r="E692" s="267"/>
      <c r="F692" s="267"/>
      <c r="G692" s="267"/>
      <c r="H692" s="267"/>
      <c r="I692" s="267"/>
      <c r="J692" s="267"/>
      <c r="K692" s="267"/>
      <c r="L692" s="267"/>
      <c r="M692" s="267"/>
      <c r="N692" s="267"/>
      <c r="O692" s="267"/>
      <c r="P692" s="267"/>
      <c r="Q692" s="267"/>
      <c r="R692" s="267"/>
      <c r="S692" s="267"/>
      <c r="T692" s="267"/>
      <c r="U692" s="267"/>
      <c r="V692" s="267"/>
      <c r="W692" s="267"/>
      <c r="X692" s="267"/>
      <c r="Y692" s="380"/>
      <c r="Z692" s="393"/>
      <c r="AA692" s="393"/>
      <c r="AB692" s="393"/>
      <c r="AC692" s="393"/>
      <c r="AD692" s="393"/>
      <c r="AE692" s="393"/>
      <c r="AF692" s="393"/>
      <c r="AG692" s="393"/>
      <c r="AH692" s="393"/>
      <c r="AI692" s="393"/>
      <c r="AJ692" s="393"/>
      <c r="AK692" s="393"/>
      <c r="AL692" s="393"/>
      <c r="AM692" s="282"/>
    </row>
    <row r="693" spans="1:39" ht="15" outlineLevel="1">
      <c r="A693" s="490">
        <v>32</v>
      </c>
      <c r="B693" s="396" t="s">
        <v>493</v>
      </c>
      <c r="C693" s="267" t="s">
        <v>335</v>
      </c>
      <c r="D693" s="271"/>
      <c r="E693" s="271"/>
      <c r="F693" s="271"/>
      <c r="G693" s="271"/>
      <c r="H693" s="271"/>
      <c r="I693" s="271"/>
      <c r="J693" s="271"/>
      <c r="K693" s="271"/>
      <c r="L693" s="271"/>
      <c r="M693" s="271"/>
      <c r="N693" s="271">
        <v>12</v>
      </c>
      <c r="O693" s="271"/>
      <c r="P693" s="271"/>
      <c r="Q693" s="271"/>
      <c r="R693" s="271"/>
      <c r="S693" s="271"/>
      <c r="T693" s="271"/>
      <c r="U693" s="271"/>
      <c r="V693" s="271"/>
      <c r="W693" s="271"/>
      <c r="X693" s="271"/>
      <c r="Y693" s="394"/>
      <c r="Z693" s="378"/>
      <c r="AA693" s="378"/>
      <c r="AB693" s="378"/>
      <c r="AC693" s="378"/>
      <c r="AD693" s="378"/>
      <c r="AE693" s="378"/>
      <c r="AF693" s="383"/>
      <c r="AG693" s="383"/>
      <c r="AH693" s="383"/>
      <c r="AI693" s="383"/>
      <c r="AJ693" s="383"/>
      <c r="AK693" s="383"/>
      <c r="AL693" s="383"/>
      <c r="AM693" s="272">
        <f>SUM(Y693:AL693)</f>
        <v>0</v>
      </c>
    </row>
    <row r="694" spans="1:39" ht="15" outlineLevel="1">
      <c r="A694" s="490"/>
      <c r="B694" s="270" t="s">
        <v>573</v>
      </c>
      <c r="C694" s="267" t="s">
        <v>337</v>
      </c>
      <c r="D694" s="271"/>
      <c r="E694" s="271"/>
      <c r="F694" s="271"/>
      <c r="G694" s="271"/>
      <c r="H694" s="271"/>
      <c r="I694" s="271"/>
      <c r="J694" s="271"/>
      <c r="K694" s="271"/>
      <c r="L694" s="271"/>
      <c r="M694" s="271"/>
      <c r="N694" s="271">
        <f>N693</f>
        <v>12</v>
      </c>
      <c r="O694" s="271"/>
      <c r="P694" s="271"/>
      <c r="Q694" s="271"/>
      <c r="R694" s="271"/>
      <c r="S694" s="271"/>
      <c r="T694" s="271"/>
      <c r="U694" s="271"/>
      <c r="V694" s="271"/>
      <c r="W694" s="271"/>
      <c r="X694" s="271"/>
      <c r="Y694" s="379">
        <f>Y693</f>
        <v>0</v>
      </c>
      <c r="Z694" s="379">
        <f t="shared" ref="Z694" si="2012">Z693</f>
        <v>0</v>
      </c>
      <c r="AA694" s="379">
        <f t="shared" ref="AA694" si="2013">AA693</f>
        <v>0</v>
      </c>
      <c r="AB694" s="379">
        <f t="shared" ref="AB694" si="2014">AB693</f>
        <v>0</v>
      </c>
      <c r="AC694" s="379">
        <f t="shared" ref="AC694" si="2015">AC693</f>
        <v>0</v>
      </c>
      <c r="AD694" s="379">
        <f t="shared" ref="AD694" si="2016">AD693</f>
        <v>0</v>
      </c>
      <c r="AE694" s="379">
        <f t="shared" ref="AE694" si="2017">AE693</f>
        <v>0</v>
      </c>
      <c r="AF694" s="379">
        <f t="shared" ref="AF694" si="2018">AF693</f>
        <v>0</v>
      </c>
      <c r="AG694" s="379">
        <f t="shared" ref="AG694" si="2019">AG693</f>
        <v>0</v>
      </c>
      <c r="AH694" s="379">
        <f t="shared" ref="AH694" si="2020">AH693</f>
        <v>0</v>
      </c>
      <c r="AI694" s="379">
        <f t="shared" ref="AI694" si="2021">AI693</f>
        <v>0</v>
      </c>
      <c r="AJ694" s="379">
        <f t="shared" ref="AJ694" si="2022">AJ693</f>
        <v>0</v>
      </c>
      <c r="AK694" s="379">
        <f t="shared" ref="AK694" si="2023">AK693</f>
        <v>0</v>
      </c>
      <c r="AL694" s="379">
        <f t="shared" ref="AL694" si="2024">AL693</f>
        <v>0</v>
      </c>
      <c r="AM694" s="282"/>
    </row>
    <row r="695" spans="1:39" ht="15" outlineLevel="1">
      <c r="A695" s="490"/>
      <c r="B695" s="396"/>
      <c r="C695" s="267"/>
      <c r="D695" s="267"/>
      <c r="E695" s="267"/>
      <c r="F695" s="267"/>
      <c r="G695" s="267"/>
      <c r="H695" s="267"/>
      <c r="I695" s="267"/>
      <c r="J695" s="267"/>
      <c r="K695" s="267"/>
      <c r="L695" s="267"/>
      <c r="M695" s="267"/>
      <c r="N695" s="267"/>
      <c r="O695" s="267"/>
      <c r="P695" s="267"/>
      <c r="Q695" s="267"/>
      <c r="R695" s="267"/>
      <c r="S695" s="267"/>
      <c r="T695" s="267"/>
      <c r="U695" s="267"/>
      <c r="V695" s="267"/>
      <c r="W695" s="267"/>
      <c r="X695" s="267"/>
      <c r="Y695" s="380"/>
      <c r="Z695" s="393"/>
      <c r="AA695" s="393"/>
      <c r="AB695" s="393"/>
      <c r="AC695" s="393"/>
      <c r="AD695" s="393"/>
      <c r="AE695" s="393"/>
      <c r="AF695" s="393"/>
      <c r="AG695" s="393"/>
      <c r="AH695" s="393"/>
      <c r="AI695" s="393"/>
      <c r="AJ695" s="393"/>
      <c r="AK695" s="393"/>
      <c r="AL695" s="393"/>
      <c r="AM695" s="282"/>
    </row>
    <row r="696" spans="1:39" ht="15.45" outlineLevel="1">
      <c r="A696" s="490"/>
      <c r="B696" s="264" t="s">
        <v>494</v>
      </c>
      <c r="C696" s="267"/>
      <c r="D696" s="267"/>
      <c r="E696" s="267"/>
      <c r="F696" s="267"/>
      <c r="G696" s="267"/>
      <c r="H696" s="267"/>
      <c r="I696" s="267"/>
      <c r="J696" s="267"/>
      <c r="K696" s="267"/>
      <c r="L696" s="267"/>
      <c r="M696" s="267"/>
      <c r="N696" s="267"/>
      <c r="O696" s="267"/>
      <c r="P696" s="267"/>
      <c r="Q696" s="267"/>
      <c r="R696" s="267"/>
      <c r="S696" s="267"/>
      <c r="T696" s="267"/>
      <c r="U696" s="267"/>
      <c r="V696" s="267"/>
      <c r="W696" s="267"/>
      <c r="X696" s="267"/>
      <c r="Y696" s="380"/>
      <c r="Z696" s="393"/>
      <c r="AA696" s="393"/>
      <c r="AB696" s="393"/>
      <c r="AC696" s="393"/>
      <c r="AD696" s="393"/>
      <c r="AE696" s="393"/>
      <c r="AF696" s="393"/>
      <c r="AG696" s="393"/>
      <c r="AH696" s="393"/>
      <c r="AI696" s="393"/>
      <c r="AJ696" s="393"/>
      <c r="AK696" s="393"/>
      <c r="AL696" s="393"/>
      <c r="AM696" s="282"/>
    </row>
    <row r="697" spans="1:39" ht="15" outlineLevel="1">
      <c r="A697" s="490">
        <v>33</v>
      </c>
      <c r="B697" s="738" t="s">
        <v>575</v>
      </c>
      <c r="C697" s="267" t="s">
        <v>335</v>
      </c>
      <c r="D697" s="271">
        <v>85710.819599999901</v>
      </c>
      <c r="E697" s="271">
        <f>(D697+F697)/2</f>
        <v>85710.819599999901</v>
      </c>
      <c r="F697" s="271">
        <v>85710.819599999901</v>
      </c>
      <c r="G697" s="271"/>
      <c r="H697" s="271"/>
      <c r="I697" s="271"/>
      <c r="J697" s="271"/>
      <c r="K697" s="271"/>
      <c r="L697" s="271"/>
      <c r="M697" s="271"/>
      <c r="N697" s="271">
        <v>0</v>
      </c>
      <c r="O697" s="271"/>
      <c r="P697" s="271"/>
      <c r="Q697" s="271"/>
      <c r="R697" s="271"/>
      <c r="S697" s="271"/>
      <c r="T697" s="271"/>
      <c r="U697" s="271"/>
      <c r="V697" s="271"/>
      <c r="W697" s="271"/>
      <c r="X697" s="271"/>
      <c r="Y697" s="394"/>
      <c r="Z697" s="378"/>
      <c r="AA697" s="378"/>
      <c r="AB697" s="378"/>
      <c r="AC697" s="378"/>
      <c r="AD697" s="378"/>
      <c r="AE697" s="378"/>
      <c r="AF697" s="383"/>
      <c r="AG697" s="383"/>
      <c r="AH697" s="383"/>
      <c r="AI697" s="383"/>
      <c r="AJ697" s="383"/>
      <c r="AK697" s="383"/>
      <c r="AL697" s="383"/>
      <c r="AM697" s="272">
        <f>SUM(Y697:AL697)</f>
        <v>0</v>
      </c>
    </row>
    <row r="698" spans="1:39" ht="15" outlineLevel="1">
      <c r="A698" s="490"/>
      <c r="B698" s="270" t="s">
        <v>573</v>
      </c>
      <c r="C698" s="267" t="s">
        <v>337</v>
      </c>
      <c r="D698" s="271"/>
      <c r="E698" s="271"/>
      <c r="F698" s="271"/>
      <c r="G698" s="271"/>
      <c r="H698" s="271"/>
      <c r="I698" s="271"/>
      <c r="J698" s="271"/>
      <c r="K698" s="271"/>
      <c r="L698" s="271"/>
      <c r="M698" s="271"/>
      <c r="N698" s="271">
        <f>N697</f>
        <v>0</v>
      </c>
      <c r="O698" s="271"/>
      <c r="P698" s="271"/>
      <c r="Q698" s="271"/>
      <c r="R698" s="271"/>
      <c r="S698" s="271"/>
      <c r="T698" s="271"/>
      <c r="U698" s="271"/>
      <c r="V698" s="271"/>
      <c r="W698" s="271"/>
      <c r="X698" s="271"/>
      <c r="Y698" s="379">
        <f>Y697</f>
        <v>0</v>
      </c>
      <c r="Z698" s="379">
        <f t="shared" ref="Z698" si="2025">Z697</f>
        <v>0</v>
      </c>
      <c r="AA698" s="379">
        <f t="shared" ref="AA698" si="2026">AA697</f>
        <v>0</v>
      </c>
      <c r="AB698" s="379">
        <f t="shared" ref="AB698" si="2027">AB697</f>
        <v>0</v>
      </c>
      <c r="AC698" s="379">
        <f t="shared" ref="AC698" si="2028">AC697</f>
        <v>0</v>
      </c>
      <c r="AD698" s="379">
        <f t="shared" ref="AD698" si="2029">AD697</f>
        <v>0</v>
      </c>
      <c r="AE698" s="379">
        <f t="shared" ref="AE698" si="2030">AE697</f>
        <v>0</v>
      </c>
      <c r="AF698" s="379">
        <f t="shared" ref="AF698" si="2031">AF697</f>
        <v>0</v>
      </c>
      <c r="AG698" s="379">
        <f t="shared" ref="AG698" si="2032">AG697</f>
        <v>0</v>
      </c>
      <c r="AH698" s="379">
        <f t="shared" ref="AH698" si="2033">AH697</f>
        <v>0</v>
      </c>
      <c r="AI698" s="379">
        <f t="shared" ref="AI698" si="2034">AI697</f>
        <v>0</v>
      </c>
      <c r="AJ698" s="379">
        <f t="shared" ref="AJ698" si="2035">AJ697</f>
        <v>0</v>
      </c>
      <c r="AK698" s="379">
        <f t="shared" ref="AK698" si="2036">AK697</f>
        <v>0</v>
      </c>
      <c r="AL698" s="379">
        <f t="shared" ref="AL698" si="2037">AL697</f>
        <v>0</v>
      </c>
      <c r="AM698" s="282"/>
    </row>
    <row r="699" spans="1:39" ht="15" outlineLevel="1">
      <c r="A699" s="490"/>
      <c r="B699" s="396"/>
      <c r="C699" s="267"/>
      <c r="D699" s="267"/>
      <c r="E699" s="267"/>
      <c r="F699" s="267"/>
      <c r="G699" s="267"/>
      <c r="H699" s="267"/>
      <c r="I699" s="267"/>
      <c r="J699" s="267"/>
      <c r="K699" s="267"/>
      <c r="L699" s="267"/>
      <c r="M699" s="267"/>
      <c r="N699" s="267"/>
      <c r="O699" s="267"/>
      <c r="P699" s="267"/>
      <c r="Q699" s="267"/>
      <c r="R699" s="267"/>
      <c r="S699" s="267"/>
      <c r="T699" s="267"/>
      <c r="U699" s="267"/>
      <c r="V699" s="267"/>
      <c r="W699" s="267"/>
      <c r="X699" s="267"/>
      <c r="Y699" s="380"/>
      <c r="Z699" s="393"/>
      <c r="AA699" s="393"/>
      <c r="AB699" s="393"/>
      <c r="AC699" s="393"/>
      <c r="AD699" s="393"/>
      <c r="AE699" s="393"/>
      <c r="AF699" s="393"/>
      <c r="AG699" s="393"/>
      <c r="AH699" s="393"/>
      <c r="AI699" s="393"/>
      <c r="AJ699" s="393"/>
      <c r="AK699" s="393"/>
      <c r="AL699" s="393"/>
      <c r="AM699" s="282"/>
    </row>
    <row r="700" spans="1:39" ht="15" outlineLevel="1">
      <c r="A700" s="490">
        <v>34</v>
      </c>
      <c r="B700" s="396" t="s">
        <v>496</v>
      </c>
      <c r="C700" s="267" t="s">
        <v>335</v>
      </c>
      <c r="D700" s="271"/>
      <c r="E700" s="271"/>
      <c r="F700" s="271"/>
      <c r="G700" s="271"/>
      <c r="H700" s="271"/>
      <c r="I700" s="271"/>
      <c r="J700" s="271"/>
      <c r="K700" s="271"/>
      <c r="L700" s="271"/>
      <c r="M700" s="271"/>
      <c r="N700" s="271">
        <v>0</v>
      </c>
      <c r="O700" s="271"/>
      <c r="P700" s="271"/>
      <c r="Q700" s="271"/>
      <c r="R700" s="271"/>
      <c r="S700" s="271"/>
      <c r="T700" s="271"/>
      <c r="U700" s="271"/>
      <c r="V700" s="271"/>
      <c r="W700" s="271"/>
      <c r="X700" s="271"/>
      <c r="Y700" s="394"/>
      <c r="Z700" s="378"/>
      <c r="AA700" s="378"/>
      <c r="AB700" s="378"/>
      <c r="AC700" s="378"/>
      <c r="AD700" s="378"/>
      <c r="AE700" s="378"/>
      <c r="AF700" s="383"/>
      <c r="AG700" s="383"/>
      <c r="AH700" s="383"/>
      <c r="AI700" s="383"/>
      <c r="AJ700" s="383"/>
      <c r="AK700" s="383"/>
      <c r="AL700" s="383"/>
      <c r="AM700" s="272">
        <f>SUM(Y700:AL700)</f>
        <v>0</v>
      </c>
    </row>
    <row r="701" spans="1:39" ht="15" outlineLevel="1">
      <c r="A701" s="490"/>
      <c r="B701" s="270" t="s">
        <v>573</v>
      </c>
      <c r="C701" s="267" t="s">
        <v>337</v>
      </c>
      <c r="D701" s="271"/>
      <c r="E701" s="271"/>
      <c r="F701" s="271"/>
      <c r="G701" s="271"/>
      <c r="H701" s="271"/>
      <c r="I701" s="271"/>
      <c r="J701" s="271"/>
      <c r="K701" s="271"/>
      <c r="L701" s="271"/>
      <c r="M701" s="271"/>
      <c r="N701" s="271">
        <f>N700</f>
        <v>0</v>
      </c>
      <c r="O701" s="271"/>
      <c r="P701" s="271"/>
      <c r="Q701" s="271"/>
      <c r="R701" s="271"/>
      <c r="S701" s="271"/>
      <c r="T701" s="271"/>
      <c r="U701" s="271"/>
      <c r="V701" s="271"/>
      <c r="W701" s="271"/>
      <c r="X701" s="271"/>
      <c r="Y701" s="379">
        <f>Y700</f>
        <v>0</v>
      </c>
      <c r="Z701" s="379">
        <f t="shared" ref="Z701" si="2038">Z700</f>
        <v>0</v>
      </c>
      <c r="AA701" s="379">
        <f t="shared" ref="AA701" si="2039">AA700</f>
        <v>0</v>
      </c>
      <c r="AB701" s="379">
        <f t="shared" ref="AB701" si="2040">AB700</f>
        <v>0</v>
      </c>
      <c r="AC701" s="379">
        <f t="shared" ref="AC701" si="2041">AC700</f>
        <v>0</v>
      </c>
      <c r="AD701" s="379">
        <f t="shared" ref="AD701" si="2042">AD700</f>
        <v>0</v>
      </c>
      <c r="AE701" s="379">
        <f t="shared" ref="AE701" si="2043">AE700</f>
        <v>0</v>
      </c>
      <c r="AF701" s="379">
        <f t="shared" ref="AF701" si="2044">AF700</f>
        <v>0</v>
      </c>
      <c r="AG701" s="379">
        <f t="shared" ref="AG701" si="2045">AG700</f>
        <v>0</v>
      </c>
      <c r="AH701" s="379">
        <f t="shared" ref="AH701" si="2046">AH700</f>
        <v>0</v>
      </c>
      <c r="AI701" s="379">
        <f t="shared" ref="AI701" si="2047">AI700</f>
        <v>0</v>
      </c>
      <c r="AJ701" s="379">
        <f t="shared" ref="AJ701" si="2048">AJ700</f>
        <v>0</v>
      </c>
      <c r="AK701" s="379">
        <f t="shared" ref="AK701" si="2049">AK700</f>
        <v>0</v>
      </c>
      <c r="AL701" s="379">
        <f t="shared" ref="AL701" si="2050">AL700</f>
        <v>0</v>
      </c>
      <c r="AM701" s="282"/>
    </row>
    <row r="702" spans="1:39" ht="15" outlineLevel="1">
      <c r="A702" s="490"/>
      <c r="B702" s="396"/>
      <c r="C702" s="267"/>
      <c r="D702" s="267"/>
      <c r="E702" s="267"/>
      <c r="F702" s="267"/>
      <c r="G702" s="267"/>
      <c r="H702" s="267"/>
      <c r="I702" s="267"/>
      <c r="J702" s="267"/>
      <c r="K702" s="267"/>
      <c r="L702" s="267"/>
      <c r="M702" s="267"/>
      <c r="N702" s="267"/>
      <c r="O702" s="267"/>
      <c r="P702" s="267"/>
      <c r="Q702" s="267"/>
      <c r="R702" s="267"/>
      <c r="S702" s="267"/>
      <c r="T702" s="267"/>
      <c r="U702" s="267"/>
      <c r="V702" s="267"/>
      <c r="W702" s="267"/>
      <c r="X702" s="267"/>
      <c r="Y702" s="380"/>
      <c r="Z702" s="393"/>
      <c r="AA702" s="393"/>
      <c r="AB702" s="393"/>
      <c r="AC702" s="393"/>
      <c r="AD702" s="393"/>
      <c r="AE702" s="393"/>
      <c r="AF702" s="393"/>
      <c r="AG702" s="393"/>
      <c r="AH702" s="393"/>
      <c r="AI702" s="393"/>
      <c r="AJ702" s="393"/>
      <c r="AK702" s="393"/>
      <c r="AL702" s="393"/>
      <c r="AM702" s="282"/>
    </row>
    <row r="703" spans="1:39" ht="15" outlineLevel="1">
      <c r="A703" s="490">
        <v>35</v>
      </c>
      <c r="B703" s="396" t="s">
        <v>497</v>
      </c>
      <c r="C703" s="267" t="s">
        <v>335</v>
      </c>
      <c r="D703" s="271"/>
      <c r="E703" s="271"/>
      <c r="F703" s="271"/>
      <c r="G703" s="271"/>
      <c r="H703" s="271"/>
      <c r="I703" s="271"/>
      <c r="J703" s="271"/>
      <c r="K703" s="271"/>
      <c r="L703" s="271"/>
      <c r="M703" s="271"/>
      <c r="N703" s="271">
        <v>0</v>
      </c>
      <c r="O703" s="271"/>
      <c r="P703" s="271"/>
      <c r="Q703" s="271"/>
      <c r="R703" s="271"/>
      <c r="S703" s="271"/>
      <c r="T703" s="271"/>
      <c r="U703" s="271"/>
      <c r="V703" s="271"/>
      <c r="W703" s="271"/>
      <c r="X703" s="271"/>
      <c r="Y703" s="394"/>
      <c r="Z703" s="378"/>
      <c r="AA703" s="378"/>
      <c r="AB703" s="378"/>
      <c r="AC703" s="378"/>
      <c r="AD703" s="378"/>
      <c r="AE703" s="378"/>
      <c r="AF703" s="383"/>
      <c r="AG703" s="383"/>
      <c r="AH703" s="383"/>
      <c r="AI703" s="383"/>
      <c r="AJ703" s="383"/>
      <c r="AK703" s="383"/>
      <c r="AL703" s="383"/>
      <c r="AM703" s="272">
        <f>SUM(Y703:AL703)</f>
        <v>0</v>
      </c>
    </row>
    <row r="704" spans="1:39" ht="15" outlineLevel="1">
      <c r="A704" s="490"/>
      <c r="B704" s="270" t="s">
        <v>573</v>
      </c>
      <c r="C704" s="267" t="s">
        <v>337</v>
      </c>
      <c r="D704" s="271"/>
      <c r="E704" s="271"/>
      <c r="F704" s="271"/>
      <c r="G704" s="271"/>
      <c r="H704" s="271"/>
      <c r="I704" s="271"/>
      <c r="J704" s="271"/>
      <c r="K704" s="271"/>
      <c r="L704" s="271"/>
      <c r="M704" s="271"/>
      <c r="N704" s="271">
        <f>N703</f>
        <v>0</v>
      </c>
      <c r="O704" s="271"/>
      <c r="P704" s="271"/>
      <c r="Q704" s="271"/>
      <c r="R704" s="271"/>
      <c r="S704" s="271"/>
      <c r="T704" s="271"/>
      <c r="U704" s="271"/>
      <c r="V704" s="271"/>
      <c r="W704" s="271"/>
      <c r="X704" s="271"/>
      <c r="Y704" s="379">
        <f>Y703</f>
        <v>0</v>
      </c>
      <c r="Z704" s="379">
        <f t="shared" ref="Z704" si="2051">Z703</f>
        <v>0</v>
      </c>
      <c r="AA704" s="379">
        <f t="shared" ref="AA704" si="2052">AA703</f>
        <v>0</v>
      </c>
      <c r="AB704" s="379">
        <f t="shared" ref="AB704" si="2053">AB703</f>
        <v>0</v>
      </c>
      <c r="AC704" s="379">
        <f t="shared" ref="AC704" si="2054">AC703</f>
        <v>0</v>
      </c>
      <c r="AD704" s="379">
        <f t="shared" ref="AD704" si="2055">AD703</f>
        <v>0</v>
      </c>
      <c r="AE704" s="379">
        <f t="shared" ref="AE704" si="2056">AE703</f>
        <v>0</v>
      </c>
      <c r="AF704" s="379">
        <f t="shared" ref="AF704" si="2057">AF703</f>
        <v>0</v>
      </c>
      <c r="AG704" s="379">
        <f t="shared" ref="AG704" si="2058">AG703</f>
        <v>0</v>
      </c>
      <c r="AH704" s="379">
        <f t="shared" ref="AH704" si="2059">AH703</f>
        <v>0</v>
      </c>
      <c r="AI704" s="379">
        <f t="shared" ref="AI704" si="2060">AI703</f>
        <v>0</v>
      </c>
      <c r="AJ704" s="379">
        <f t="shared" ref="AJ704" si="2061">AJ703</f>
        <v>0</v>
      </c>
      <c r="AK704" s="379">
        <f t="shared" ref="AK704" si="2062">AK703</f>
        <v>0</v>
      </c>
      <c r="AL704" s="379">
        <f t="shared" ref="AL704" si="2063">AL703</f>
        <v>0</v>
      </c>
      <c r="AM704" s="282"/>
    </row>
    <row r="705" spans="1:39" ht="15" outlineLevel="1">
      <c r="A705" s="490"/>
      <c r="B705" s="399"/>
      <c r="C705" s="267"/>
      <c r="D705" s="267"/>
      <c r="E705" s="267"/>
      <c r="F705" s="267"/>
      <c r="G705" s="267"/>
      <c r="H705" s="267"/>
      <c r="I705" s="267"/>
      <c r="J705" s="267"/>
      <c r="K705" s="267"/>
      <c r="L705" s="267"/>
      <c r="M705" s="267"/>
      <c r="N705" s="267"/>
      <c r="O705" s="267"/>
      <c r="P705" s="267"/>
      <c r="Q705" s="267"/>
      <c r="R705" s="267"/>
      <c r="S705" s="267"/>
      <c r="T705" s="267"/>
      <c r="U705" s="267"/>
      <c r="V705" s="267"/>
      <c r="W705" s="267"/>
      <c r="X705" s="267"/>
      <c r="Y705" s="380"/>
      <c r="Z705" s="393"/>
      <c r="AA705" s="393"/>
      <c r="AB705" s="393"/>
      <c r="AC705" s="393"/>
      <c r="AD705" s="393"/>
      <c r="AE705" s="393"/>
      <c r="AF705" s="393"/>
      <c r="AG705" s="393"/>
      <c r="AH705" s="393"/>
      <c r="AI705" s="393"/>
      <c r="AJ705" s="393"/>
      <c r="AK705" s="393"/>
      <c r="AL705" s="393"/>
      <c r="AM705" s="282"/>
    </row>
    <row r="706" spans="1:39" ht="15.45" outlineLevel="1">
      <c r="A706" s="490"/>
      <c r="B706" s="264" t="s">
        <v>498</v>
      </c>
      <c r="C706" s="267"/>
      <c r="D706" s="267"/>
      <c r="E706" s="267"/>
      <c r="F706" s="267"/>
      <c r="G706" s="267"/>
      <c r="H706" s="267"/>
      <c r="I706" s="267"/>
      <c r="J706" s="267"/>
      <c r="K706" s="267"/>
      <c r="L706" s="267"/>
      <c r="M706" s="267"/>
      <c r="N706" s="267"/>
      <c r="O706" s="267"/>
      <c r="P706" s="267"/>
      <c r="Q706" s="267"/>
      <c r="R706" s="267"/>
      <c r="S706" s="267"/>
      <c r="T706" s="267"/>
      <c r="U706" s="267"/>
      <c r="V706" s="267"/>
      <c r="W706" s="267"/>
      <c r="X706" s="267"/>
      <c r="Y706" s="380"/>
      <c r="Z706" s="393"/>
      <c r="AA706" s="393"/>
      <c r="AB706" s="393"/>
      <c r="AC706" s="393"/>
      <c r="AD706" s="393"/>
      <c r="AE706" s="393"/>
      <c r="AF706" s="393"/>
      <c r="AG706" s="393"/>
      <c r="AH706" s="393"/>
      <c r="AI706" s="393"/>
      <c r="AJ706" s="393"/>
      <c r="AK706" s="393"/>
      <c r="AL706" s="393"/>
      <c r="AM706" s="282"/>
    </row>
    <row r="707" spans="1:39" ht="45" outlineLevel="1">
      <c r="A707" s="490">
        <v>36</v>
      </c>
      <c r="B707" s="396" t="s">
        <v>499</v>
      </c>
      <c r="C707" s="267" t="s">
        <v>335</v>
      </c>
      <c r="D707" s="271"/>
      <c r="E707" s="271"/>
      <c r="F707" s="271"/>
      <c r="G707" s="271"/>
      <c r="H707" s="271"/>
      <c r="I707" s="271"/>
      <c r="J707" s="271"/>
      <c r="K707" s="271"/>
      <c r="L707" s="271"/>
      <c r="M707" s="271"/>
      <c r="N707" s="271">
        <v>12</v>
      </c>
      <c r="O707" s="271"/>
      <c r="P707" s="271"/>
      <c r="Q707" s="271"/>
      <c r="R707" s="271"/>
      <c r="S707" s="271"/>
      <c r="T707" s="271"/>
      <c r="U707" s="271"/>
      <c r="V707" s="271"/>
      <c r="W707" s="271"/>
      <c r="X707" s="271"/>
      <c r="Y707" s="394"/>
      <c r="Z707" s="378"/>
      <c r="AA707" s="378"/>
      <c r="AB707" s="378"/>
      <c r="AC707" s="378"/>
      <c r="AD707" s="378"/>
      <c r="AE707" s="378"/>
      <c r="AF707" s="383"/>
      <c r="AG707" s="383"/>
      <c r="AH707" s="383"/>
      <c r="AI707" s="383"/>
      <c r="AJ707" s="383"/>
      <c r="AK707" s="383"/>
      <c r="AL707" s="383"/>
      <c r="AM707" s="272">
        <f>SUM(Y707:AL707)</f>
        <v>0</v>
      </c>
    </row>
    <row r="708" spans="1:39" ht="15" outlineLevel="1">
      <c r="A708" s="490"/>
      <c r="B708" s="270" t="s">
        <v>573</v>
      </c>
      <c r="C708" s="267" t="s">
        <v>337</v>
      </c>
      <c r="D708" s="271"/>
      <c r="E708" s="271"/>
      <c r="F708" s="271"/>
      <c r="G708" s="271"/>
      <c r="H708" s="271"/>
      <c r="I708" s="271"/>
      <c r="J708" s="271"/>
      <c r="K708" s="271"/>
      <c r="L708" s="271"/>
      <c r="M708" s="271"/>
      <c r="N708" s="271">
        <f>N707</f>
        <v>12</v>
      </c>
      <c r="O708" s="271"/>
      <c r="P708" s="271"/>
      <c r="Q708" s="271"/>
      <c r="R708" s="271"/>
      <c r="S708" s="271"/>
      <c r="T708" s="271"/>
      <c r="U708" s="271"/>
      <c r="V708" s="271"/>
      <c r="W708" s="271"/>
      <c r="X708" s="271"/>
      <c r="Y708" s="379">
        <f>Y707</f>
        <v>0</v>
      </c>
      <c r="Z708" s="379">
        <f t="shared" ref="Z708" si="2064">Z707</f>
        <v>0</v>
      </c>
      <c r="AA708" s="379">
        <f t="shared" ref="AA708" si="2065">AA707</f>
        <v>0</v>
      </c>
      <c r="AB708" s="379">
        <f t="shared" ref="AB708" si="2066">AB707</f>
        <v>0</v>
      </c>
      <c r="AC708" s="379">
        <f t="shared" ref="AC708" si="2067">AC707</f>
        <v>0</v>
      </c>
      <c r="AD708" s="379">
        <f t="shared" ref="AD708" si="2068">AD707</f>
        <v>0</v>
      </c>
      <c r="AE708" s="379">
        <f t="shared" ref="AE708" si="2069">AE707</f>
        <v>0</v>
      </c>
      <c r="AF708" s="379">
        <f t="shared" ref="AF708" si="2070">AF707</f>
        <v>0</v>
      </c>
      <c r="AG708" s="379">
        <f t="shared" ref="AG708" si="2071">AG707</f>
        <v>0</v>
      </c>
      <c r="AH708" s="379">
        <f t="shared" ref="AH708" si="2072">AH707</f>
        <v>0</v>
      </c>
      <c r="AI708" s="379">
        <f t="shared" ref="AI708" si="2073">AI707</f>
        <v>0</v>
      </c>
      <c r="AJ708" s="379">
        <f t="shared" ref="AJ708" si="2074">AJ707</f>
        <v>0</v>
      </c>
      <c r="AK708" s="379">
        <f t="shared" ref="AK708" si="2075">AK707</f>
        <v>0</v>
      </c>
      <c r="AL708" s="379">
        <f t="shared" ref="AL708" si="2076">AL707</f>
        <v>0</v>
      </c>
      <c r="AM708" s="282"/>
    </row>
    <row r="709" spans="1:39" ht="15" outlineLevel="1">
      <c r="A709" s="490"/>
      <c r="B709" s="396"/>
      <c r="C709" s="267"/>
      <c r="D709" s="267"/>
      <c r="E709" s="267"/>
      <c r="F709" s="267"/>
      <c r="G709" s="267"/>
      <c r="H709" s="267"/>
      <c r="I709" s="267"/>
      <c r="J709" s="267"/>
      <c r="K709" s="267"/>
      <c r="L709" s="267"/>
      <c r="M709" s="267"/>
      <c r="N709" s="267"/>
      <c r="O709" s="267"/>
      <c r="P709" s="267"/>
      <c r="Q709" s="267"/>
      <c r="R709" s="267"/>
      <c r="S709" s="267"/>
      <c r="T709" s="267"/>
      <c r="U709" s="267"/>
      <c r="V709" s="267"/>
      <c r="W709" s="267"/>
      <c r="X709" s="267"/>
      <c r="Y709" s="380"/>
      <c r="Z709" s="393"/>
      <c r="AA709" s="393"/>
      <c r="AB709" s="393"/>
      <c r="AC709" s="393"/>
      <c r="AD709" s="393"/>
      <c r="AE709" s="393"/>
      <c r="AF709" s="393"/>
      <c r="AG709" s="393"/>
      <c r="AH709" s="393"/>
      <c r="AI709" s="393"/>
      <c r="AJ709" s="393"/>
      <c r="AK709" s="393"/>
      <c r="AL709" s="393"/>
      <c r="AM709" s="282"/>
    </row>
    <row r="710" spans="1:39" ht="30" outlineLevel="1">
      <c r="A710" s="490">
        <v>37</v>
      </c>
      <c r="B710" s="396" t="s">
        <v>500</v>
      </c>
      <c r="C710" s="267" t="s">
        <v>335</v>
      </c>
      <c r="D710" s="271"/>
      <c r="E710" s="271"/>
      <c r="F710" s="271"/>
      <c r="G710" s="271"/>
      <c r="H710" s="271"/>
      <c r="I710" s="271"/>
      <c r="J710" s="271"/>
      <c r="K710" s="271"/>
      <c r="L710" s="271"/>
      <c r="M710" s="271"/>
      <c r="N710" s="271">
        <v>12</v>
      </c>
      <c r="O710" s="271"/>
      <c r="P710" s="271"/>
      <c r="Q710" s="271"/>
      <c r="R710" s="271"/>
      <c r="S710" s="271"/>
      <c r="T710" s="271"/>
      <c r="U710" s="271"/>
      <c r="V710" s="271"/>
      <c r="W710" s="271"/>
      <c r="X710" s="271"/>
      <c r="Y710" s="394"/>
      <c r="Z710" s="378"/>
      <c r="AA710" s="378"/>
      <c r="AB710" s="378"/>
      <c r="AC710" s="378"/>
      <c r="AD710" s="378"/>
      <c r="AE710" s="378"/>
      <c r="AF710" s="383"/>
      <c r="AG710" s="383"/>
      <c r="AH710" s="383"/>
      <c r="AI710" s="383"/>
      <c r="AJ710" s="383"/>
      <c r="AK710" s="383"/>
      <c r="AL710" s="383"/>
      <c r="AM710" s="272">
        <f>SUM(Y710:AL710)</f>
        <v>0</v>
      </c>
    </row>
    <row r="711" spans="1:39" ht="15" outlineLevel="1">
      <c r="A711" s="490"/>
      <c r="B711" s="270" t="s">
        <v>573</v>
      </c>
      <c r="C711" s="267" t="s">
        <v>337</v>
      </c>
      <c r="D711" s="271"/>
      <c r="E711" s="271"/>
      <c r="F711" s="271"/>
      <c r="G711" s="271"/>
      <c r="H711" s="271"/>
      <c r="I711" s="271"/>
      <c r="J711" s="271"/>
      <c r="K711" s="271"/>
      <c r="L711" s="271"/>
      <c r="M711" s="271"/>
      <c r="N711" s="271">
        <f>N710</f>
        <v>12</v>
      </c>
      <c r="O711" s="271"/>
      <c r="P711" s="271"/>
      <c r="Q711" s="271"/>
      <c r="R711" s="271"/>
      <c r="S711" s="271"/>
      <c r="T711" s="271"/>
      <c r="U711" s="271"/>
      <c r="V711" s="271"/>
      <c r="W711" s="271"/>
      <c r="X711" s="271"/>
      <c r="Y711" s="379">
        <f>Y710</f>
        <v>0</v>
      </c>
      <c r="Z711" s="379">
        <f t="shared" ref="Z711" si="2077">Z710</f>
        <v>0</v>
      </c>
      <c r="AA711" s="379">
        <f t="shared" ref="AA711" si="2078">AA710</f>
        <v>0</v>
      </c>
      <c r="AB711" s="379">
        <f t="shared" ref="AB711" si="2079">AB710</f>
        <v>0</v>
      </c>
      <c r="AC711" s="379">
        <f t="shared" ref="AC711" si="2080">AC710</f>
        <v>0</v>
      </c>
      <c r="AD711" s="379">
        <f t="shared" ref="AD711" si="2081">AD710</f>
        <v>0</v>
      </c>
      <c r="AE711" s="379">
        <f t="shared" ref="AE711" si="2082">AE710</f>
        <v>0</v>
      </c>
      <c r="AF711" s="379">
        <f t="shared" ref="AF711" si="2083">AF710</f>
        <v>0</v>
      </c>
      <c r="AG711" s="379">
        <f t="shared" ref="AG711" si="2084">AG710</f>
        <v>0</v>
      </c>
      <c r="AH711" s="379">
        <f t="shared" ref="AH711" si="2085">AH710</f>
        <v>0</v>
      </c>
      <c r="AI711" s="379">
        <f t="shared" ref="AI711" si="2086">AI710</f>
        <v>0</v>
      </c>
      <c r="AJ711" s="379">
        <f t="shared" ref="AJ711" si="2087">AJ710</f>
        <v>0</v>
      </c>
      <c r="AK711" s="379">
        <f t="shared" ref="AK711" si="2088">AK710</f>
        <v>0</v>
      </c>
      <c r="AL711" s="379">
        <f t="shared" ref="AL711" si="2089">AL710</f>
        <v>0</v>
      </c>
      <c r="AM711" s="282"/>
    </row>
    <row r="712" spans="1:39" ht="15" outlineLevel="1">
      <c r="A712" s="490"/>
      <c r="B712" s="396"/>
      <c r="C712" s="267"/>
      <c r="D712" s="267"/>
      <c r="E712" s="267"/>
      <c r="F712" s="267"/>
      <c r="G712" s="267"/>
      <c r="H712" s="267"/>
      <c r="I712" s="267"/>
      <c r="J712" s="267"/>
      <c r="K712" s="267"/>
      <c r="L712" s="267"/>
      <c r="M712" s="267"/>
      <c r="N712" s="267"/>
      <c r="O712" s="267"/>
      <c r="P712" s="267"/>
      <c r="Q712" s="267"/>
      <c r="R712" s="267"/>
      <c r="S712" s="267"/>
      <c r="T712" s="267"/>
      <c r="U712" s="267"/>
      <c r="V712" s="267"/>
      <c r="W712" s="267"/>
      <c r="X712" s="267"/>
      <c r="Y712" s="380"/>
      <c r="Z712" s="393"/>
      <c r="AA712" s="393"/>
      <c r="AB712" s="393"/>
      <c r="AC712" s="393"/>
      <c r="AD712" s="393"/>
      <c r="AE712" s="393"/>
      <c r="AF712" s="393"/>
      <c r="AG712" s="393"/>
      <c r="AH712" s="393"/>
      <c r="AI712" s="393"/>
      <c r="AJ712" s="393"/>
      <c r="AK712" s="393"/>
      <c r="AL712" s="393"/>
      <c r="AM712" s="282"/>
    </row>
    <row r="713" spans="1:39" ht="15" outlineLevel="1">
      <c r="A713" s="490">
        <v>38</v>
      </c>
      <c r="B713" s="396" t="s">
        <v>501</v>
      </c>
      <c r="C713" s="267" t="s">
        <v>335</v>
      </c>
      <c r="D713" s="271"/>
      <c r="E713" s="271"/>
      <c r="F713" s="271"/>
      <c r="G713" s="271"/>
      <c r="H713" s="271"/>
      <c r="I713" s="271"/>
      <c r="J713" s="271"/>
      <c r="K713" s="271"/>
      <c r="L713" s="271"/>
      <c r="M713" s="271"/>
      <c r="N713" s="271">
        <v>12</v>
      </c>
      <c r="O713" s="271"/>
      <c r="P713" s="271"/>
      <c r="Q713" s="271"/>
      <c r="R713" s="271"/>
      <c r="S713" s="271"/>
      <c r="T713" s="271"/>
      <c r="U713" s="271"/>
      <c r="V713" s="271"/>
      <c r="W713" s="271"/>
      <c r="X713" s="271"/>
      <c r="Y713" s="394"/>
      <c r="Z713" s="378"/>
      <c r="AA713" s="378"/>
      <c r="AB713" s="378"/>
      <c r="AC713" s="378"/>
      <c r="AD713" s="378"/>
      <c r="AE713" s="378"/>
      <c r="AF713" s="383"/>
      <c r="AG713" s="383"/>
      <c r="AH713" s="383"/>
      <c r="AI713" s="383"/>
      <c r="AJ713" s="383"/>
      <c r="AK713" s="383"/>
      <c r="AL713" s="383"/>
      <c r="AM713" s="272">
        <f>SUM(Y713:AL713)</f>
        <v>0</v>
      </c>
    </row>
    <row r="714" spans="1:39" ht="15" outlineLevel="1">
      <c r="A714" s="490"/>
      <c r="B714" s="270" t="s">
        <v>573</v>
      </c>
      <c r="C714" s="267" t="s">
        <v>337</v>
      </c>
      <c r="D714" s="271"/>
      <c r="E714" s="271"/>
      <c r="F714" s="271"/>
      <c r="G714" s="271"/>
      <c r="H714" s="271"/>
      <c r="I714" s="271"/>
      <c r="J714" s="271"/>
      <c r="K714" s="271"/>
      <c r="L714" s="271"/>
      <c r="M714" s="271"/>
      <c r="N714" s="271">
        <f>N713</f>
        <v>12</v>
      </c>
      <c r="O714" s="271"/>
      <c r="P714" s="271"/>
      <c r="Q714" s="271"/>
      <c r="R714" s="271"/>
      <c r="S714" s="271"/>
      <c r="T714" s="271"/>
      <c r="U714" s="271"/>
      <c r="V714" s="271"/>
      <c r="W714" s="271"/>
      <c r="X714" s="271"/>
      <c r="Y714" s="379">
        <f>Y713</f>
        <v>0</v>
      </c>
      <c r="Z714" s="379">
        <f t="shared" ref="Z714" si="2090">Z713</f>
        <v>0</v>
      </c>
      <c r="AA714" s="379">
        <f t="shared" ref="AA714" si="2091">AA713</f>
        <v>0</v>
      </c>
      <c r="AB714" s="379">
        <f t="shared" ref="AB714" si="2092">AB713</f>
        <v>0</v>
      </c>
      <c r="AC714" s="379">
        <f t="shared" ref="AC714" si="2093">AC713</f>
        <v>0</v>
      </c>
      <c r="AD714" s="379">
        <f t="shared" ref="AD714" si="2094">AD713</f>
        <v>0</v>
      </c>
      <c r="AE714" s="379">
        <f t="shared" ref="AE714" si="2095">AE713</f>
        <v>0</v>
      </c>
      <c r="AF714" s="379">
        <f t="shared" ref="AF714" si="2096">AF713</f>
        <v>0</v>
      </c>
      <c r="AG714" s="379">
        <f t="shared" ref="AG714" si="2097">AG713</f>
        <v>0</v>
      </c>
      <c r="AH714" s="379">
        <f t="shared" ref="AH714" si="2098">AH713</f>
        <v>0</v>
      </c>
      <c r="AI714" s="379">
        <f t="shared" ref="AI714" si="2099">AI713</f>
        <v>0</v>
      </c>
      <c r="AJ714" s="379">
        <f t="shared" ref="AJ714" si="2100">AJ713</f>
        <v>0</v>
      </c>
      <c r="AK714" s="379">
        <f t="shared" ref="AK714" si="2101">AK713</f>
        <v>0</v>
      </c>
      <c r="AL714" s="379">
        <f t="shared" ref="AL714" si="2102">AL713</f>
        <v>0</v>
      </c>
      <c r="AM714" s="282"/>
    </row>
    <row r="715" spans="1:39" ht="15" outlineLevel="1">
      <c r="A715" s="490"/>
      <c r="B715" s="396"/>
      <c r="C715" s="267"/>
      <c r="D715" s="267"/>
      <c r="E715" s="267"/>
      <c r="F715" s="267"/>
      <c r="G715" s="267"/>
      <c r="H715" s="267"/>
      <c r="I715" s="267"/>
      <c r="J715" s="267"/>
      <c r="K715" s="267"/>
      <c r="L715" s="267"/>
      <c r="M715" s="267"/>
      <c r="N715" s="267"/>
      <c r="O715" s="267"/>
      <c r="P715" s="267"/>
      <c r="Q715" s="267"/>
      <c r="R715" s="267"/>
      <c r="S715" s="267"/>
      <c r="T715" s="267"/>
      <c r="U715" s="267"/>
      <c r="V715" s="267"/>
      <c r="W715" s="267"/>
      <c r="X715" s="267"/>
      <c r="Y715" s="380"/>
      <c r="Z715" s="393"/>
      <c r="AA715" s="393"/>
      <c r="AB715" s="393"/>
      <c r="AC715" s="393"/>
      <c r="AD715" s="393"/>
      <c r="AE715" s="393"/>
      <c r="AF715" s="393"/>
      <c r="AG715" s="393"/>
      <c r="AH715" s="393"/>
      <c r="AI715" s="393"/>
      <c r="AJ715" s="393"/>
      <c r="AK715" s="393"/>
      <c r="AL715" s="393"/>
      <c r="AM715" s="282"/>
    </row>
    <row r="716" spans="1:39" ht="30" outlineLevel="1">
      <c r="A716" s="490">
        <v>39</v>
      </c>
      <c r="B716" s="396" t="s">
        <v>502</v>
      </c>
      <c r="C716" s="267" t="s">
        <v>335</v>
      </c>
      <c r="D716" s="271"/>
      <c r="E716" s="271"/>
      <c r="F716" s="271"/>
      <c r="G716" s="271"/>
      <c r="H716" s="271"/>
      <c r="I716" s="271"/>
      <c r="J716" s="271"/>
      <c r="K716" s="271"/>
      <c r="L716" s="271"/>
      <c r="M716" s="271"/>
      <c r="N716" s="271">
        <v>12</v>
      </c>
      <c r="O716" s="271"/>
      <c r="P716" s="271"/>
      <c r="Q716" s="271"/>
      <c r="R716" s="271"/>
      <c r="S716" s="271"/>
      <c r="T716" s="271"/>
      <c r="U716" s="271"/>
      <c r="V716" s="271"/>
      <c r="W716" s="271"/>
      <c r="X716" s="271"/>
      <c r="Y716" s="394"/>
      <c r="Z716" s="378"/>
      <c r="AA716" s="378"/>
      <c r="AB716" s="378"/>
      <c r="AC716" s="378"/>
      <c r="AD716" s="378"/>
      <c r="AE716" s="378"/>
      <c r="AF716" s="383"/>
      <c r="AG716" s="383"/>
      <c r="AH716" s="383"/>
      <c r="AI716" s="383"/>
      <c r="AJ716" s="383"/>
      <c r="AK716" s="383"/>
      <c r="AL716" s="383"/>
      <c r="AM716" s="272">
        <f>SUM(Y716:AL716)</f>
        <v>0</v>
      </c>
    </row>
    <row r="717" spans="1:39" ht="15" outlineLevel="1">
      <c r="A717" s="490"/>
      <c r="B717" s="270" t="s">
        <v>573</v>
      </c>
      <c r="C717" s="267" t="s">
        <v>337</v>
      </c>
      <c r="D717" s="271"/>
      <c r="E717" s="271"/>
      <c r="F717" s="271"/>
      <c r="G717" s="271"/>
      <c r="H717" s="271"/>
      <c r="I717" s="271"/>
      <c r="J717" s="271"/>
      <c r="K717" s="271"/>
      <c r="L717" s="271"/>
      <c r="M717" s="271"/>
      <c r="N717" s="271">
        <f>N716</f>
        <v>12</v>
      </c>
      <c r="O717" s="271"/>
      <c r="P717" s="271"/>
      <c r="Q717" s="271"/>
      <c r="R717" s="271"/>
      <c r="S717" s="271"/>
      <c r="T717" s="271"/>
      <c r="U717" s="271"/>
      <c r="V717" s="271"/>
      <c r="W717" s="271"/>
      <c r="X717" s="271"/>
      <c r="Y717" s="379">
        <f>Y716</f>
        <v>0</v>
      </c>
      <c r="Z717" s="379">
        <f t="shared" ref="Z717" si="2103">Z716</f>
        <v>0</v>
      </c>
      <c r="AA717" s="379">
        <f t="shared" ref="AA717" si="2104">AA716</f>
        <v>0</v>
      </c>
      <c r="AB717" s="379">
        <f t="shared" ref="AB717" si="2105">AB716</f>
        <v>0</v>
      </c>
      <c r="AC717" s="379">
        <f t="shared" ref="AC717" si="2106">AC716</f>
        <v>0</v>
      </c>
      <c r="AD717" s="379">
        <f t="shared" ref="AD717" si="2107">AD716</f>
        <v>0</v>
      </c>
      <c r="AE717" s="379">
        <f t="shared" ref="AE717" si="2108">AE716</f>
        <v>0</v>
      </c>
      <c r="AF717" s="379">
        <f t="shared" ref="AF717" si="2109">AF716</f>
        <v>0</v>
      </c>
      <c r="AG717" s="379">
        <f t="shared" ref="AG717" si="2110">AG716</f>
        <v>0</v>
      </c>
      <c r="AH717" s="379">
        <f t="shared" ref="AH717" si="2111">AH716</f>
        <v>0</v>
      </c>
      <c r="AI717" s="379">
        <f t="shared" ref="AI717" si="2112">AI716</f>
        <v>0</v>
      </c>
      <c r="AJ717" s="379">
        <f t="shared" ref="AJ717" si="2113">AJ716</f>
        <v>0</v>
      </c>
      <c r="AK717" s="379">
        <f t="shared" ref="AK717" si="2114">AK716</f>
        <v>0</v>
      </c>
      <c r="AL717" s="379">
        <f t="shared" ref="AL717" si="2115">AL716</f>
        <v>0</v>
      </c>
      <c r="AM717" s="282"/>
    </row>
    <row r="718" spans="1:39" ht="15" outlineLevel="1">
      <c r="A718" s="490"/>
      <c r="B718" s="396"/>
      <c r="C718" s="267"/>
      <c r="D718" s="267"/>
      <c r="E718" s="267"/>
      <c r="F718" s="267"/>
      <c r="G718" s="267"/>
      <c r="H718" s="267"/>
      <c r="I718" s="267"/>
      <c r="J718" s="267"/>
      <c r="K718" s="267"/>
      <c r="L718" s="267"/>
      <c r="M718" s="267"/>
      <c r="N718" s="267"/>
      <c r="O718" s="267"/>
      <c r="P718" s="267"/>
      <c r="Q718" s="267"/>
      <c r="R718" s="267"/>
      <c r="S718" s="267"/>
      <c r="T718" s="267"/>
      <c r="U718" s="267"/>
      <c r="V718" s="267"/>
      <c r="W718" s="267"/>
      <c r="X718" s="267"/>
      <c r="Y718" s="380"/>
      <c r="Z718" s="393"/>
      <c r="AA718" s="393"/>
      <c r="AB718" s="393"/>
      <c r="AC718" s="393"/>
      <c r="AD718" s="393"/>
      <c r="AE718" s="393"/>
      <c r="AF718" s="393"/>
      <c r="AG718" s="393"/>
      <c r="AH718" s="393"/>
      <c r="AI718" s="393"/>
      <c r="AJ718" s="393"/>
      <c r="AK718" s="393"/>
      <c r="AL718" s="393"/>
      <c r="AM718" s="282"/>
    </row>
    <row r="719" spans="1:39" ht="30" outlineLevel="1">
      <c r="A719" s="490">
        <v>40</v>
      </c>
      <c r="B719" s="396" t="s">
        <v>503</v>
      </c>
      <c r="C719" s="267" t="s">
        <v>335</v>
      </c>
      <c r="D719" s="271"/>
      <c r="E719" s="271"/>
      <c r="F719" s="271"/>
      <c r="G719" s="271"/>
      <c r="H719" s="271"/>
      <c r="I719" s="271"/>
      <c r="J719" s="271"/>
      <c r="K719" s="271"/>
      <c r="L719" s="271"/>
      <c r="M719" s="271"/>
      <c r="N719" s="271">
        <v>12</v>
      </c>
      <c r="O719" s="271"/>
      <c r="P719" s="271"/>
      <c r="Q719" s="271"/>
      <c r="R719" s="271"/>
      <c r="S719" s="271"/>
      <c r="T719" s="271"/>
      <c r="U719" s="271"/>
      <c r="V719" s="271"/>
      <c r="W719" s="271"/>
      <c r="X719" s="271"/>
      <c r="Y719" s="394"/>
      <c r="Z719" s="378"/>
      <c r="AA719" s="378"/>
      <c r="AB719" s="378"/>
      <c r="AC719" s="378"/>
      <c r="AD719" s="378"/>
      <c r="AE719" s="378"/>
      <c r="AF719" s="383"/>
      <c r="AG719" s="383"/>
      <c r="AH719" s="383"/>
      <c r="AI719" s="383"/>
      <c r="AJ719" s="383"/>
      <c r="AK719" s="383"/>
      <c r="AL719" s="383"/>
      <c r="AM719" s="272">
        <f>SUM(Y719:AL719)</f>
        <v>0</v>
      </c>
    </row>
    <row r="720" spans="1:39" ht="15" outlineLevel="1">
      <c r="A720" s="490"/>
      <c r="B720" s="270" t="s">
        <v>573</v>
      </c>
      <c r="C720" s="267" t="s">
        <v>337</v>
      </c>
      <c r="D720" s="271"/>
      <c r="E720" s="271"/>
      <c r="F720" s="271"/>
      <c r="G720" s="271"/>
      <c r="H720" s="271"/>
      <c r="I720" s="271"/>
      <c r="J720" s="271"/>
      <c r="K720" s="271"/>
      <c r="L720" s="271"/>
      <c r="M720" s="271"/>
      <c r="N720" s="271">
        <f>N719</f>
        <v>12</v>
      </c>
      <c r="O720" s="271"/>
      <c r="P720" s="271"/>
      <c r="Q720" s="271"/>
      <c r="R720" s="271"/>
      <c r="S720" s="271"/>
      <c r="T720" s="271"/>
      <c r="U720" s="271"/>
      <c r="V720" s="271"/>
      <c r="W720" s="271"/>
      <c r="X720" s="271"/>
      <c r="Y720" s="379">
        <f>Y719</f>
        <v>0</v>
      </c>
      <c r="Z720" s="379">
        <f t="shared" ref="Z720" si="2116">Z719</f>
        <v>0</v>
      </c>
      <c r="AA720" s="379">
        <f t="shared" ref="AA720" si="2117">AA719</f>
        <v>0</v>
      </c>
      <c r="AB720" s="379">
        <f t="shared" ref="AB720" si="2118">AB719</f>
        <v>0</v>
      </c>
      <c r="AC720" s="379">
        <f t="shared" ref="AC720" si="2119">AC719</f>
        <v>0</v>
      </c>
      <c r="AD720" s="379">
        <f t="shared" ref="AD720" si="2120">AD719</f>
        <v>0</v>
      </c>
      <c r="AE720" s="379">
        <f t="shared" ref="AE720" si="2121">AE719</f>
        <v>0</v>
      </c>
      <c r="AF720" s="379">
        <f t="shared" ref="AF720" si="2122">AF719</f>
        <v>0</v>
      </c>
      <c r="AG720" s="379">
        <f t="shared" ref="AG720" si="2123">AG719</f>
        <v>0</v>
      </c>
      <c r="AH720" s="379">
        <f t="shared" ref="AH720" si="2124">AH719</f>
        <v>0</v>
      </c>
      <c r="AI720" s="379">
        <f t="shared" ref="AI720" si="2125">AI719</f>
        <v>0</v>
      </c>
      <c r="AJ720" s="379">
        <f t="shared" ref="AJ720" si="2126">AJ719</f>
        <v>0</v>
      </c>
      <c r="AK720" s="379">
        <f t="shared" ref="AK720" si="2127">AK719</f>
        <v>0</v>
      </c>
      <c r="AL720" s="379">
        <f t="shared" ref="AL720" si="2128">AL719</f>
        <v>0</v>
      </c>
      <c r="AM720" s="282"/>
    </row>
    <row r="721" spans="1:39" ht="15" outlineLevel="1">
      <c r="A721" s="490"/>
      <c r="B721" s="396"/>
      <c r="C721" s="267"/>
      <c r="D721" s="267"/>
      <c r="E721" s="267"/>
      <c r="F721" s="267"/>
      <c r="G721" s="267"/>
      <c r="H721" s="267"/>
      <c r="I721" s="267"/>
      <c r="J721" s="267"/>
      <c r="K721" s="267"/>
      <c r="L721" s="267"/>
      <c r="M721" s="267"/>
      <c r="N721" s="267"/>
      <c r="O721" s="267"/>
      <c r="P721" s="267"/>
      <c r="Q721" s="267"/>
      <c r="R721" s="267"/>
      <c r="S721" s="267"/>
      <c r="T721" s="267"/>
      <c r="U721" s="267"/>
      <c r="V721" s="267"/>
      <c r="W721" s="267"/>
      <c r="X721" s="267"/>
      <c r="Y721" s="380"/>
      <c r="Z721" s="393"/>
      <c r="AA721" s="393"/>
      <c r="AB721" s="393"/>
      <c r="AC721" s="393"/>
      <c r="AD721" s="393"/>
      <c r="AE721" s="393"/>
      <c r="AF721" s="393"/>
      <c r="AG721" s="393"/>
      <c r="AH721" s="393"/>
      <c r="AI721" s="393"/>
      <c r="AJ721" s="393"/>
      <c r="AK721" s="393"/>
      <c r="AL721" s="393"/>
      <c r="AM721" s="282"/>
    </row>
    <row r="722" spans="1:39" ht="45" outlineLevel="1">
      <c r="A722" s="490">
        <v>41</v>
      </c>
      <c r="B722" s="396" t="s">
        <v>504</v>
      </c>
      <c r="C722" s="267" t="s">
        <v>335</v>
      </c>
      <c r="D722" s="271"/>
      <c r="E722" s="271"/>
      <c r="F722" s="271"/>
      <c r="G722" s="271"/>
      <c r="H722" s="271"/>
      <c r="I722" s="271"/>
      <c r="J722" s="271"/>
      <c r="K722" s="271"/>
      <c r="L722" s="271"/>
      <c r="M722" s="271"/>
      <c r="N722" s="271">
        <v>12</v>
      </c>
      <c r="O722" s="271"/>
      <c r="P722" s="271"/>
      <c r="Q722" s="271"/>
      <c r="R722" s="271"/>
      <c r="S722" s="271"/>
      <c r="T722" s="271"/>
      <c r="U722" s="271"/>
      <c r="V722" s="271"/>
      <c r="W722" s="271"/>
      <c r="X722" s="271"/>
      <c r="Y722" s="394"/>
      <c r="Z722" s="378"/>
      <c r="AA722" s="378"/>
      <c r="AB722" s="378"/>
      <c r="AC722" s="378"/>
      <c r="AD722" s="378"/>
      <c r="AE722" s="378"/>
      <c r="AF722" s="383"/>
      <c r="AG722" s="383"/>
      <c r="AH722" s="383"/>
      <c r="AI722" s="383"/>
      <c r="AJ722" s="383"/>
      <c r="AK722" s="383"/>
      <c r="AL722" s="383"/>
      <c r="AM722" s="272">
        <f>SUM(Y722:AL722)</f>
        <v>0</v>
      </c>
    </row>
    <row r="723" spans="1:39" ht="15" outlineLevel="1">
      <c r="A723" s="490"/>
      <c r="B723" s="270" t="s">
        <v>573</v>
      </c>
      <c r="C723" s="267" t="s">
        <v>337</v>
      </c>
      <c r="D723" s="271"/>
      <c r="E723" s="271"/>
      <c r="F723" s="271"/>
      <c r="G723" s="271"/>
      <c r="H723" s="271"/>
      <c r="I723" s="271"/>
      <c r="J723" s="271"/>
      <c r="K723" s="271"/>
      <c r="L723" s="271"/>
      <c r="M723" s="271"/>
      <c r="N723" s="271">
        <f>N722</f>
        <v>12</v>
      </c>
      <c r="O723" s="271"/>
      <c r="P723" s="271"/>
      <c r="Q723" s="271"/>
      <c r="R723" s="271"/>
      <c r="S723" s="271"/>
      <c r="T723" s="271"/>
      <c r="U723" s="271"/>
      <c r="V723" s="271"/>
      <c r="W723" s="271"/>
      <c r="X723" s="271"/>
      <c r="Y723" s="379">
        <f>Y722</f>
        <v>0</v>
      </c>
      <c r="Z723" s="379">
        <f t="shared" ref="Z723" si="2129">Z722</f>
        <v>0</v>
      </c>
      <c r="AA723" s="379">
        <f t="shared" ref="AA723" si="2130">AA722</f>
        <v>0</v>
      </c>
      <c r="AB723" s="379">
        <f t="shared" ref="AB723" si="2131">AB722</f>
        <v>0</v>
      </c>
      <c r="AC723" s="379">
        <f t="shared" ref="AC723" si="2132">AC722</f>
        <v>0</v>
      </c>
      <c r="AD723" s="379">
        <f t="shared" ref="AD723" si="2133">AD722</f>
        <v>0</v>
      </c>
      <c r="AE723" s="379">
        <f t="shared" ref="AE723" si="2134">AE722</f>
        <v>0</v>
      </c>
      <c r="AF723" s="379">
        <f t="shared" ref="AF723" si="2135">AF722</f>
        <v>0</v>
      </c>
      <c r="AG723" s="379">
        <f t="shared" ref="AG723" si="2136">AG722</f>
        <v>0</v>
      </c>
      <c r="AH723" s="379">
        <f t="shared" ref="AH723" si="2137">AH722</f>
        <v>0</v>
      </c>
      <c r="AI723" s="379">
        <f t="shared" ref="AI723" si="2138">AI722</f>
        <v>0</v>
      </c>
      <c r="AJ723" s="379">
        <f t="shared" ref="AJ723" si="2139">AJ722</f>
        <v>0</v>
      </c>
      <c r="AK723" s="379">
        <f t="shared" ref="AK723" si="2140">AK722</f>
        <v>0</v>
      </c>
      <c r="AL723" s="379">
        <f t="shared" ref="AL723" si="2141">AL722</f>
        <v>0</v>
      </c>
      <c r="AM723" s="282"/>
    </row>
    <row r="724" spans="1:39" ht="15" outlineLevel="1">
      <c r="A724" s="490"/>
      <c r="B724" s="396"/>
      <c r="C724" s="267"/>
      <c r="D724" s="267"/>
      <c r="E724" s="267"/>
      <c r="F724" s="267"/>
      <c r="G724" s="267"/>
      <c r="H724" s="267"/>
      <c r="I724" s="267"/>
      <c r="J724" s="267"/>
      <c r="K724" s="267"/>
      <c r="L724" s="267"/>
      <c r="M724" s="267"/>
      <c r="N724" s="267"/>
      <c r="O724" s="267"/>
      <c r="P724" s="267"/>
      <c r="Q724" s="267"/>
      <c r="R724" s="267"/>
      <c r="S724" s="267"/>
      <c r="T724" s="267"/>
      <c r="U724" s="267"/>
      <c r="V724" s="267"/>
      <c r="W724" s="267"/>
      <c r="X724" s="267"/>
      <c r="Y724" s="380"/>
      <c r="Z724" s="393"/>
      <c r="AA724" s="393"/>
      <c r="AB724" s="393"/>
      <c r="AC724" s="393"/>
      <c r="AD724" s="393"/>
      <c r="AE724" s="393"/>
      <c r="AF724" s="393"/>
      <c r="AG724" s="393"/>
      <c r="AH724" s="393"/>
      <c r="AI724" s="393"/>
      <c r="AJ724" s="393"/>
      <c r="AK724" s="393"/>
      <c r="AL724" s="393"/>
      <c r="AM724" s="282"/>
    </row>
    <row r="725" spans="1:39" ht="30" outlineLevel="1">
      <c r="A725" s="490">
        <v>42</v>
      </c>
      <c r="B725" s="396" t="s">
        <v>505</v>
      </c>
      <c r="C725" s="267" t="s">
        <v>335</v>
      </c>
      <c r="D725" s="271"/>
      <c r="E725" s="271"/>
      <c r="F725" s="271"/>
      <c r="G725" s="271"/>
      <c r="H725" s="271"/>
      <c r="I725" s="271"/>
      <c r="J725" s="271"/>
      <c r="K725" s="271"/>
      <c r="L725" s="271"/>
      <c r="M725" s="271"/>
      <c r="N725" s="267"/>
      <c r="O725" s="271"/>
      <c r="P725" s="271"/>
      <c r="Q725" s="271"/>
      <c r="R725" s="271"/>
      <c r="S725" s="271"/>
      <c r="T725" s="271"/>
      <c r="U725" s="271"/>
      <c r="V725" s="271"/>
      <c r="W725" s="271"/>
      <c r="X725" s="271"/>
      <c r="Y725" s="394"/>
      <c r="Z725" s="378"/>
      <c r="AA725" s="378"/>
      <c r="AB725" s="378"/>
      <c r="AC725" s="378"/>
      <c r="AD725" s="378"/>
      <c r="AE725" s="378"/>
      <c r="AF725" s="383"/>
      <c r="AG725" s="383"/>
      <c r="AH725" s="383"/>
      <c r="AI725" s="383"/>
      <c r="AJ725" s="383"/>
      <c r="AK725" s="383"/>
      <c r="AL725" s="383"/>
      <c r="AM725" s="272">
        <f>SUM(Y725:AL725)</f>
        <v>0</v>
      </c>
    </row>
    <row r="726" spans="1:39" ht="15" outlineLevel="1">
      <c r="A726" s="490"/>
      <c r="B726" s="270" t="s">
        <v>573</v>
      </c>
      <c r="C726" s="267" t="s">
        <v>337</v>
      </c>
      <c r="D726" s="271"/>
      <c r="E726" s="271"/>
      <c r="F726" s="271"/>
      <c r="G726" s="271"/>
      <c r="H726" s="271"/>
      <c r="I726" s="271"/>
      <c r="J726" s="271"/>
      <c r="K726" s="271"/>
      <c r="L726" s="271"/>
      <c r="M726" s="271"/>
      <c r="N726" s="427"/>
      <c r="O726" s="271"/>
      <c r="P726" s="271"/>
      <c r="Q726" s="271"/>
      <c r="R726" s="271"/>
      <c r="S726" s="271"/>
      <c r="T726" s="271"/>
      <c r="U726" s="271"/>
      <c r="V726" s="271"/>
      <c r="W726" s="271"/>
      <c r="X726" s="271"/>
      <c r="Y726" s="379">
        <f>Y725</f>
        <v>0</v>
      </c>
      <c r="Z726" s="379">
        <f t="shared" ref="Z726" si="2142">Z725</f>
        <v>0</v>
      </c>
      <c r="AA726" s="379">
        <f t="shared" ref="AA726" si="2143">AA725</f>
        <v>0</v>
      </c>
      <c r="AB726" s="379">
        <f t="shared" ref="AB726" si="2144">AB725</f>
        <v>0</v>
      </c>
      <c r="AC726" s="379">
        <f t="shared" ref="AC726" si="2145">AC725</f>
        <v>0</v>
      </c>
      <c r="AD726" s="379">
        <f t="shared" ref="AD726" si="2146">AD725</f>
        <v>0</v>
      </c>
      <c r="AE726" s="379">
        <f t="shared" ref="AE726" si="2147">AE725</f>
        <v>0</v>
      </c>
      <c r="AF726" s="379">
        <f t="shared" ref="AF726" si="2148">AF725</f>
        <v>0</v>
      </c>
      <c r="AG726" s="379">
        <f t="shared" ref="AG726" si="2149">AG725</f>
        <v>0</v>
      </c>
      <c r="AH726" s="379">
        <f t="shared" ref="AH726" si="2150">AH725</f>
        <v>0</v>
      </c>
      <c r="AI726" s="379">
        <f t="shared" ref="AI726" si="2151">AI725</f>
        <v>0</v>
      </c>
      <c r="AJ726" s="379">
        <f t="shared" ref="AJ726" si="2152">AJ725</f>
        <v>0</v>
      </c>
      <c r="AK726" s="379">
        <f t="shared" ref="AK726" si="2153">AK725</f>
        <v>0</v>
      </c>
      <c r="AL726" s="379">
        <f t="shared" ref="AL726" si="2154">AL725</f>
        <v>0</v>
      </c>
      <c r="AM726" s="282"/>
    </row>
    <row r="727" spans="1:39" ht="15" outlineLevel="1">
      <c r="A727" s="490"/>
      <c r="B727" s="396"/>
      <c r="C727" s="267"/>
      <c r="D727" s="267"/>
      <c r="E727" s="267"/>
      <c r="F727" s="267"/>
      <c r="G727" s="267"/>
      <c r="H727" s="267"/>
      <c r="I727" s="267"/>
      <c r="J727" s="267"/>
      <c r="K727" s="267"/>
      <c r="L727" s="267"/>
      <c r="M727" s="267"/>
      <c r="N727" s="267"/>
      <c r="O727" s="267"/>
      <c r="P727" s="267"/>
      <c r="Q727" s="267"/>
      <c r="R727" s="267"/>
      <c r="S727" s="267"/>
      <c r="T727" s="267"/>
      <c r="U727" s="267"/>
      <c r="V727" s="267"/>
      <c r="W727" s="267"/>
      <c r="X727" s="267"/>
      <c r="Y727" s="380"/>
      <c r="Z727" s="393"/>
      <c r="AA727" s="393"/>
      <c r="AB727" s="393"/>
      <c r="AC727" s="393"/>
      <c r="AD727" s="393"/>
      <c r="AE727" s="393"/>
      <c r="AF727" s="393"/>
      <c r="AG727" s="393"/>
      <c r="AH727" s="393"/>
      <c r="AI727" s="393"/>
      <c r="AJ727" s="393"/>
      <c r="AK727" s="393"/>
      <c r="AL727" s="393"/>
      <c r="AM727" s="282"/>
    </row>
    <row r="728" spans="1:39" ht="15" outlineLevel="1">
      <c r="A728" s="490">
        <v>43</v>
      </c>
      <c r="B728" s="396" t="s">
        <v>506</v>
      </c>
      <c r="C728" s="267" t="s">
        <v>335</v>
      </c>
      <c r="D728" s="271"/>
      <c r="E728" s="271"/>
      <c r="F728" s="271"/>
      <c r="G728" s="271"/>
      <c r="H728" s="271"/>
      <c r="I728" s="271"/>
      <c r="J728" s="271"/>
      <c r="K728" s="271"/>
      <c r="L728" s="271"/>
      <c r="M728" s="271"/>
      <c r="N728" s="271">
        <v>12</v>
      </c>
      <c r="O728" s="271"/>
      <c r="P728" s="271"/>
      <c r="Q728" s="271"/>
      <c r="R728" s="271"/>
      <c r="S728" s="271"/>
      <c r="T728" s="271"/>
      <c r="U728" s="271"/>
      <c r="V728" s="271"/>
      <c r="W728" s="271"/>
      <c r="X728" s="271"/>
      <c r="Y728" s="394"/>
      <c r="Z728" s="378"/>
      <c r="AA728" s="378"/>
      <c r="AB728" s="378"/>
      <c r="AC728" s="378"/>
      <c r="AD728" s="378"/>
      <c r="AE728" s="378"/>
      <c r="AF728" s="383"/>
      <c r="AG728" s="383"/>
      <c r="AH728" s="383"/>
      <c r="AI728" s="383"/>
      <c r="AJ728" s="383"/>
      <c r="AK728" s="383"/>
      <c r="AL728" s="383"/>
      <c r="AM728" s="272">
        <f>SUM(Y728:AL728)</f>
        <v>0</v>
      </c>
    </row>
    <row r="729" spans="1:39" ht="15" outlineLevel="1">
      <c r="A729" s="490"/>
      <c r="B729" s="270" t="s">
        <v>573</v>
      </c>
      <c r="C729" s="267" t="s">
        <v>337</v>
      </c>
      <c r="D729" s="271"/>
      <c r="E729" s="271"/>
      <c r="F729" s="271"/>
      <c r="G729" s="271"/>
      <c r="H729" s="271"/>
      <c r="I729" s="271"/>
      <c r="J729" s="271"/>
      <c r="K729" s="271"/>
      <c r="L729" s="271"/>
      <c r="M729" s="271"/>
      <c r="N729" s="271">
        <f>N728</f>
        <v>12</v>
      </c>
      <c r="O729" s="271"/>
      <c r="P729" s="271"/>
      <c r="Q729" s="271"/>
      <c r="R729" s="271"/>
      <c r="S729" s="271"/>
      <c r="T729" s="271"/>
      <c r="U729" s="271"/>
      <c r="V729" s="271"/>
      <c r="W729" s="271"/>
      <c r="X729" s="271"/>
      <c r="Y729" s="379">
        <f>Y728</f>
        <v>0</v>
      </c>
      <c r="Z729" s="379">
        <f t="shared" ref="Z729" si="2155">Z728</f>
        <v>0</v>
      </c>
      <c r="AA729" s="379">
        <f t="shared" ref="AA729" si="2156">AA728</f>
        <v>0</v>
      </c>
      <c r="AB729" s="379">
        <f t="shared" ref="AB729" si="2157">AB728</f>
        <v>0</v>
      </c>
      <c r="AC729" s="379">
        <f t="shared" ref="AC729" si="2158">AC728</f>
        <v>0</v>
      </c>
      <c r="AD729" s="379">
        <f t="shared" ref="AD729" si="2159">AD728</f>
        <v>0</v>
      </c>
      <c r="AE729" s="379">
        <f t="shared" ref="AE729" si="2160">AE728</f>
        <v>0</v>
      </c>
      <c r="AF729" s="379">
        <f t="shared" ref="AF729" si="2161">AF728</f>
        <v>0</v>
      </c>
      <c r="AG729" s="379">
        <f t="shared" ref="AG729" si="2162">AG728</f>
        <v>0</v>
      </c>
      <c r="AH729" s="379">
        <f t="shared" ref="AH729" si="2163">AH728</f>
        <v>0</v>
      </c>
      <c r="AI729" s="379">
        <f t="shared" ref="AI729" si="2164">AI728</f>
        <v>0</v>
      </c>
      <c r="AJ729" s="379">
        <f t="shared" ref="AJ729" si="2165">AJ728</f>
        <v>0</v>
      </c>
      <c r="AK729" s="379">
        <f t="shared" ref="AK729" si="2166">AK728</f>
        <v>0</v>
      </c>
      <c r="AL729" s="379">
        <f t="shared" ref="AL729" si="2167">AL728</f>
        <v>0</v>
      </c>
      <c r="AM729" s="282"/>
    </row>
    <row r="730" spans="1:39" ht="15" outlineLevel="1">
      <c r="A730" s="490"/>
      <c r="B730" s="396"/>
      <c r="C730" s="267"/>
      <c r="D730" s="267"/>
      <c r="E730" s="267"/>
      <c r="F730" s="267"/>
      <c r="G730" s="267"/>
      <c r="H730" s="267"/>
      <c r="I730" s="267"/>
      <c r="J730" s="267"/>
      <c r="K730" s="267"/>
      <c r="L730" s="267"/>
      <c r="M730" s="267"/>
      <c r="N730" s="267"/>
      <c r="O730" s="267"/>
      <c r="P730" s="267"/>
      <c r="Q730" s="267"/>
      <c r="R730" s="267"/>
      <c r="S730" s="267"/>
      <c r="T730" s="267"/>
      <c r="U730" s="267"/>
      <c r="V730" s="267"/>
      <c r="W730" s="267"/>
      <c r="X730" s="267"/>
      <c r="Y730" s="380"/>
      <c r="Z730" s="393"/>
      <c r="AA730" s="393"/>
      <c r="AB730" s="393"/>
      <c r="AC730" s="393"/>
      <c r="AD730" s="393"/>
      <c r="AE730" s="393"/>
      <c r="AF730" s="393"/>
      <c r="AG730" s="393"/>
      <c r="AH730" s="393"/>
      <c r="AI730" s="393"/>
      <c r="AJ730" s="393"/>
      <c r="AK730" s="393"/>
      <c r="AL730" s="393"/>
      <c r="AM730" s="282"/>
    </row>
    <row r="731" spans="1:39" ht="45" outlineLevel="1">
      <c r="A731" s="490">
        <v>44</v>
      </c>
      <c r="B731" s="396" t="s">
        <v>507</v>
      </c>
      <c r="C731" s="267" t="s">
        <v>335</v>
      </c>
      <c r="D731" s="271"/>
      <c r="E731" s="271"/>
      <c r="F731" s="271"/>
      <c r="G731" s="271"/>
      <c r="H731" s="271"/>
      <c r="I731" s="271"/>
      <c r="J731" s="271"/>
      <c r="K731" s="271"/>
      <c r="L731" s="271"/>
      <c r="M731" s="271"/>
      <c r="N731" s="271">
        <v>12</v>
      </c>
      <c r="O731" s="271"/>
      <c r="P731" s="271"/>
      <c r="Q731" s="271"/>
      <c r="R731" s="271"/>
      <c r="S731" s="271"/>
      <c r="T731" s="271"/>
      <c r="U731" s="271"/>
      <c r="V731" s="271"/>
      <c r="W731" s="271"/>
      <c r="X731" s="271"/>
      <c r="Y731" s="394"/>
      <c r="Z731" s="378"/>
      <c r="AA731" s="378"/>
      <c r="AB731" s="378"/>
      <c r="AC731" s="378"/>
      <c r="AD731" s="378"/>
      <c r="AE731" s="378"/>
      <c r="AF731" s="383"/>
      <c r="AG731" s="383"/>
      <c r="AH731" s="383"/>
      <c r="AI731" s="383"/>
      <c r="AJ731" s="383"/>
      <c r="AK731" s="383"/>
      <c r="AL731" s="383"/>
      <c r="AM731" s="272">
        <f>SUM(Y731:AL731)</f>
        <v>0</v>
      </c>
    </row>
    <row r="732" spans="1:39" ht="15" outlineLevel="1">
      <c r="A732" s="490"/>
      <c r="B732" s="270" t="s">
        <v>573</v>
      </c>
      <c r="C732" s="267" t="s">
        <v>337</v>
      </c>
      <c r="D732" s="271"/>
      <c r="E732" s="271"/>
      <c r="F732" s="271"/>
      <c r="G732" s="271"/>
      <c r="H732" s="271"/>
      <c r="I732" s="271"/>
      <c r="J732" s="271"/>
      <c r="K732" s="271"/>
      <c r="L732" s="271"/>
      <c r="M732" s="271"/>
      <c r="N732" s="271">
        <f>N731</f>
        <v>12</v>
      </c>
      <c r="O732" s="271"/>
      <c r="P732" s="271"/>
      <c r="Q732" s="271"/>
      <c r="R732" s="271"/>
      <c r="S732" s="271"/>
      <c r="T732" s="271"/>
      <c r="U732" s="271"/>
      <c r="V732" s="271"/>
      <c r="W732" s="271"/>
      <c r="X732" s="271"/>
      <c r="Y732" s="379">
        <f>Y731</f>
        <v>0</v>
      </c>
      <c r="Z732" s="379">
        <f t="shared" ref="Z732" si="2168">Z731</f>
        <v>0</v>
      </c>
      <c r="AA732" s="379">
        <f t="shared" ref="AA732" si="2169">AA731</f>
        <v>0</v>
      </c>
      <c r="AB732" s="379">
        <f t="shared" ref="AB732" si="2170">AB731</f>
        <v>0</v>
      </c>
      <c r="AC732" s="379">
        <f t="shared" ref="AC732" si="2171">AC731</f>
        <v>0</v>
      </c>
      <c r="AD732" s="379">
        <f t="shared" ref="AD732" si="2172">AD731</f>
        <v>0</v>
      </c>
      <c r="AE732" s="379">
        <f t="shared" ref="AE732" si="2173">AE731</f>
        <v>0</v>
      </c>
      <c r="AF732" s="379">
        <f t="shared" ref="AF732" si="2174">AF731</f>
        <v>0</v>
      </c>
      <c r="AG732" s="379">
        <f t="shared" ref="AG732" si="2175">AG731</f>
        <v>0</v>
      </c>
      <c r="AH732" s="379">
        <f t="shared" ref="AH732" si="2176">AH731</f>
        <v>0</v>
      </c>
      <c r="AI732" s="379">
        <f t="shared" ref="AI732" si="2177">AI731</f>
        <v>0</v>
      </c>
      <c r="AJ732" s="379">
        <f t="shared" ref="AJ732" si="2178">AJ731</f>
        <v>0</v>
      </c>
      <c r="AK732" s="379">
        <f t="shared" ref="AK732" si="2179">AK731</f>
        <v>0</v>
      </c>
      <c r="AL732" s="379">
        <f t="shared" ref="AL732" si="2180">AL731</f>
        <v>0</v>
      </c>
      <c r="AM732" s="282"/>
    </row>
    <row r="733" spans="1:39" ht="15" outlineLevel="1">
      <c r="A733" s="490"/>
      <c r="B733" s="396"/>
      <c r="C733" s="267"/>
      <c r="D733" s="267"/>
      <c r="E733" s="267"/>
      <c r="F733" s="267"/>
      <c r="G733" s="267"/>
      <c r="H733" s="267"/>
      <c r="I733" s="267"/>
      <c r="J733" s="267"/>
      <c r="K733" s="267"/>
      <c r="L733" s="267"/>
      <c r="M733" s="267"/>
      <c r="N733" s="267"/>
      <c r="O733" s="267"/>
      <c r="P733" s="267"/>
      <c r="Q733" s="267"/>
      <c r="R733" s="267"/>
      <c r="S733" s="267"/>
      <c r="T733" s="267"/>
      <c r="U733" s="267"/>
      <c r="V733" s="267"/>
      <c r="W733" s="267"/>
      <c r="X733" s="267"/>
      <c r="Y733" s="380"/>
      <c r="Z733" s="393"/>
      <c r="AA733" s="393"/>
      <c r="AB733" s="393"/>
      <c r="AC733" s="393"/>
      <c r="AD733" s="393"/>
      <c r="AE733" s="393"/>
      <c r="AF733" s="393"/>
      <c r="AG733" s="393"/>
      <c r="AH733" s="393"/>
      <c r="AI733" s="393"/>
      <c r="AJ733" s="393"/>
      <c r="AK733" s="393"/>
      <c r="AL733" s="393"/>
      <c r="AM733" s="282"/>
    </row>
    <row r="734" spans="1:39" ht="30" outlineLevel="1">
      <c r="A734" s="490">
        <v>45</v>
      </c>
      <c r="B734" s="396" t="s">
        <v>508</v>
      </c>
      <c r="C734" s="267" t="s">
        <v>335</v>
      </c>
      <c r="D734" s="271"/>
      <c r="E734" s="271"/>
      <c r="F734" s="271"/>
      <c r="G734" s="271"/>
      <c r="H734" s="271"/>
      <c r="I734" s="271"/>
      <c r="J734" s="271"/>
      <c r="K734" s="271"/>
      <c r="L734" s="271"/>
      <c r="M734" s="271"/>
      <c r="N734" s="271">
        <v>12</v>
      </c>
      <c r="O734" s="271"/>
      <c r="P734" s="271"/>
      <c r="Q734" s="271"/>
      <c r="R734" s="271"/>
      <c r="S734" s="271"/>
      <c r="T734" s="271"/>
      <c r="U734" s="271"/>
      <c r="V734" s="271"/>
      <c r="W734" s="271"/>
      <c r="X734" s="271"/>
      <c r="Y734" s="394"/>
      <c r="Z734" s="378"/>
      <c r="AA734" s="378"/>
      <c r="AB734" s="378"/>
      <c r="AC734" s="378"/>
      <c r="AD734" s="378"/>
      <c r="AE734" s="378"/>
      <c r="AF734" s="383"/>
      <c r="AG734" s="383"/>
      <c r="AH734" s="383"/>
      <c r="AI734" s="383"/>
      <c r="AJ734" s="383"/>
      <c r="AK734" s="383"/>
      <c r="AL734" s="383"/>
      <c r="AM734" s="272">
        <f>SUM(Y734:AL734)</f>
        <v>0</v>
      </c>
    </row>
    <row r="735" spans="1:39" ht="15" outlineLevel="1">
      <c r="A735" s="490"/>
      <c r="B735" s="270" t="s">
        <v>573</v>
      </c>
      <c r="C735" s="267" t="s">
        <v>337</v>
      </c>
      <c r="D735" s="271"/>
      <c r="E735" s="271"/>
      <c r="F735" s="271"/>
      <c r="G735" s="271"/>
      <c r="H735" s="271"/>
      <c r="I735" s="271"/>
      <c r="J735" s="271"/>
      <c r="K735" s="271"/>
      <c r="L735" s="271"/>
      <c r="M735" s="271"/>
      <c r="N735" s="271">
        <f>N734</f>
        <v>12</v>
      </c>
      <c r="O735" s="271"/>
      <c r="P735" s="271"/>
      <c r="Q735" s="271"/>
      <c r="R735" s="271"/>
      <c r="S735" s="271"/>
      <c r="T735" s="271"/>
      <c r="U735" s="271"/>
      <c r="V735" s="271"/>
      <c r="W735" s="271"/>
      <c r="X735" s="271"/>
      <c r="Y735" s="379">
        <f>Y734</f>
        <v>0</v>
      </c>
      <c r="Z735" s="379">
        <f t="shared" ref="Z735" si="2181">Z734</f>
        <v>0</v>
      </c>
      <c r="AA735" s="379">
        <f t="shared" ref="AA735" si="2182">AA734</f>
        <v>0</v>
      </c>
      <c r="AB735" s="379">
        <f t="shared" ref="AB735" si="2183">AB734</f>
        <v>0</v>
      </c>
      <c r="AC735" s="379">
        <f t="shared" ref="AC735" si="2184">AC734</f>
        <v>0</v>
      </c>
      <c r="AD735" s="379">
        <f t="shared" ref="AD735" si="2185">AD734</f>
        <v>0</v>
      </c>
      <c r="AE735" s="379">
        <f t="shared" ref="AE735" si="2186">AE734</f>
        <v>0</v>
      </c>
      <c r="AF735" s="379">
        <f t="shared" ref="AF735" si="2187">AF734</f>
        <v>0</v>
      </c>
      <c r="AG735" s="379">
        <f t="shared" ref="AG735" si="2188">AG734</f>
        <v>0</v>
      </c>
      <c r="AH735" s="379">
        <f t="shared" ref="AH735" si="2189">AH734</f>
        <v>0</v>
      </c>
      <c r="AI735" s="379">
        <f t="shared" ref="AI735" si="2190">AI734</f>
        <v>0</v>
      </c>
      <c r="AJ735" s="379">
        <f t="shared" ref="AJ735" si="2191">AJ734</f>
        <v>0</v>
      </c>
      <c r="AK735" s="379">
        <f t="shared" ref="AK735" si="2192">AK734</f>
        <v>0</v>
      </c>
      <c r="AL735" s="379">
        <f t="shared" ref="AL735" si="2193">AL734</f>
        <v>0</v>
      </c>
      <c r="AM735" s="282"/>
    </row>
    <row r="736" spans="1:39" ht="15" outlineLevel="1">
      <c r="A736" s="490"/>
      <c r="B736" s="396"/>
      <c r="C736" s="267"/>
      <c r="D736" s="267"/>
      <c r="E736" s="267"/>
      <c r="F736" s="267"/>
      <c r="G736" s="267"/>
      <c r="H736" s="267"/>
      <c r="I736" s="267"/>
      <c r="J736" s="267"/>
      <c r="K736" s="267"/>
      <c r="L736" s="267"/>
      <c r="M736" s="267"/>
      <c r="N736" s="267"/>
      <c r="O736" s="267"/>
      <c r="P736" s="267"/>
      <c r="Q736" s="267"/>
      <c r="R736" s="267"/>
      <c r="S736" s="267"/>
      <c r="T736" s="267"/>
      <c r="U736" s="267"/>
      <c r="V736" s="267"/>
      <c r="W736" s="267"/>
      <c r="X736" s="267"/>
      <c r="Y736" s="380"/>
      <c r="Z736" s="393"/>
      <c r="AA736" s="393"/>
      <c r="AB736" s="393"/>
      <c r="AC736" s="393"/>
      <c r="AD736" s="393"/>
      <c r="AE736" s="393"/>
      <c r="AF736" s="393"/>
      <c r="AG736" s="393"/>
      <c r="AH736" s="393"/>
      <c r="AI736" s="393"/>
      <c r="AJ736" s="393"/>
      <c r="AK736" s="393"/>
      <c r="AL736" s="393"/>
      <c r="AM736" s="282"/>
    </row>
    <row r="737" spans="1:40" ht="30" outlineLevel="1">
      <c r="A737" s="490">
        <v>46</v>
      </c>
      <c r="B737" s="396" t="s">
        <v>509</v>
      </c>
      <c r="C737" s="267" t="s">
        <v>335</v>
      </c>
      <c r="D737" s="271"/>
      <c r="E737" s="271"/>
      <c r="F737" s="271"/>
      <c r="G737" s="271"/>
      <c r="H737" s="271"/>
      <c r="I737" s="271"/>
      <c r="J737" s="271"/>
      <c r="K737" s="271"/>
      <c r="L737" s="271"/>
      <c r="M737" s="271"/>
      <c r="N737" s="271">
        <v>12</v>
      </c>
      <c r="O737" s="271"/>
      <c r="P737" s="271"/>
      <c r="Q737" s="271"/>
      <c r="R737" s="271"/>
      <c r="S737" s="271"/>
      <c r="T737" s="271"/>
      <c r="U737" s="271"/>
      <c r="V737" s="271"/>
      <c r="W737" s="271"/>
      <c r="X737" s="271"/>
      <c r="Y737" s="394"/>
      <c r="Z737" s="378"/>
      <c r="AA737" s="378"/>
      <c r="AB737" s="378"/>
      <c r="AC737" s="378"/>
      <c r="AD737" s="378"/>
      <c r="AE737" s="378"/>
      <c r="AF737" s="383"/>
      <c r="AG737" s="383"/>
      <c r="AH737" s="383"/>
      <c r="AI737" s="383"/>
      <c r="AJ737" s="383"/>
      <c r="AK737" s="383"/>
      <c r="AL737" s="383"/>
      <c r="AM737" s="272">
        <f>SUM(Y737:AL737)</f>
        <v>0</v>
      </c>
    </row>
    <row r="738" spans="1:40" ht="15" outlineLevel="1">
      <c r="A738" s="490"/>
      <c r="B738" s="270" t="s">
        <v>573</v>
      </c>
      <c r="C738" s="267" t="s">
        <v>337</v>
      </c>
      <c r="D738" s="271"/>
      <c r="E738" s="271"/>
      <c r="F738" s="271"/>
      <c r="G738" s="271"/>
      <c r="H738" s="271"/>
      <c r="I738" s="271"/>
      <c r="J738" s="271"/>
      <c r="K738" s="271"/>
      <c r="L738" s="271"/>
      <c r="M738" s="271"/>
      <c r="N738" s="271">
        <f>N737</f>
        <v>12</v>
      </c>
      <c r="O738" s="271"/>
      <c r="P738" s="271"/>
      <c r="Q738" s="271"/>
      <c r="R738" s="271"/>
      <c r="S738" s="271"/>
      <c r="T738" s="271"/>
      <c r="U738" s="271"/>
      <c r="V738" s="271"/>
      <c r="W738" s="271"/>
      <c r="X738" s="271"/>
      <c r="Y738" s="379">
        <f>Y737</f>
        <v>0</v>
      </c>
      <c r="Z738" s="379">
        <f t="shared" ref="Z738" si="2194">Z737</f>
        <v>0</v>
      </c>
      <c r="AA738" s="379">
        <f t="shared" ref="AA738" si="2195">AA737</f>
        <v>0</v>
      </c>
      <c r="AB738" s="379">
        <f t="shared" ref="AB738" si="2196">AB737</f>
        <v>0</v>
      </c>
      <c r="AC738" s="379">
        <f t="shared" ref="AC738" si="2197">AC737</f>
        <v>0</v>
      </c>
      <c r="AD738" s="379">
        <f t="shared" ref="AD738" si="2198">AD737</f>
        <v>0</v>
      </c>
      <c r="AE738" s="379">
        <f t="shared" ref="AE738" si="2199">AE737</f>
        <v>0</v>
      </c>
      <c r="AF738" s="379">
        <f t="shared" ref="AF738" si="2200">AF737</f>
        <v>0</v>
      </c>
      <c r="AG738" s="379">
        <f t="shared" ref="AG738" si="2201">AG737</f>
        <v>0</v>
      </c>
      <c r="AH738" s="379">
        <f t="shared" ref="AH738" si="2202">AH737</f>
        <v>0</v>
      </c>
      <c r="AI738" s="379">
        <f t="shared" ref="AI738" si="2203">AI737</f>
        <v>0</v>
      </c>
      <c r="AJ738" s="379">
        <f t="shared" ref="AJ738" si="2204">AJ737</f>
        <v>0</v>
      </c>
      <c r="AK738" s="379">
        <f t="shared" ref="AK738" si="2205">AK737</f>
        <v>0</v>
      </c>
      <c r="AL738" s="379">
        <f t="shared" ref="AL738" si="2206">AL737</f>
        <v>0</v>
      </c>
      <c r="AM738" s="282"/>
    </row>
    <row r="739" spans="1:40" ht="15" outlineLevel="1">
      <c r="A739" s="490"/>
      <c r="B739" s="396"/>
      <c r="C739" s="267"/>
      <c r="D739" s="267"/>
      <c r="E739" s="267"/>
      <c r="F739" s="267"/>
      <c r="G739" s="267"/>
      <c r="H739" s="267"/>
      <c r="I739" s="267"/>
      <c r="J739" s="267"/>
      <c r="K739" s="267"/>
      <c r="L739" s="267"/>
      <c r="M739" s="267"/>
      <c r="N739" s="267"/>
      <c r="O739" s="267"/>
      <c r="P739" s="267"/>
      <c r="Q739" s="267"/>
      <c r="R739" s="267"/>
      <c r="S739" s="267"/>
      <c r="T739" s="267"/>
      <c r="U739" s="267"/>
      <c r="V739" s="267"/>
      <c r="W739" s="267"/>
      <c r="X739" s="267"/>
      <c r="Y739" s="380"/>
      <c r="Z739" s="393"/>
      <c r="AA739" s="393"/>
      <c r="AB739" s="393"/>
      <c r="AC739" s="393"/>
      <c r="AD739" s="393"/>
      <c r="AE739" s="393"/>
      <c r="AF739" s="393"/>
      <c r="AG739" s="393"/>
      <c r="AH739" s="393"/>
      <c r="AI739" s="393"/>
      <c r="AJ739" s="393"/>
      <c r="AK739" s="393"/>
      <c r="AL739" s="393"/>
      <c r="AM739" s="282"/>
    </row>
    <row r="740" spans="1:40" ht="30" outlineLevel="1">
      <c r="A740" s="490">
        <v>47</v>
      </c>
      <c r="B740" s="396" t="s">
        <v>510</v>
      </c>
      <c r="C740" s="267" t="s">
        <v>335</v>
      </c>
      <c r="D740" s="271"/>
      <c r="E740" s="271"/>
      <c r="F740" s="271"/>
      <c r="G740" s="271"/>
      <c r="H740" s="271"/>
      <c r="I740" s="271"/>
      <c r="J740" s="271"/>
      <c r="K740" s="271"/>
      <c r="L740" s="271"/>
      <c r="M740" s="271"/>
      <c r="N740" s="271">
        <v>12</v>
      </c>
      <c r="O740" s="271"/>
      <c r="P740" s="271"/>
      <c r="Q740" s="271"/>
      <c r="R740" s="271"/>
      <c r="S740" s="271"/>
      <c r="T740" s="271"/>
      <c r="U740" s="271"/>
      <c r="V740" s="271"/>
      <c r="W740" s="271"/>
      <c r="X740" s="271"/>
      <c r="Y740" s="394"/>
      <c r="Z740" s="378"/>
      <c r="AA740" s="378"/>
      <c r="AB740" s="378"/>
      <c r="AC740" s="378"/>
      <c r="AD740" s="378"/>
      <c r="AE740" s="378"/>
      <c r="AF740" s="383"/>
      <c r="AG740" s="383"/>
      <c r="AH740" s="383"/>
      <c r="AI740" s="383"/>
      <c r="AJ740" s="383"/>
      <c r="AK740" s="383"/>
      <c r="AL740" s="383"/>
      <c r="AM740" s="272">
        <f>SUM(Y740:AL740)</f>
        <v>0</v>
      </c>
    </row>
    <row r="741" spans="1:40" ht="15" outlineLevel="1">
      <c r="A741" s="490"/>
      <c r="B741" s="270" t="s">
        <v>573</v>
      </c>
      <c r="C741" s="267" t="s">
        <v>337</v>
      </c>
      <c r="D741" s="271"/>
      <c r="E741" s="271"/>
      <c r="F741" s="271"/>
      <c r="G741" s="271"/>
      <c r="H741" s="271"/>
      <c r="I741" s="271"/>
      <c r="J741" s="271"/>
      <c r="K741" s="271"/>
      <c r="L741" s="271"/>
      <c r="M741" s="271"/>
      <c r="N741" s="271">
        <f>N740</f>
        <v>12</v>
      </c>
      <c r="O741" s="271"/>
      <c r="P741" s="271"/>
      <c r="Q741" s="271"/>
      <c r="R741" s="271"/>
      <c r="S741" s="271"/>
      <c r="T741" s="271"/>
      <c r="U741" s="271"/>
      <c r="V741" s="271"/>
      <c r="W741" s="271"/>
      <c r="X741" s="271"/>
      <c r="Y741" s="379">
        <f>Y740</f>
        <v>0</v>
      </c>
      <c r="Z741" s="379">
        <f t="shared" ref="Z741" si="2207">Z740</f>
        <v>0</v>
      </c>
      <c r="AA741" s="379">
        <f t="shared" ref="AA741" si="2208">AA740</f>
        <v>0</v>
      </c>
      <c r="AB741" s="379">
        <f t="shared" ref="AB741" si="2209">AB740</f>
        <v>0</v>
      </c>
      <c r="AC741" s="379">
        <f t="shared" ref="AC741" si="2210">AC740</f>
        <v>0</v>
      </c>
      <c r="AD741" s="379">
        <f t="shared" ref="AD741" si="2211">AD740</f>
        <v>0</v>
      </c>
      <c r="AE741" s="379">
        <f t="shared" ref="AE741" si="2212">AE740</f>
        <v>0</v>
      </c>
      <c r="AF741" s="379">
        <f t="shared" ref="AF741" si="2213">AF740</f>
        <v>0</v>
      </c>
      <c r="AG741" s="379">
        <f t="shared" ref="AG741" si="2214">AG740</f>
        <v>0</v>
      </c>
      <c r="AH741" s="379">
        <f t="shared" ref="AH741" si="2215">AH740</f>
        <v>0</v>
      </c>
      <c r="AI741" s="379">
        <f t="shared" ref="AI741" si="2216">AI740</f>
        <v>0</v>
      </c>
      <c r="AJ741" s="379">
        <f t="shared" ref="AJ741" si="2217">AJ740</f>
        <v>0</v>
      </c>
      <c r="AK741" s="379">
        <f t="shared" ref="AK741" si="2218">AK740</f>
        <v>0</v>
      </c>
      <c r="AL741" s="379">
        <f t="shared" ref="AL741" si="2219">AL740</f>
        <v>0</v>
      </c>
      <c r="AM741" s="282"/>
    </row>
    <row r="742" spans="1:40" ht="15" outlineLevel="1">
      <c r="A742" s="490"/>
      <c r="B742" s="396"/>
      <c r="C742" s="267"/>
      <c r="D742" s="267"/>
      <c r="E742" s="267"/>
      <c r="F742" s="267"/>
      <c r="G742" s="267"/>
      <c r="H742" s="267"/>
      <c r="I742" s="267"/>
      <c r="J742" s="267"/>
      <c r="K742" s="267"/>
      <c r="L742" s="267"/>
      <c r="M742" s="267"/>
      <c r="N742" s="267"/>
      <c r="O742" s="267"/>
      <c r="P742" s="267"/>
      <c r="Q742" s="267"/>
      <c r="R742" s="267"/>
      <c r="S742" s="267"/>
      <c r="T742" s="267"/>
      <c r="U742" s="267"/>
      <c r="V742" s="267"/>
      <c r="W742" s="267"/>
      <c r="X742" s="267"/>
      <c r="Y742" s="380"/>
      <c r="Z742" s="393"/>
      <c r="AA742" s="393"/>
      <c r="AB742" s="393"/>
      <c r="AC742" s="393"/>
      <c r="AD742" s="393"/>
      <c r="AE742" s="393"/>
      <c r="AF742" s="393"/>
      <c r="AG742" s="393"/>
      <c r="AH742" s="393"/>
      <c r="AI742" s="393"/>
      <c r="AJ742" s="393"/>
      <c r="AK742" s="393"/>
      <c r="AL742" s="393"/>
      <c r="AM742" s="282"/>
    </row>
    <row r="743" spans="1:40" ht="30" outlineLevel="1">
      <c r="A743" s="490">
        <v>48</v>
      </c>
      <c r="B743" s="396" t="s">
        <v>511</v>
      </c>
      <c r="C743" s="267" t="s">
        <v>335</v>
      </c>
      <c r="D743" s="271"/>
      <c r="E743" s="271"/>
      <c r="F743" s="271"/>
      <c r="G743" s="271"/>
      <c r="H743" s="271"/>
      <c r="I743" s="271"/>
      <c r="J743" s="271"/>
      <c r="K743" s="271"/>
      <c r="L743" s="271"/>
      <c r="M743" s="271"/>
      <c r="N743" s="271">
        <v>12</v>
      </c>
      <c r="O743" s="271"/>
      <c r="P743" s="271"/>
      <c r="Q743" s="271"/>
      <c r="R743" s="271"/>
      <c r="S743" s="271"/>
      <c r="T743" s="271"/>
      <c r="U743" s="271"/>
      <c r="V743" s="271"/>
      <c r="W743" s="271"/>
      <c r="X743" s="271"/>
      <c r="Y743" s="394"/>
      <c r="Z743" s="378"/>
      <c r="AA743" s="378"/>
      <c r="AB743" s="378"/>
      <c r="AC743" s="378"/>
      <c r="AD743" s="378"/>
      <c r="AE743" s="378"/>
      <c r="AF743" s="383"/>
      <c r="AG743" s="383"/>
      <c r="AH743" s="383"/>
      <c r="AI743" s="383"/>
      <c r="AJ743" s="383"/>
      <c r="AK743" s="383"/>
      <c r="AL743" s="383"/>
      <c r="AM743" s="272">
        <f>SUM(Y743:AL743)</f>
        <v>0</v>
      </c>
    </row>
    <row r="744" spans="1:40" ht="15" outlineLevel="1">
      <c r="A744" s="490"/>
      <c r="B744" s="270" t="s">
        <v>573</v>
      </c>
      <c r="C744" s="267" t="s">
        <v>337</v>
      </c>
      <c r="D744" s="271"/>
      <c r="E744" s="271"/>
      <c r="F744" s="271"/>
      <c r="G744" s="271"/>
      <c r="H744" s="271"/>
      <c r="I744" s="271"/>
      <c r="J744" s="271"/>
      <c r="K744" s="271"/>
      <c r="L744" s="271"/>
      <c r="M744" s="271"/>
      <c r="N744" s="271">
        <f>N743</f>
        <v>12</v>
      </c>
      <c r="O744" s="271"/>
      <c r="P744" s="271"/>
      <c r="Q744" s="271"/>
      <c r="R744" s="271"/>
      <c r="S744" s="271"/>
      <c r="T744" s="271"/>
      <c r="U744" s="271"/>
      <c r="V744" s="271"/>
      <c r="W744" s="271"/>
      <c r="X744" s="271"/>
      <c r="Y744" s="379">
        <f>Y743</f>
        <v>0</v>
      </c>
      <c r="Z744" s="379">
        <f t="shared" ref="Z744" si="2220">Z743</f>
        <v>0</v>
      </c>
      <c r="AA744" s="379">
        <f t="shared" ref="AA744" si="2221">AA743</f>
        <v>0</v>
      </c>
      <c r="AB744" s="379">
        <f t="shared" ref="AB744" si="2222">AB743</f>
        <v>0</v>
      </c>
      <c r="AC744" s="379">
        <f t="shared" ref="AC744" si="2223">AC743</f>
        <v>0</v>
      </c>
      <c r="AD744" s="379">
        <f t="shared" ref="AD744" si="2224">AD743</f>
        <v>0</v>
      </c>
      <c r="AE744" s="379">
        <f t="shared" ref="AE744" si="2225">AE743</f>
        <v>0</v>
      </c>
      <c r="AF744" s="379">
        <f t="shared" ref="AF744" si="2226">AF743</f>
        <v>0</v>
      </c>
      <c r="AG744" s="379">
        <f t="shared" ref="AG744" si="2227">AG743</f>
        <v>0</v>
      </c>
      <c r="AH744" s="379">
        <f t="shared" ref="AH744" si="2228">AH743</f>
        <v>0</v>
      </c>
      <c r="AI744" s="379">
        <f t="shared" ref="AI744" si="2229">AI743</f>
        <v>0</v>
      </c>
      <c r="AJ744" s="379">
        <f t="shared" ref="AJ744" si="2230">AJ743</f>
        <v>0</v>
      </c>
      <c r="AK744" s="379">
        <f t="shared" ref="AK744" si="2231">AK743</f>
        <v>0</v>
      </c>
      <c r="AL744" s="379">
        <f t="shared" ref="AL744" si="2232">AL743</f>
        <v>0</v>
      </c>
      <c r="AM744" s="282"/>
    </row>
    <row r="745" spans="1:40" ht="15" outlineLevel="1">
      <c r="A745" s="490"/>
      <c r="B745" s="396"/>
      <c r="C745" s="267"/>
      <c r="D745" s="267"/>
      <c r="E745" s="267"/>
      <c r="F745" s="267"/>
      <c r="G745" s="267"/>
      <c r="H745" s="267"/>
      <c r="I745" s="267"/>
      <c r="J745" s="267"/>
      <c r="K745" s="267"/>
      <c r="L745" s="267"/>
      <c r="M745" s="267"/>
      <c r="N745" s="267"/>
      <c r="O745" s="267"/>
      <c r="P745" s="267"/>
      <c r="Q745" s="267"/>
      <c r="R745" s="267"/>
      <c r="S745" s="267"/>
      <c r="T745" s="267"/>
      <c r="U745" s="267"/>
      <c r="V745" s="267"/>
      <c r="W745" s="267"/>
      <c r="X745" s="267"/>
      <c r="Y745" s="380"/>
      <c r="Z745" s="393"/>
      <c r="AA745" s="393"/>
      <c r="AB745" s="393"/>
      <c r="AC745" s="393"/>
      <c r="AD745" s="393"/>
      <c r="AE745" s="393"/>
      <c r="AF745" s="393"/>
      <c r="AG745" s="393"/>
      <c r="AH745" s="393"/>
      <c r="AI745" s="393"/>
      <c r="AJ745" s="393"/>
      <c r="AK745" s="393"/>
      <c r="AL745" s="393"/>
      <c r="AM745" s="282"/>
    </row>
    <row r="746" spans="1:40" ht="30" outlineLevel="1">
      <c r="A746" s="490">
        <v>49</v>
      </c>
      <c r="B746" s="396" t="s">
        <v>512</v>
      </c>
      <c r="C746" s="267" t="s">
        <v>335</v>
      </c>
      <c r="D746" s="271"/>
      <c r="E746" s="271"/>
      <c r="F746" s="271"/>
      <c r="G746" s="271"/>
      <c r="H746" s="271"/>
      <c r="I746" s="271"/>
      <c r="J746" s="271"/>
      <c r="K746" s="271"/>
      <c r="L746" s="271"/>
      <c r="M746" s="271"/>
      <c r="N746" s="271">
        <v>12</v>
      </c>
      <c r="O746" s="271"/>
      <c r="P746" s="271"/>
      <c r="Q746" s="271"/>
      <c r="R746" s="271"/>
      <c r="S746" s="271"/>
      <c r="T746" s="271"/>
      <c r="U746" s="271"/>
      <c r="V746" s="271"/>
      <c r="W746" s="271"/>
      <c r="X746" s="271"/>
      <c r="Y746" s="394"/>
      <c r="Z746" s="378"/>
      <c r="AA746" s="378"/>
      <c r="AB746" s="378"/>
      <c r="AC746" s="378"/>
      <c r="AD746" s="378"/>
      <c r="AE746" s="378"/>
      <c r="AF746" s="383"/>
      <c r="AG746" s="383"/>
      <c r="AH746" s="383"/>
      <c r="AI746" s="383"/>
      <c r="AJ746" s="383"/>
      <c r="AK746" s="383"/>
      <c r="AL746" s="383"/>
      <c r="AM746" s="272">
        <f>SUM(Y746:AL746)</f>
        <v>0</v>
      </c>
    </row>
    <row r="747" spans="1:40" ht="15" outlineLevel="1">
      <c r="A747" s="490"/>
      <c r="B747" s="270" t="s">
        <v>573</v>
      </c>
      <c r="C747" s="267" t="s">
        <v>337</v>
      </c>
      <c r="D747" s="271"/>
      <c r="E747" s="271"/>
      <c r="F747" s="271"/>
      <c r="G747" s="271"/>
      <c r="H747" s="271"/>
      <c r="I747" s="271"/>
      <c r="J747" s="271"/>
      <c r="K747" s="271"/>
      <c r="L747" s="271"/>
      <c r="M747" s="271"/>
      <c r="N747" s="271">
        <f>N746</f>
        <v>12</v>
      </c>
      <c r="O747" s="271"/>
      <c r="P747" s="271"/>
      <c r="Q747" s="271"/>
      <c r="R747" s="271"/>
      <c r="S747" s="271"/>
      <c r="T747" s="271"/>
      <c r="U747" s="271"/>
      <c r="V747" s="271"/>
      <c r="W747" s="271"/>
      <c r="X747" s="271"/>
      <c r="Y747" s="379">
        <f>Y746</f>
        <v>0</v>
      </c>
      <c r="Z747" s="379">
        <f t="shared" ref="Z747" si="2233">Z746</f>
        <v>0</v>
      </c>
      <c r="AA747" s="379">
        <f t="shared" ref="AA747" si="2234">AA746</f>
        <v>0</v>
      </c>
      <c r="AB747" s="379">
        <f t="shared" ref="AB747" si="2235">AB746</f>
        <v>0</v>
      </c>
      <c r="AC747" s="379">
        <f t="shared" ref="AC747" si="2236">AC746</f>
        <v>0</v>
      </c>
      <c r="AD747" s="379">
        <f t="shared" ref="AD747" si="2237">AD746</f>
        <v>0</v>
      </c>
      <c r="AE747" s="379">
        <f t="shared" ref="AE747" si="2238">AE746</f>
        <v>0</v>
      </c>
      <c r="AF747" s="379">
        <f t="shared" ref="AF747" si="2239">AF746</f>
        <v>0</v>
      </c>
      <c r="AG747" s="379">
        <f t="shared" ref="AG747" si="2240">AG746</f>
        <v>0</v>
      </c>
      <c r="AH747" s="379">
        <f t="shared" ref="AH747" si="2241">AH746</f>
        <v>0</v>
      </c>
      <c r="AI747" s="379">
        <f t="shared" ref="AI747" si="2242">AI746</f>
        <v>0</v>
      </c>
      <c r="AJ747" s="379">
        <f t="shared" ref="AJ747" si="2243">AJ746</f>
        <v>0</v>
      </c>
      <c r="AK747" s="379">
        <f t="shared" ref="AK747" si="2244">AK746</f>
        <v>0</v>
      </c>
      <c r="AL747" s="379">
        <f t="shared" ref="AL747" si="2245">AL746</f>
        <v>0</v>
      </c>
      <c r="AM747" s="282"/>
    </row>
    <row r="748" spans="1:40" ht="15" outlineLevel="1">
      <c r="A748" s="490"/>
      <c r="B748" s="270"/>
      <c r="C748" s="281"/>
      <c r="D748" s="267"/>
      <c r="E748" s="267"/>
      <c r="F748" s="267"/>
      <c r="G748" s="267"/>
      <c r="H748" s="267"/>
      <c r="I748" s="267"/>
      <c r="J748" s="267"/>
      <c r="K748" s="267"/>
      <c r="L748" s="267"/>
      <c r="M748" s="267"/>
      <c r="N748" s="267"/>
      <c r="O748" s="267"/>
      <c r="P748" s="267"/>
      <c r="Q748" s="267"/>
      <c r="R748" s="267"/>
      <c r="S748" s="267"/>
      <c r="T748" s="267"/>
      <c r="U748" s="267"/>
      <c r="V748" s="267"/>
      <c r="W748" s="267"/>
      <c r="X748" s="267"/>
      <c r="Y748" s="380"/>
      <c r="Z748" s="380"/>
      <c r="AA748" s="380"/>
      <c r="AB748" s="380"/>
      <c r="AC748" s="380"/>
      <c r="AD748" s="380"/>
      <c r="AE748" s="380"/>
      <c r="AF748" s="380"/>
      <c r="AG748" s="380"/>
      <c r="AH748" s="380"/>
      <c r="AI748" s="380"/>
      <c r="AJ748" s="380"/>
      <c r="AK748" s="380"/>
      <c r="AL748" s="380"/>
      <c r="AM748" s="282"/>
    </row>
    <row r="749" spans="1:40" ht="15.45">
      <c r="B749" s="303" t="s">
        <v>576</v>
      </c>
      <c r="C749" s="305"/>
      <c r="D749" s="305">
        <f>SUM(D592:D747)</f>
        <v>2576388.4241664633</v>
      </c>
      <c r="E749" s="305"/>
      <c r="F749" s="305"/>
      <c r="G749" s="305"/>
      <c r="H749" s="305"/>
      <c r="I749" s="305"/>
      <c r="J749" s="305"/>
      <c r="K749" s="305"/>
      <c r="L749" s="305"/>
      <c r="M749" s="305"/>
      <c r="N749" s="305"/>
      <c r="O749" s="305">
        <f>SUM(O592:O747)</f>
        <v>289.96162878408074</v>
      </c>
      <c r="P749" s="305"/>
      <c r="Q749" s="305"/>
      <c r="R749" s="305"/>
      <c r="S749" s="305"/>
      <c r="T749" s="305"/>
      <c r="U749" s="305"/>
      <c r="V749" s="305"/>
      <c r="W749" s="305"/>
      <c r="X749" s="305"/>
      <c r="Y749" s="305">
        <f>IF(Y590="kWh",SUMPRODUCT(D592:D747,Y592:Y747))</f>
        <v>996503.40076439071</v>
      </c>
      <c r="Z749" s="305">
        <f>IF(Z590="kWh",SUMPRODUCT(D592:D747,Z592:Z747))</f>
        <v>136676.4205788718</v>
      </c>
      <c r="AA749" s="305">
        <f>IF(AA590="kw",SUMPRODUCT(N592:N747,O592:O747,AA592:AA747),SUMPRODUCT(D592:D747,AA592:AA747))</f>
        <v>3172.1961392974695</v>
      </c>
      <c r="AB749" s="305">
        <f>IF(AB590="kw",SUMPRODUCT(N592:N747,O592:O747,AB592:AB747),SUMPRODUCT(D592:D747,AB592:AB747))</f>
        <v>0</v>
      </c>
      <c r="AC749" s="305">
        <f>IF(AC590="kw",SUMPRODUCT(N592:N747,O592:O747,AC592:AC747),SUMPRODUCT(D592:D747,AC592:AC747))</f>
        <v>0</v>
      </c>
      <c r="AD749" s="305">
        <f>IF(AD590="kw",SUMPRODUCT(N592:N747,O592:O747,AD592:AD747),SUMPRODUCT(D592:D747,AD592:AD747))</f>
        <v>0</v>
      </c>
      <c r="AE749" s="305">
        <f>IF(AE590="kw",SUMPRODUCT(N592:N747,O592:O747,AE592:AE747),SUMPRODUCT(D592:D747,AE592:AE747))</f>
        <v>0</v>
      </c>
      <c r="AF749" s="305">
        <f>IF(AF590="kw",SUMPRODUCT(N592:N747,O592:O747,AF592:AF747),SUMPRODUCT(D592:D747,AF592:AF747))</f>
        <v>0</v>
      </c>
      <c r="AG749" s="305">
        <f>IF(AG590="kw",SUMPRODUCT(N592:N747,O592:O747,AG592:AG747),SUMPRODUCT(D592:D747,AG592:AG747))</f>
        <v>0</v>
      </c>
      <c r="AH749" s="305">
        <f>IF(AH590="kw",SUMPRODUCT(N592:N747,O592:O747,AH592:AH747),SUMPRODUCT(D592:D747,AH592:AH747))</f>
        <v>0</v>
      </c>
      <c r="AI749" s="305">
        <f>IF(AI590="kw",SUMPRODUCT(N592:N747,O592:O747,AI592:AI747),SUMPRODUCT(D592:D747,AI592:AI747))</f>
        <v>0</v>
      </c>
      <c r="AJ749" s="305">
        <f>IF(AJ590="kw",SUMPRODUCT(N592:N747,O592:O747,AJ592:AJ747),SUMPRODUCT(D592:D747,AJ592:AJ747))</f>
        <v>0</v>
      </c>
      <c r="AK749" s="305">
        <f>IF(AK590="kw",SUMPRODUCT(N592:N747,O592:O747,AK592:AK747),SUMPRODUCT(D592:D747,AK592:AK747))</f>
        <v>0</v>
      </c>
      <c r="AL749" s="305">
        <f>IF(AL590="kw",SUMPRODUCT(N592:N747,O592:O747,AL592:AL747),SUMPRODUCT(D592:D747,AL592:AL747))</f>
        <v>0</v>
      </c>
      <c r="AM749" s="306"/>
    </row>
    <row r="750" spans="1:40" ht="15.45">
      <c r="B750" s="365" t="s">
        <v>577</v>
      </c>
      <c r="C750" s="366"/>
      <c r="D750" s="366"/>
      <c r="E750" s="366"/>
      <c r="F750" s="366"/>
      <c r="G750" s="366"/>
      <c r="H750" s="366"/>
      <c r="I750" s="366"/>
      <c r="J750" s="366"/>
      <c r="K750" s="366"/>
      <c r="L750" s="366"/>
      <c r="M750" s="366"/>
      <c r="N750" s="366"/>
      <c r="O750" s="366"/>
      <c r="P750" s="366"/>
      <c r="Q750" s="366"/>
      <c r="R750" s="366"/>
      <c r="S750" s="366"/>
      <c r="T750" s="366"/>
      <c r="U750" s="366"/>
      <c r="V750" s="366"/>
      <c r="W750" s="366"/>
      <c r="X750" s="366"/>
      <c r="Y750" s="366">
        <f>HLOOKUP(Y406,'2. LRAMVA Threshold'!$B$42:$Q$53,10,FALSE)</f>
        <v>1769697.9881690899</v>
      </c>
      <c r="Z750" s="366">
        <f>HLOOKUP(Z406,'2. LRAMVA Threshold'!$B$42:$Q$53,10,FALSE)</f>
        <v>967904.63317232695</v>
      </c>
      <c r="AA750" s="366">
        <f>HLOOKUP(AA406,'2. LRAMVA Threshold'!$B$42:$Q$53,10,FALSE)</f>
        <v>8959</v>
      </c>
      <c r="AB750" s="366">
        <f>HLOOKUP(AB406,'2. LRAMVA Threshold'!$B$42:$Q$53,10,FALSE)</f>
        <v>0</v>
      </c>
      <c r="AC750" s="366">
        <f>HLOOKUP(AC406,'2. LRAMVA Threshold'!$B$42:$Q$53,10,FALSE)</f>
        <v>0</v>
      </c>
      <c r="AD750" s="366">
        <f>HLOOKUP(AD406,'2. LRAMVA Threshold'!$B$42:$Q$53,10,FALSE)</f>
        <v>0</v>
      </c>
      <c r="AE750" s="366">
        <f>HLOOKUP(AE406,'2. LRAMVA Threshold'!$B$42:$Q$53,10,FALSE)</f>
        <v>0</v>
      </c>
      <c r="AF750" s="366">
        <f>HLOOKUP(AF406,'2. LRAMVA Threshold'!$B$42:$Q$53,10,FALSE)</f>
        <v>0</v>
      </c>
      <c r="AG750" s="366">
        <f>HLOOKUP(AG406,'2. LRAMVA Threshold'!$B$42:$Q$53,10,FALSE)</f>
        <v>0</v>
      </c>
      <c r="AH750" s="366">
        <f>HLOOKUP(AH406,'2. LRAMVA Threshold'!$B$42:$Q$53,10,FALSE)</f>
        <v>0</v>
      </c>
      <c r="AI750" s="366">
        <f>HLOOKUP(AI406,'2. LRAMVA Threshold'!$B$42:$Q$53,10,FALSE)</f>
        <v>0</v>
      </c>
      <c r="AJ750" s="366">
        <f>HLOOKUP(AJ406,'2. LRAMVA Threshold'!$B$42:$Q$53,10,FALSE)</f>
        <v>0</v>
      </c>
      <c r="AK750" s="366">
        <f>HLOOKUP(AK406,'2. LRAMVA Threshold'!$B$42:$Q$53,10,FALSE)</f>
        <v>0</v>
      </c>
      <c r="AL750" s="366">
        <f>HLOOKUP(AL406,'2. LRAMVA Threshold'!$B$42:$Q$53,10,FALSE)</f>
        <v>0</v>
      </c>
      <c r="AM750" s="405"/>
    </row>
    <row r="751" spans="1:40" ht="15">
      <c r="B751" s="479"/>
      <c r="C751" s="368"/>
      <c r="D751" s="369"/>
      <c r="E751" s="369"/>
      <c r="F751" s="369"/>
      <c r="G751" s="369"/>
      <c r="H751" s="369"/>
      <c r="I751" s="369"/>
      <c r="J751" s="369"/>
      <c r="K751" s="369"/>
      <c r="L751" s="369"/>
      <c r="M751" s="369"/>
      <c r="N751" s="369"/>
      <c r="O751" s="370"/>
      <c r="P751" s="369"/>
      <c r="Q751" s="369"/>
      <c r="R751" s="369"/>
      <c r="S751" s="371"/>
      <c r="T751" s="371"/>
      <c r="U751" s="371"/>
      <c r="V751" s="371"/>
      <c r="W751" s="369"/>
      <c r="X751" s="369"/>
      <c r="Y751" s="372"/>
      <c r="Z751" s="372"/>
      <c r="AA751" s="372"/>
      <c r="AB751" s="372"/>
      <c r="AC751" s="372"/>
      <c r="AD751" s="372"/>
      <c r="AE751" s="372"/>
      <c r="AF751" s="372"/>
      <c r="AG751" s="372"/>
      <c r="AH751" s="372"/>
      <c r="AI751" s="372"/>
      <c r="AJ751" s="372"/>
      <c r="AK751" s="372"/>
      <c r="AL751" s="372"/>
      <c r="AM751" s="373"/>
    </row>
    <row r="752" spans="1:40" ht="15">
      <c r="B752" s="300" t="s">
        <v>578</v>
      </c>
      <c r="C752" s="314"/>
      <c r="D752" s="314"/>
      <c r="E752" s="350"/>
      <c r="F752" s="350"/>
      <c r="G752" s="350"/>
      <c r="H752" s="350"/>
      <c r="I752" s="350"/>
      <c r="J752" s="350"/>
      <c r="K752" s="350"/>
      <c r="L752" s="350"/>
      <c r="M752" s="350"/>
      <c r="N752" s="350"/>
      <c r="O752" s="267"/>
      <c r="P752" s="316"/>
      <c r="Q752" s="316"/>
      <c r="R752" s="316"/>
      <c r="S752" s="315"/>
      <c r="T752" s="315"/>
      <c r="U752" s="315"/>
      <c r="V752" s="315"/>
      <c r="W752" s="316"/>
      <c r="X752" s="316"/>
      <c r="Y752" s="317">
        <f>HLOOKUP(Y$35,'3.  Distribution Rates'!$C$122:$P$133,10,FALSE)</f>
        <v>2.3999999999999998E-3</v>
      </c>
      <c r="Z752" s="317">
        <f>HLOOKUP(Z$35,'3.  Distribution Rates'!$C$122:$P$133,10,FALSE)</f>
        <v>6.1999999999999998E-3</v>
      </c>
      <c r="AA752" s="317">
        <f>HLOOKUP(AA$35,'3.  Distribution Rates'!$C$122:$P$133,10,FALSE)</f>
        <v>0.84609999999999996</v>
      </c>
      <c r="AB752" s="317">
        <f>HLOOKUP(AB$35,'3.  Distribution Rates'!$C$122:$P$133,10,FALSE)</f>
        <v>0.39729999999999999</v>
      </c>
      <c r="AC752" s="317">
        <f>HLOOKUP(AC$35,'3.  Distribution Rates'!$C$122:$P$133,10,FALSE)</f>
        <v>4.1000000000000003E-3</v>
      </c>
      <c r="AD752" s="317">
        <f>HLOOKUP(AD$35,'3.  Distribution Rates'!$C$122:$P$133,10,FALSE)</f>
        <v>5.7096999999999998</v>
      </c>
      <c r="AE752" s="317">
        <f>HLOOKUP(AE$35,'3.  Distribution Rates'!$C$122:$P$133,10,FALSE)</f>
        <v>8.7162000000000006</v>
      </c>
      <c r="AF752" s="317">
        <f>HLOOKUP(AF$35,'3.  Distribution Rates'!$C$122:$P$133,10,FALSE)</f>
        <v>0</v>
      </c>
      <c r="AG752" s="317">
        <f>HLOOKUP(AG$35,'3.  Distribution Rates'!$C$122:$P$133,10,FALSE)</f>
        <v>0</v>
      </c>
      <c r="AH752" s="317">
        <f>HLOOKUP(AH$35,'3.  Distribution Rates'!$C$122:$P$133,10,FALSE)</f>
        <v>0</v>
      </c>
      <c r="AI752" s="317">
        <f>HLOOKUP(AI$35,'3.  Distribution Rates'!$C$122:$P$133,10,FALSE)</f>
        <v>0</v>
      </c>
      <c r="AJ752" s="317">
        <f>HLOOKUP(AJ$35,'3.  Distribution Rates'!$C$122:$P$133,10,FALSE)</f>
        <v>0</v>
      </c>
      <c r="AK752" s="317">
        <f>HLOOKUP(AK$35,'3.  Distribution Rates'!$C$122:$P$133,10,FALSE)</f>
        <v>0</v>
      </c>
      <c r="AL752" s="317">
        <f>HLOOKUP(AL$35,'3.  Distribution Rates'!$C$122:$P$133,10,FALSE)</f>
        <v>0</v>
      </c>
      <c r="AM752" s="324"/>
      <c r="AN752" s="406"/>
    </row>
    <row r="753" spans="2:40" ht="15">
      <c r="B753" s="300" t="s">
        <v>579</v>
      </c>
      <c r="C753" s="321"/>
      <c r="D753" s="285"/>
      <c r="E753" s="255"/>
      <c r="F753" s="255"/>
      <c r="G753" s="255"/>
      <c r="H753" s="255"/>
      <c r="I753" s="255"/>
      <c r="J753" s="255"/>
      <c r="K753" s="255"/>
      <c r="L753" s="255"/>
      <c r="M753" s="255"/>
      <c r="N753" s="255"/>
      <c r="O753" s="267"/>
      <c r="P753" s="255"/>
      <c r="Q753" s="255"/>
      <c r="R753" s="255"/>
      <c r="S753" s="285"/>
      <c r="T753" s="285"/>
      <c r="U753" s="285"/>
      <c r="V753" s="285"/>
      <c r="W753" s="255"/>
      <c r="X753" s="255"/>
      <c r="Y753" s="352">
        <f>'4.  2011-2014 LRAM'!Y141*Y752</f>
        <v>0</v>
      </c>
      <c r="Z753" s="352">
        <f>'4.  2011-2014 LRAM'!Z141*Z752</f>
        <v>0</v>
      </c>
      <c r="AA753" s="352">
        <f>'4.  2011-2014 LRAM'!AA141*AA752</f>
        <v>0</v>
      </c>
      <c r="AB753" s="352">
        <f>'4.  2011-2014 LRAM'!AB141*AB752</f>
        <v>0</v>
      </c>
      <c r="AC753" s="352">
        <f>'4.  2011-2014 LRAM'!AC141*AC752</f>
        <v>0</v>
      </c>
      <c r="AD753" s="352">
        <f>'4.  2011-2014 LRAM'!AD141*AD752</f>
        <v>0</v>
      </c>
      <c r="AE753" s="352">
        <f>'4.  2011-2014 LRAM'!AE141*AE752</f>
        <v>0</v>
      </c>
      <c r="AF753" s="352">
        <f>'4.  2011-2014 LRAM'!AF141*AF752</f>
        <v>0</v>
      </c>
      <c r="AG753" s="352">
        <f>'4.  2011-2014 LRAM'!AG141*AG752</f>
        <v>0</v>
      </c>
      <c r="AH753" s="352">
        <f>'4.  2011-2014 LRAM'!AH141*AH752</f>
        <v>0</v>
      </c>
      <c r="AI753" s="352">
        <f>'4.  2011-2014 LRAM'!AI141*AI752</f>
        <v>0</v>
      </c>
      <c r="AJ753" s="352">
        <f>'4.  2011-2014 LRAM'!AJ141*AJ752</f>
        <v>0</v>
      </c>
      <c r="AK753" s="352">
        <f>'4.  2011-2014 LRAM'!AK141*AK752</f>
        <v>0</v>
      </c>
      <c r="AL753" s="352">
        <f>'4.  2011-2014 LRAM'!AL141*AL752</f>
        <v>0</v>
      </c>
      <c r="AM753" s="578">
        <f t="shared" ref="AM753:AM760" si="2246">SUM(Y753:AL753)</f>
        <v>0</v>
      </c>
      <c r="AN753" s="406"/>
    </row>
    <row r="754" spans="2:40" ht="15">
      <c r="B754" s="300" t="s">
        <v>580</v>
      </c>
      <c r="C754" s="321"/>
      <c r="D754" s="285"/>
      <c r="E754" s="255"/>
      <c r="F754" s="255"/>
      <c r="G754" s="255"/>
      <c r="H754" s="255"/>
      <c r="I754" s="255"/>
      <c r="J754" s="255"/>
      <c r="K754" s="255"/>
      <c r="L754" s="255"/>
      <c r="M754" s="255"/>
      <c r="N754" s="255"/>
      <c r="O754" s="267"/>
      <c r="P754" s="255"/>
      <c r="Q754" s="255"/>
      <c r="R754" s="255"/>
      <c r="S754" s="285"/>
      <c r="T754" s="285"/>
      <c r="U754" s="285"/>
      <c r="V754" s="285"/>
      <c r="W754" s="255"/>
      <c r="X754" s="255"/>
      <c r="Y754" s="352">
        <f>'4.  2011-2014 LRAM'!Y270*Y752</f>
        <v>0</v>
      </c>
      <c r="Z754" s="352">
        <f>'4.  2011-2014 LRAM'!Z270*Z752</f>
        <v>0</v>
      </c>
      <c r="AA754" s="352">
        <f>'4.  2011-2014 LRAM'!AA270*AA752</f>
        <v>0</v>
      </c>
      <c r="AB754" s="352">
        <f>'4.  2011-2014 LRAM'!AB270*AB752</f>
        <v>0</v>
      </c>
      <c r="AC754" s="352">
        <f>'4.  2011-2014 LRAM'!AC270*AC752</f>
        <v>0</v>
      </c>
      <c r="AD754" s="352">
        <f>'4.  2011-2014 LRAM'!AD270*AD752</f>
        <v>0</v>
      </c>
      <c r="AE754" s="352">
        <f>'4.  2011-2014 LRAM'!AE270*AE752</f>
        <v>0</v>
      </c>
      <c r="AF754" s="352">
        <f>'4.  2011-2014 LRAM'!AF270*AF752</f>
        <v>0</v>
      </c>
      <c r="AG754" s="352">
        <f>'4.  2011-2014 LRAM'!AG270*AG752</f>
        <v>0</v>
      </c>
      <c r="AH754" s="352">
        <f>'4.  2011-2014 LRAM'!AH270*AH752</f>
        <v>0</v>
      </c>
      <c r="AI754" s="352">
        <f>'4.  2011-2014 LRAM'!AI270*AI752</f>
        <v>0</v>
      </c>
      <c r="AJ754" s="352">
        <f>'4.  2011-2014 LRAM'!AJ270*AJ752</f>
        <v>0</v>
      </c>
      <c r="AK754" s="352">
        <f>'4.  2011-2014 LRAM'!AK270*AK752</f>
        <v>0</v>
      </c>
      <c r="AL754" s="352">
        <f>'4.  2011-2014 LRAM'!AL270*AL752</f>
        <v>0</v>
      </c>
      <c r="AM754" s="578">
        <f t="shared" si="2246"/>
        <v>0</v>
      </c>
      <c r="AN754" s="406"/>
    </row>
    <row r="755" spans="2:40" ht="15">
      <c r="B755" s="300" t="s">
        <v>581</v>
      </c>
      <c r="C755" s="321"/>
      <c r="D755" s="285"/>
      <c r="E755" s="255"/>
      <c r="F755" s="255"/>
      <c r="G755" s="255"/>
      <c r="H755" s="255"/>
      <c r="I755" s="255"/>
      <c r="J755" s="255"/>
      <c r="K755" s="255"/>
      <c r="L755" s="255"/>
      <c r="M755" s="255"/>
      <c r="N755" s="255"/>
      <c r="O755" s="267"/>
      <c r="P755" s="255"/>
      <c r="Q755" s="255"/>
      <c r="R755" s="255"/>
      <c r="S755" s="285"/>
      <c r="T755" s="285"/>
      <c r="U755" s="285"/>
      <c r="V755" s="285"/>
      <c r="W755" s="255"/>
      <c r="X755" s="255"/>
      <c r="Y755" s="352">
        <f>'4.  2011-2014 LRAM'!Y399*Y752</f>
        <v>0</v>
      </c>
      <c r="Z755" s="352">
        <f>'4.  2011-2014 LRAM'!Z399*Z752</f>
        <v>0</v>
      </c>
      <c r="AA755" s="352">
        <f>'4.  2011-2014 LRAM'!AA399*AA752</f>
        <v>0</v>
      </c>
      <c r="AB755" s="352">
        <f>'4.  2011-2014 LRAM'!AB399*AB752</f>
        <v>0</v>
      </c>
      <c r="AC755" s="352">
        <f>'4.  2011-2014 LRAM'!AC399*AC752</f>
        <v>0</v>
      </c>
      <c r="AD755" s="352">
        <f>'4.  2011-2014 LRAM'!AD399*AD752</f>
        <v>0</v>
      </c>
      <c r="AE755" s="352">
        <f>'4.  2011-2014 LRAM'!AE399*AE752</f>
        <v>0</v>
      </c>
      <c r="AF755" s="352">
        <f>'4.  2011-2014 LRAM'!AF399*AF752</f>
        <v>0</v>
      </c>
      <c r="AG755" s="352">
        <f>'4.  2011-2014 LRAM'!AG399*AG752</f>
        <v>0</v>
      </c>
      <c r="AH755" s="352">
        <f>'4.  2011-2014 LRAM'!AH399*AH752</f>
        <v>0</v>
      </c>
      <c r="AI755" s="352">
        <f>'4.  2011-2014 LRAM'!AI399*AI752</f>
        <v>0</v>
      </c>
      <c r="AJ755" s="352">
        <f>'4.  2011-2014 LRAM'!AJ399*AJ752</f>
        <v>0</v>
      </c>
      <c r="AK755" s="352">
        <f>'4.  2011-2014 LRAM'!AK399*AK752</f>
        <v>0</v>
      </c>
      <c r="AL755" s="352">
        <f>'4.  2011-2014 LRAM'!AL399*AL752</f>
        <v>0</v>
      </c>
      <c r="AM755" s="578">
        <f t="shared" si="2246"/>
        <v>0</v>
      </c>
      <c r="AN755" s="406"/>
    </row>
    <row r="756" spans="2:40" ht="15">
      <c r="B756" s="300" t="s">
        <v>582</v>
      </c>
      <c r="C756" s="321"/>
      <c r="D756" s="285"/>
      <c r="E756" s="255"/>
      <c r="F756" s="255"/>
      <c r="G756" s="255"/>
      <c r="H756" s="255"/>
      <c r="I756" s="255"/>
      <c r="J756" s="255"/>
      <c r="K756" s="255"/>
      <c r="L756" s="255"/>
      <c r="M756" s="255"/>
      <c r="N756" s="255"/>
      <c r="O756" s="267"/>
      <c r="P756" s="255"/>
      <c r="Q756" s="255"/>
      <c r="R756" s="255"/>
      <c r="S756" s="285"/>
      <c r="T756" s="285"/>
      <c r="U756" s="285"/>
      <c r="V756" s="285"/>
      <c r="W756" s="255"/>
      <c r="X756" s="255"/>
      <c r="Y756" s="352">
        <f>'4.  2011-2014 LRAM'!Y529*Y752</f>
        <v>2467.6962350459576</v>
      </c>
      <c r="Z756" s="352">
        <f>'4.  2011-2014 LRAM'!Z529*Z752</f>
        <v>2376.8365450587999</v>
      </c>
      <c r="AA756" s="352">
        <f>'4.  2011-2014 LRAM'!AA529*AA752</f>
        <v>2643.9843400077953</v>
      </c>
      <c r="AB756" s="352">
        <f>'4.  2011-2014 LRAM'!AB529*AB752</f>
        <v>213.8288603514672</v>
      </c>
      <c r="AC756" s="352">
        <f>'4.  2011-2014 LRAM'!AC529*AC752</f>
        <v>0</v>
      </c>
      <c r="AD756" s="352">
        <f>'4.  2011-2014 LRAM'!AD529*AD752</f>
        <v>0</v>
      </c>
      <c r="AE756" s="352">
        <f>'4.  2011-2014 LRAM'!AE529*AE752</f>
        <v>0</v>
      </c>
      <c r="AF756" s="352">
        <f>'4.  2011-2014 LRAM'!AF529*AF752</f>
        <v>0</v>
      </c>
      <c r="AG756" s="352">
        <f>'4.  2011-2014 LRAM'!AG529*AG752</f>
        <v>0</v>
      </c>
      <c r="AH756" s="352">
        <f>'4.  2011-2014 LRAM'!AH529*AH752</f>
        <v>0</v>
      </c>
      <c r="AI756" s="352">
        <f>'4.  2011-2014 LRAM'!AI529*AI752</f>
        <v>0</v>
      </c>
      <c r="AJ756" s="352">
        <f>'4.  2011-2014 LRAM'!AJ529*AJ752</f>
        <v>0</v>
      </c>
      <c r="AK756" s="352">
        <f>'4.  2011-2014 LRAM'!AK529*AK752</f>
        <v>0</v>
      </c>
      <c r="AL756" s="352">
        <f>'4.  2011-2014 LRAM'!AL529*AL752</f>
        <v>0</v>
      </c>
      <c r="AM756" s="578">
        <f t="shared" si="2246"/>
        <v>7702.3459804640197</v>
      </c>
      <c r="AN756" s="406"/>
    </row>
    <row r="757" spans="2:40" ht="15">
      <c r="B757" s="300" t="s">
        <v>583</v>
      </c>
      <c r="C757" s="321"/>
      <c r="D757" s="285"/>
      <c r="E757" s="255"/>
      <c r="F757" s="255"/>
      <c r="G757" s="255"/>
      <c r="H757" s="255"/>
      <c r="I757" s="255"/>
      <c r="J757" s="255"/>
      <c r="K757" s="255"/>
      <c r="L757" s="255"/>
      <c r="M757" s="255"/>
      <c r="N757" s="255"/>
      <c r="O757" s="267"/>
      <c r="P757" s="255"/>
      <c r="Q757" s="255"/>
      <c r="R757" s="255"/>
      <c r="S757" s="285"/>
      <c r="T757" s="285"/>
      <c r="U757" s="285"/>
      <c r="V757" s="285"/>
      <c r="W757" s="255"/>
      <c r="X757" s="255"/>
      <c r="Y757" s="352">
        <f t="shared" ref="Y757:AL757" si="2247">Y211*Y752</f>
        <v>3723.5711999999999</v>
      </c>
      <c r="Z757" s="352">
        <f t="shared" si="2247"/>
        <v>2577.0748545199999</v>
      </c>
      <c r="AA757" s="352">
        <f t="shared" si="2247"/>
        <v>17918.786819557448</v>
      </c>
      <c r="AB757" s="352">
        <f t="shared" si="2247"/>
        <v>609.68068799999992</v>
      </c>
      <c r="AC757" s="352">
        <f t="shared" si="2247"/>
        <v>0</v>
      </c>
      <c r="AD757" s="352">
        <f t="shared" si="2247"/>
        <v>0</v>
      </c>
      <c r="AE757" s="352">
        <f t="shared" si="2247"/>
        <v>0</v>
      </c>
      <c r="AF757" s="352">
        <f t="shared" si="2247"/>
        <v>0</v>
      </c>
      <c r="AG757" s="352">
        <f t="shared" si="2247"/>
        <v>0</v>
      </c>
      <c r="AH757" s="352">
        <f t="shared" si="2247"/>
        <v>0</v>
      </c>
      <c r="AI757" s="352">
        <f t="shared" si="2247"/>
        <v>0</v>
      </c>
      <c r="AJ757" s="352">
        <f t="shared" si="2247"/>
        <v>0</v>
      </c>
      <c r="AK757" s="352">
        <f t="shared" si="2247"/>
        <v>0</v>
      </c>
      <c r="AL757" s="352">
        <f t="shared" si="2247"/>
        <v>0</v>
      </c>
      <c r="AM757" s="578">
        <f t="shared" si="2246"/>
        <v>24829.113562077448</v>
      </c>
      <c r="AN757" s="406"/>
    </row>
    <row r="758" spans="2:40" ht="15">
      <c r="B758" s="300" t="s">
        <v>584</v>
      </c>
      <c r="C758" s="321"/>
      <c r="D758" s="285"/>
      <c r="E758" s="255"/>
      <c r="F758" s="255"/>
      <c r="G758" s="255"/>
      <c r="H758" s="255"/>
      <c r="I758" s="255"/>
      <c r="J758" s="255"/>
      <c r="K758" s="255"/>
      <c r="L758" s="255"/>
      <c r="M758" s="255"/>
      <c r="N758" s="255"/>
      <c r="O758" s="267"/>
      <c r="P758" s="255"/>
      <c r="Q758" s="255"/>
      <c r="R758" s="255"/>
      <c r="S758" s="285"/>
      <c r="T758" s="285"/>
      <c r="U758" s="285"/>
      <c r="V758" s="285"/>
      <c r="W758" s="255"/>
      <c r="X758" s="255"/>
      <c r="Y758" s="352">
        <f t="shared" ref="Y758:AL758" si="2248">Y398*Y752</f>
        <v>6406.8983999999991</v>
      </c>
      <c r="Z758" s="352">
        <f t="shared" si="2248"/>
        <v>6284.116029695444</v>
      </c>
      <c r="AA758" s="352">
        <f t="shared" si="2248"/>
        <v>449.85530411739518</v>
      </c>
      <c r="AB758" s="352">
        <f t="shared" si="2248"/>
        <v>0</v>
      </c>
      <c r="AC758" s="352">
        <f t="shared" si="2248"/>
        <v>0</v>
      </c>
      <c r="AD758" s="352">
        <f t="shared" si="2248"/>
        <v>0</v>
      </c>
      <c r="AE758" s="352">
        <f t="shared" si="2248"/>
        <v>0</v>
      </c>
      <c r="AF758" s="352">
        <f t="shared" si="2248"/>
        <v>0</v>
      </c>
      <c r="AG758" s="352">
        <f t="shared" si="2248"/>
        <v>0</v>
      </c>
      <c r="AH758" s="352">
        <f t="shared" si="2248"/>
        <v>0</v>
      </c>
      <c r="AI758" s="352">
        <f t="shared" si="2248"/>
        <v>0</v>
      </c>
      <c r="AJ758" s="352">
        <f t="shared" si="2248"/>
        <v>0</v>
      </c>
      <c r="AK758" s="352">
        <f t="shared" si="2248"/>
        <v>0</v>
      </c>
      <c r="AL758" s="352">
        <f t="shared" si="2248"/>
        <v>0</v>
      </c>
      <c r="AM758" s="578">
        <f t="shared" si="2246"/>
        <v>13140.869733812837</v>
      </c>
      <c r="AN758" s="406"/>
    </row>
    <row r="759" spans="2:40" ht="15">
      <c r="B759" s="300" t="s">
        <v>585</v>
      </c>
      <c r="C759" s="321"/>
      <c r="D759" s="285"/>
      <c r="E759" s="255"/>
      <c r="F759" s="255"/>
      <c r="G759" s="255"/>
      <c r="H759" s="255"/>
      <c r="I759" s="255"/>
      <c r="J759" s="255"/>
      <c r="K759" s="255"/>
      <c r="L759" s="255"/>
      <c r="M759" s="255"/>
      <c r="N759" s="255"/>
      <c r="O759" s="267"/>
      <c r="P759" s="255"/>
      <c r="Q759" s="255"/>
      <c r="R759" s="255"/>
      <c r="S759" s="285"/>
      <c r="T759" s="285"/>
      <c r="U759" s="285"/>
      <c r="V759" s="285"/>
      <c r="W759" s="255"/>
      <c r="X759" s="255"/>
      <c r="Y759" s="352">
        <f t="shared" ref="Y759:AL759" si="2249">Y581*Y752</f>
        <v>8164.0085163528265</v>
      </c>
      <c r="Z759" s="352">
        <f t="shared" si="2249"/>
        <v>3713.9300525839994</v>
      </c>
      <c r="AA759" s="352">
        <f t="shared" si="2249"/>
        <v>2447.9066613244186</v>
      </c>
      <c r="AB759" s="352">
        <f t="shared" si="2249"/>
        <v>0</v>
      </c>
      <c r="AC759" s="352">
        <f t="shared" si="2249"/>
        <v>0</v>
      </c>
      <c r="AD759" s="352">
        <f t="shared" si="2249"/>
        <v>0</v>
      </c>
      <c r="AE759" s="352">
        <f t="shared" si="2249"/>
        <v>0</v>
      </c>
      <c r="AF759" s="352">
        <f t="shared" si="2249"/>
        <v>0</v>
      </c>
      <c r="AG759" s="352">
        <f t="shared" si="2249"/>
        <v>0</v>
      </c>
      <c r="AH759" s="352">
        <f t="shared" si="2249"/>
        <v>0</v>
      </c>
      <c r="AI759" s="352">
        <f t="shared" si="2249"/>
        <v>0</v>
      </c>
      <c r="AJ759" s="352">
        <f t="shared" si="2249"/>
        <v>0</v>
      </c>
      <c r="AK759" s="352">
        <f t="shared" si="2249"/>
        <v>0</v>
      </c>
      <c r="AL759" s="352">
        <f t="shared" si="2249"/>
        <v>0</v>
      </c>
      <c r="AM759" s="578">
        <f t="shared" si="2246"/>
        <v>14325.845230261246</v>
      </c>
      <c r="AN759" s="406"/>
    </row>
    <row r="760" spans="2:40" ht="15">
      <c r="B760" s="300" t="s">
        <v>586</v>
      </c>
      <c r="C760" s="321"/>
      <c r="D760" s="285"/>
      <c r="E760" s="255"/>
      <c r="F760" s="255"/>
      <c r="G760" s="255"/>
      <c r="H760" s="255"/>
      <c r="I760" s="255"/>
      <c r="J760" s="255"/>
      <c r="K760" s="255"/>
      <c r="L760" s="255"/>
      <c r="M760" s="255"/>
      <c r="N760" s="255"/>
      <c r="O760" s="267"/>
      <c r="P760" s="255"/>
      <c r="Q760" s="255"/>
      <c r="R760" s="255"/>
      <c r="S760" s="285"/>
      <c r="T760" s="285"/>
      <c r="U760" s="285"/>
      <c r="V760" s="285"/>
      <c r="W760" s="255"/>
      <c r="X760" s="255"/>
      <c r="Y760" s="352">
        <f>Y749*Y752</f>
        <v>2391.6081618345374</v>
      </c>
      <c r="Z760" s="352">
        <f t="shared" ref="Z760:AL760" si="2250">Z749*Z752</f>
        <v>847.39380758900506</v>
      </c>
      <c r="AA760" s="352">
        <f t="shared" si="2250"/>
        <v>2683.9951534595889</v>
      </c>
      <c r="AB760" s="352">
        <f t="shared" si="2250"/>
        <v>0</v>
      </c>
      <c r="AC760" s="352">
        <f t="shared" si="2250"/>
        <v>0</v>
      </c>
      <c r="AD760" s="352">
        <f t="shared" si="2250"/>
        <v>0</v>
      </c>
      <c r="AE760" s="352">
        <f t="shared" si="2250"/>
        <v>0</v>
      </c>
      <c r="AF760" s="352">
        <f t="shared" si="2250"/>
        <v>0</v>
      </c>
      <c r="AG760" s="352">
        <f t="shared" si="2250"/>
        <v>0</v>
      </c>
      <c r="AH760" s="352">
        <f t="shared" si="2250"/>
        <v>0</v>
      </c>
      <c r="AI760" s="352">
        <f t="shared" si="2250"/>
        <v>0</v>
      </c>
      <c r="AJ760" s="352">
        <f t="shared" si="2250"/>
        <v>0</v>
      </c>
      <c r="AK760" s="352">
        <f t="shared" si="2250"/>
        <v>0</v>
      </c>
      <c r="AL760" s="352">
        <f t="shared" si="2250"/>
        <v>0</v>
      </c>
      <c r="AM760" s="578">
        <f t="shared" si="2246"/>
        <v>5922.9971228831309</v>
      </c>
      <c r="AN760" s="406"/>
    </row>
    <row r="761" spans="2:40" ht="15.45">
      <c r="B761" s="325" t="s">
        <v>587</v>
      </c>
      <c r="C761" s="321"/>
      <c r="D761" s="312"/>
      <c r="E761" s="310"/>
      <c r="F761" s="310"/>
      <c r="G761" s="310"/>
      <c r="H761" s="310"/>
      <c r="I761" s="310"/>
      <c r="J761" s="310"/>
      <c r="K761" s="310"/>
      <c r="L761" s="310"/>
      <c r="M761" s="310"/>
      <c r="N761" s="310"/>
      <c r="O761" s="276"/>
      <c r="P761" s="310"/>
      <c r="Q761" s="310"/>
      <c r="R761" s="310"/>
      <c r="S761" s="312"/>
      <c r="T761" s="312"/>
      <c r="U761" s="312"/>
      <c r="V761" s="312"/>
      <c r="W761" s="310"/>
      <c r="X761" s="310"/>
      <c r="Y761" s="322">
        <f>SUM(Y753:Y760)</f>
        <v>23153.78251323332</v>
      </c>
      <c r="Z761" s="322">
        <f>SUM(Z753:Z760)</f>
        <v>15799.351289447248</v>
      </c>
      <c r="AA761" s="322">
        <f t="shared" ref="AA761:AE761" si="2251">SUM(AA753:AA760)</f>
        <v>26144.528278466645</v>
      </c>
      <c r="AB761" s="322">
        <f t="shared" si="2251"/>
        <v>823.50954835146717</v>
      </c>
      <c r="AC761" s="322">
        <f t="shared" si="2251"/>
        <v>0</v>
      </c>
      <c r="AD761" s="322">
        <f t="shared" si="2251"/>
        <v>0</v>
      </c>
      <c r="AE761" s="322">
        <f t="shared" si="2251"/>
        <v>0</v>
      </c>
      <c r="AF761" s="322">
        <f t="shared" ref="AF761:AL761" si="2252">SUM(AF753:AF760)</f>
        <v>0</v>
      </c>
      <c r="AG761" s="322">
        <f t="shared" si="2252"/>
        <v>0</v>
      </c>
      <c r="AH761" s="322">
        <f t="shared" si="2252"/>
        <v>0</v>
      </c>
      <c r="AI761" s="322">
        <f t="shared" si="2252"/>
        <v>0</v>
      </c>
      <c r="AJ761" s="322">
        <f t="shared" si="2252"/>
        <v>0</v>
      </c>
      <c r="AK761" s="322">
        <f t="shared" si="2252"/>
        <v>0</v>
      </c>
      <c r="AL761" s="322">
        <f t="shared" si="2252"/>
        <v>0</v>
      </c>
      <c r="AM761" s="375">
        <f>SUM(AM753:AM760)</f>
        <v>65921.171629498669</v>
      </c>
      <c r="AN761" s="406"/>
    </row>
    <row r="762" spans="2:40" ht="15.45">
      <c r="B762" s="325" t="s">
        <v>588</v>
      </c>
      <c r="C762" s="321"/>
      <c r="D762" s="326"/>
      <c r="E762" s="310"/>
      <c r="F762" s="310"/>
      <c r="G762" s="310"/>
      <c r="H762" s="310"/>
      <c r="I762" s="310"/>
      <c r="J762" s="310"/>
      <c r="K762" s="310"/>
      <c r="L762" s="310"/>
      <c r="M762" s="310"/>
      <c r="N762" s="310"/>
      <c r="O762" s="276"/>
      <c r="P762" s="310"/>
      <c r="Q762" s="310"/>
      <c r="R762" s="310"/>
      <c r="S762" s="312"/>
      <c r="T762" s="312"/>
      <c r="U762" s="312"/>
      <c r="V762" s="312"/>
      <c r="W762" s="310"/>
      <c r="X762" s="310"/>
      <c r="Y762" s="323">
        <f>Y750*Y752</f>
        <v>4247.2751716058156</v>
      </c>
      <c r="Z762" s="323">
        <f t="shared" ref="Z762:AE762" si="2253">Z750*Z752</f>
        <v>6001.0087256684265</v>
      </c>
      <c r="AA762" s="323">
        <f t="shared" si="2253"/>
        <v>7580.2098999999998</v>
      </c>
      <c r="AB762" s="323">
        <f t="shared" si="2253"/>
        <v>0</v>
      </c>
      <c r="AC762" s="323">
        <f t="shared" si="2253"/>
        <v>0</v>
      </c>
      <c r="AD762" s="323">
        <f t="shared" si="2253"/>
        <v>0</v>
      </c>
      <c r="AE762" s="323">
        <f t="shared" si="2253"/>
        <v>0</v>
      </c>
      <c r="AF762" s="323">
        <f t="shared" ref="AF762:AL762" si="2254">AF750*AF752</f>
        <v>0</v>
      </c>
      <c r="AG762" s="323">
        <f t="shared" si="2254"/>
        <v>0</v>
      </c>
      <c r="AH762" s="323">
        <f t="shared" si="2254"/>
        <v>0</v>
      </c>
      <c r="AI762" s="323">
        <f t="shared" si="2254"/>
        <v>0</v>
      </c>
      <c r="AJ762" s="323">
        <f t="shared" si="2254"/>
        <v>0</v>
      </c>
      <c r="AK762" s="323">
        <f t="shared" si="2254"/>
        <v>0</v>
      </c>
      <c r="AL762" s="323">
        <f t="shared" si="2254"/>
        <v>0</v>
      </c>
      <c r="AM762" s="375">
        <f>SUM(Y762:AL762)</f>
        <v>17828.493797274241</v>
      </c>
      <c r="AN762" s="406"/>
    </row>
    <row r="763" spans="2:40" ht="15.45">
      <c r="B763" s="325" t="s">
        <v>589</v>
      </c>
      <c r="C763" s="321"/>
      <c r="D763" s="326"/>
      <c r="E763" s="310"/>
      <c r="F763" s="310"/>
      <c r="G763" s="310"/>
      <c r="H763" s="310"/>
      <c r="I763" s="310"/>
      <c r="J763" s="310"/>
      <c r="K763" s="310"/>
      <c r="L763" s="310"/>
      <c r="M763" s="310"/>
      <c r="N763" s="310"/>
      <c r="O763" s="276"/>
      <c r="P763" s="310"/>
      <c r="Q763" s="310"/>
      <c r="R763" s="310"/>
      <c r="S763" s="326"/>
      <c r="T763" s="326"/>
      <c r="U763" s="326"/>
      <c r="V763" s="326"/>
      <c r="W763" s="310"/>
      <c r="X763" s="310"/>
      <c r="Y763" s="327"/>
      <c r="Z763" s="327"/>
      <c r="AA763" s="327"/>
      <c r="AB763" s="327"/>
      <c r="AC763" s="327"/>
      <c r="AD763" s="327"/>
      <c r="AE763" s="327"/>
      <c r="AF763" s="327"/>
      <c r="AG763" s="327"/>
      <c r="AH763" s="327"/>
      <c r="AI763" s="327"/>
      <c r="AJ763" s="327"/>
      <c r="AK763" s="327"/>
      <c r="AL763" s="327"/>
      <c r="AM763" s="375">
        <f>AM761-AM762</f>
        <v>48092.677832224428</v>
      </c>
      <c r="AN763" s="406"/>
    </row>
    <row r="764" spans="2:40" ht="15">
      <c r="B764" s="300"/>
      <c r="C764" s="326"/>
      <c r="D764" s="326"/>
      <c r="E764" s="310"/>
      <c r="F764" s="310"/>
      <c r="G764" s="310"/>
      <c r="H764" s="310"/>
      <c r="I764" s="310"/>
      <c r="J764" s="310"/>
      <c r="K764" s="310"/>
      <c r="L764" s="310"/>
      <c r="M764" s="310"/>
      <c r="N764" s="310"/>
      <c r="O764" s="276"/>
      <c r="P764" s="310"/>
      <c r="Q764" s="310"/>
      <c r="R764" s="310"/>
      <c r="S764" s="326"/>
      <c r="T764" s="321"/>
      <c r="U764" s="326"/>
      <c r="V764" s="326"/>
      <c r="W764" s="310"/>
      <c r="X764" s="310"/>
      <c r="Y764" s="328"/>
      <c r="Z764" s="328"/>
      <c r="AA764" s="328"/>
      <c r="AB764" s="328"/>
      <c r="AC764" s="328"/>
      <c r="AD764" s="328"/>
      <c r="AE764" s="328"/>
      <c r="AF764" s="328"/>
      <c r="AG764" s="328"/>
      <c r="AH764" s="328"/>
      <c r="AI764" s="328"/>
      <c r="AJ764" s="328"/>
      <c r="AK764" s="328"/>
      <c r="AL764" s="328"/>
      <c r="AM764" s="324"/>
      <c r="AN764" s="406"/>
    </row>
    <row r="765" spans="2:40" ht="15">
      <c r="B765" s="402" t="s">
        <v>590</v>
      </c>
      <c r="C765" s="280"/>
      <c r="D765" s="255"/>
      <c r="E765" s="255"/>
      <c r="F765" s="255"/>
      <c r="G765" s="255"/>
      <c r="H765" s="255"/>
      <c r="I765" s="255"/>
      <c r="J765" s="255"/>
      <c r="K765" s="255"/>
      <c r="L765" s="255"/>
      <c r="M765" s="255"/>
      <c r="N765" s="255"/>
      <c r="O765" s="333"/>
      <c r="P765" s="255"/>
      <c r="Q765" s="255"/>
      <c r="R765" s="255"/>
      <c r="S765" s="280"/>
      <c r="T765" s="285"/>
      <c r="U765" s="285"/>
      <c r="V765" s="255"/>
      <c r="W765" s="255"/>
      <c r="X765" s="285"/>
      <c r="Y765" s="267">
        <f>SUMPRODUCT(E592:E747,Y592:Y747)</f>
        <v>993263.40661245142</v>
      </c>
      <c r="Z765" s="267">
        <f>SUMPRODUCT(E592:E747,Z592:Z747)</f>
        <v>133961.81425139381</v>
      </c>
      <c r="AA765" s="267">
        <f t="shared" ref="AA765:AL765" si="2255">IF(AA590="kw",SUMPRODUCT($N$592:$N$747,$P$592:$P$747,AA592:AA747),SUMPRODUCT($E$592:$E$747,AA592:AA747))</f>
        <v>3235.2034635269051</v>
      </c>
      <c r="AB765" s="267">
        <f t="shared" si="2255"/>
        <v>0</v>
      </c>
      <c r="AC765" s="267">
        <f t="shared" si="2255"/>
        <v>0</v>
      </c>
      <c r="AD765" s="267">
        <f t="shared" si="2255"/>
        <v>0</v>
      </c>
      <c r="AE765" s="267">
        <f t="shared" si="2255"/>
        <v>0</v>
      </c>
      <c r="AF765" s="267">
        <f t="shared" si="2255"/>
        <v>0</v>
      </c>
      <c r="AG765" s="267">
        <f t="shared" si="2255"/>
        <v>0</v>
      </c>
      <c r="AH765" s="267">
        <f t="shared" si="2255"/>
        <v>0</v>
      </c>
      <c r="AI765" s="267">
        <f t="shared" si="2255"/>
        <v>0</v>
      </c>
      <c r="AJ765" s="267">
        <f t="shared" si="2255"/>
        <v>0</v>
      </c>
      <c r="AK765" s="267">
        <f t="shared" si="2255"/>
        <v>0</v>
      </c>
      <c r="AL765" s="267">
        <f t="shared" si="2255"/>
        <v>0</v>
      </c>
      <c r="AM765" s="313"/>
    </row>
    <row r="766" spans="2:40" ht="15">
      <c r="B766" s="403" t="s">
        <v>591</v>
      </c>
      <c r="C766" s="339"/>
      <c r="D766" s="358"/>
      <c r="E766" s="358"/>
      <c r="F766" s="358"/>
      <c r="G766" s="358"/>
      <c r="H766" s="358"/>
      <c r="I766" s="358"/>
      <c r="J766" s="358"/>
      <c r="K766" s="358"/>
      <c r="L766" s="358"/>
      <c r="M766" s="358"/>
      <c r="N766" s="358"/>
      <c r="O766" s="357"/>
      <c r="P766" s="358"/>
      <c r="Q766" s="358"/>
      <c r="R766" s="358"/>
      <c r="S766" s="339"/>
      <c r="T766" s="359"/>
      <c r="U766" s="359"/>
      <c r="V766" s="358"/>
      <c r="W766" s="358"/>
      <c r="X766" s="359"/>
      <c r="Y766" s="302">
        <f>SUMPRODUCT(F592:F747,Y592:Y747)</f>
        <v>990023.41246051213</v>
      </c>
      <c r="Z766" s="302">
        <f>SUMPRODUCT(F592:F747,Z592:Z747)</f>
        <v>131247.20792391579</v>
      </c>
      <c r="AA766" s="302">
        <f t="shared" ref="AA766:AL766" si="2256">IF(AA590="kw",SUMPRODUCT($N$592:$N$747,$Q$592:$Q$747,AA592:AA747),SUMPRODUCT($F$592:$F$747,AA592:AA747))</f>
        <v>3227.1844270239994</v>
      </c>
      <c r="AB766" s="302">
        <f t="shared" si="2256"/>
        <v>0</v>
      </c>
      <c r="AC766" s="302">
        <f t="shared" si="2256"/>
        <v>0</v>
      </c>
      <c r="AD766" s="302">
        <f t="shared" si="2256"/>
        <v>0</v>
      </c>
      <c r="AE766" s="302">
        <f t="shared" si="2256"/>
        <v>0</v>
      </c>
      <c r="AF766" s="302">
        <f t="shared" si="2256"/>
        <v>0</v>
      </c>
      <c r="AG766" s="302">
        <f t="shared" si="2256"/>
        <v>0</v>
      </c>
      <c r="AH766" s="302">
        <f t="shared" si="2256"/>
        <v>0</v>
      </c>
      <c r="AI766" s="302">
        <f t="shared" si="2256"/>
        <v>0</v>
      </c>
      <c r="AJ766" s="302">
        <f t="shared" si="2256"/>
        <v>0</v>
      </c>
      <c r="AK766" s="302">
        <f t="shared" si="2256"/>
        <v>0</v>
      </c>
      <c r="AL766" s="302">
        <f t="shared" si="2256"/>
        <v>0</v>
      </c>
      <c r="AM766" s="360"/>
    </row>
    <row r="767" spans="2:40" ht="20.25" customHeight="1">
      <c r="B767" s="342" t="s">
        <v>385</v>
      </c>
      <c r="C767" s="361"/>
      <c r="D767" s="362"/>
      <c r="E767" s="362"/>
      <c r="F767" s="362"/>
      <c r="G767" s="362"/>
      <c r="H767" s="362"/>
      <c r="I767" s="362"/>
      <c r="J767" s="362"/>
      <c r="K767" s="362"/>
      <c r="L767" s="362"/>
      <c r="M767" s="362"/>
      <c r="N767" s="362"/>
      <c r="O767" s="362"/>
      <c r="P767" s="362"/>
      <c r="Q767" s="362"/>
      <c r="R767" s="362"/>
      <c r="S767" s="345"/>
      <c r="T767" s="346"/>
      <c r="U767" s="362"/>
      <c r="V767" s="362"/>
      <c r="W767" s="362"/>
      <c r="X767" s="362"/>
      <c r="Y767" s="377"/>
      <c r="Z767" s="377"/>
      <c r="AA767" s="377"/>
      <c r="AB767" s="377"/>
      <c r="AC767" s="377"/>
      <c r="AD767" s="377"/>
      <c r="AE767" s="377"/>
      <c r="AF767" s="377"/>
      <c r="AG767" s="377"/>
      <c r="AH767" s="377"/>
      <c r="AI767" s="377"/>
      <c r="AJ767" s="377"/>
      <c r="AK767" s="377"/>
      <c r="AL767" s="377"/>
      <c r="AM767" s="363"/>
    </row>
    <row r="770" spans="1:39" ht="15.45">
      <c r="B770" s="256" t="s">
        <v>592</v>
      </c>
      <c r="C770" s="257"/>
      <c r="D770" s="542" t="s">
        <v>245</v>
      </c>
      <c r="E770" s="231"/>
      <c r="F770" s="542"/>
      <c r="G770" s="231"/>
      <c r="H770" s="231"/>
      <c r="I770" s="231"/>
      <c r="J770" s="231"/>
      <c r="K770" s="231"/>
      <c r="L770" s="231"/>
      <c r="M770" s="231"/>
      <c r="N770" s="231"/>
      <c r="O770" s="257"/>
      <c r="P770" s="231"/>
      <c r="Q770" s="231"/>
      <c r="R770" s="231"/>
      <c r="S770" s="231"/>
      <c r="T770" s="231"/>
      <c r="U770" s="231"/>
      <c r="V770" s="231"/>
      <c r="W770" s="231"/>
      <c r="X770" s="231"/>
      <c r="Y770" s="248"/>
      <c r="Z770" s="245"/>
      <c r="AA770" s="245"/>
      <c r="AB770" s="245"/>
      <c r="AC770" s="245"/>
      <c r="AD770" s="245"/>
      <c r="AE770" s="245"/>
      <c r="AF770" s="245"/>
      <c r="AG770" s="245"/>
      <c r="AH770" s="245"/>
      <c r="AI770" s="245"/>
      <c r="AJ770" s="245"/>
      <c r="AK770" s="245"/>
      <c r="AL770" s="245"/>
    </row>
    <row r="771" spans="1:39" ht="33" customHeight="1">
      <c r="B771" s="823" t="s">
        <v>325</v>
      </c>
      <c r="C771" s="825" t="s">
        <v>326</v>
      </c>
      <c r="D771" s="260" t="s">
        <v>327</v>
      </c>
      <c r="E771" s="827" t="s">
        <v>328</v>
      </c>
      <c r="F771" s="828"/>
      <c r="G771" s="828"/>
      <c r="H771" s="828"/>
      <c r="I771" s="828"/>
      <c r="J771" s="828"/>
      <c r="K771" s="828"/>
      <c r="L771" s="828"/>
      <c r="M771" s="829"/>
      <c r="N771" s="830" t="s">
        <v>329</v>
      </c>
      <c r="O771" s="260" t="s">
        <v>330</v>
      </c>
      <c r="P771" s="827" t="s">
        <v>331</v>
      </c>
      <c r="Q771" s="828"/>
      <c r="R771" s="828"/>
      <c r="S771" s="828"/>
      <c r="T771" s="828"/>
      <c r="U771" s="828"/>
      <c r="V771" s="828"/>
      <c r="W771" s="828"/>
      <c r="X771" s="829"/>
      <c r="Y771" s="820" t="s">
        <v>332</v>
      </c>
      <c r="Z771" s="821"/>
      <c r="AA771" s="821"/>
      <c r="AB771" s="821"/>
      <c r="AC771" s="821"/>
      <c r="AD771" s="821"/>
      <c r="AE771" s="821"/>
      <c r="AF771" s="821"/>
      <c r="AG771" s="821"/>
      <c r="AH771" s="821"/>
      <c r="AI771" s="821"/>
      <c r="AJ771" s="821"/>
      <c r="AK771" s="821"/>
      <c r="AL771" s="821"/>
      <c r="AM771" s="822"/>
    </row>
    <row r="772" spans="1:39" ht="65.25" customHeight="1">
      <c r="B772" s="824"/>
      <c r="C772" s="826"/>
      <c r="D772" s="261">
        <v>2019</v>
      </c>
      <c r="E772" s="261">
        <v>2020</v>
      </c>
      <c r="F772" s="261">
        <v>2021</v>
      </c>
      <c r="G772" s="261">
        <v>2022</v>
      </c>
      <c r="H772" s="261">
        <v>2023</v>
      </c>
      <c r="I772" s="261">
        <v>2024</v>
      </c>
      <c r="J772" s="261">
        <v>2025</v>
      </c>
      <c r="K772" s="261">
        <v>2026</v>
      </c>
      <c r="L772" s="261">
        <v>2027</v>
      </c>
      <c r="M772" s="261">
        <v>2028</v>
      </c>
      <c r="N772" s="831"/>
      <c r="O772" s="261">
        <v>2019</v>
      </c>
      <c r="P772" s="261">
        <v>2020</v>
      </c>
      <c r="Q772" s="261">
        <v>2021</v>
      </c>
      <c r="R772" s="261">
        <v>2022</v>
      </c>
      <c r="S772" s="261">
        <v>2023</v>
      </c>
      <c r="T772" s="261">
        <v>2024</v>
      </c>
      <c r="U772" s="261">
        <v>2025</v>
      </c>
      <c r="V772" s="261">
        <v>2026</v>
      </c>
      <c r="W772" s="261">
        <v>2027</v>
      </c>
      <c r="X772" s="261">
        <v>2028</v>
      </c>
      <c r="Y772" s="261" t="str">
        <f>'1.  LRAMVA Summary'!D52</f>
        <v>Residential</v>
      </c>
      <c r="Z772" s="261" t="str">
        <f>'1.  LRAMVA Summary'!E52</f>
        <v>GS &lt; 50 kW</v>
      </c>
      <c r="AA772" s="261" t="str">
        <f>'1.  LRAMVA Summary'!F52</f>
        <v>GS 50 to 2,999 kW</v>
      </c>
      <c r="AB772" s="261" t="str">
        <f>'1.  LRAMVA Summary'!G52</f>
        <v>GS 3,000 to 4,999 kW</v>
      </c>
      <c r="AC772" s="261" t="str">
        <f>'1.  LRAMVA Summary'!H52</f>
        <v>Unmetered Scattered Load</v>
      </c>
      <c r="AD772" s="261" t="str">
        <f>'1.  LRAMVA Summary'!I52</f>
        <v>Sentinel Lighting</v>
      </c>
      <c r="AE772" s="261" t="str">
        <f>'1.  LRAMVA Summary'!J52</f>
        <v>Street Lighting</v>
      </c>
      <c r="AF772" s="261" t="str">
        <f>'1.  LRAMVA Summary'!K52</f>
        <v/>
      </c>
      <c r="AG772" s="261" t="str">
        <f>'1.  LRAMVA Summary'!L52</f>
        <v/>
      </c>
      <c r="AH772" s="261" t="str">
        <f>'1.  LRAMVA Summary'!M52</f>
        <v/>
      </c>
      <c r="AI772" s="261" t="str">
        <f>'1.  LRAMVA Summary'!N52</f>
        <v/>
      </c>
      <c r="AJ772" s="261" t="str">
        <f>'1.  LRAMVA Summary'!O52</f>
        <v/>
      </c>
      <c r="AK772" s="261" t="str">
        <f>'1.  LRAMVA Summary'!P52</f>
        <v/>
      </c>
      <c r="AL772" s="261" t="str">
        <f>'1.  LRAMVA Summary'!Q52</f>
        <v/>
      </c>
      <c r="AM772" s="263" t="str">
        <f>'1.  LRAMVA Summary'!R52</f>
        <v>Total</v>
      </c>
    </row>
    <row r="773" spans="1:39" ht="15.75" customHeight="1">
      <c r="A773" s="490"/>
      <c r="B773" s="476" t="s">
        <v>451</v>
      </c>
      <c r="C773" s="265"/>
      <c r="D773" s="265"/>
      <c r="E773" s="265"/>
      <c r="F773" s="265"/>
      <c r="G773" s="265"/>
      <c r="H773" s="265"/>
      <c r="I773" s="265"/>
      <c r="J773" s="265"/>
      <c r="K773" s="265"/>
      <c r="L773" s="265"/>
      <c r="M773" s="265"/>
      <c r="N773" s="266"/>
      <c r="O773" s="265"/>
      <c r="P773" s="265"/>
      <c r="Q773" s="265"/>
      <c r="R773" s="265"/>
      <c r="S773" s="265"/>
      <c r="T773" s="265"/>
      <c r="U773" s="265"/>
      <c r="V773" s="265"/>
      <c r="W773" s="265"/>
      <c r="X773" s="265"/>
      <c r="Y773" s="267" t="str">
        <f>'1.  LRAMVA Summary'!D53</f>
        <v>kWh</v>
      </c>
      <c r="Z773" s="267" t="str">
        <f>'1.  LRAMVA Summary'!E53</f>
        <v>kWh</v>
      </c>
      <c r="AA773" s="267" t="str">
        <f>'1.  LRAMVA Summary'!F53</f>
        <v>kW</v>
      </c>
      <c r="AB773" s="267" t="str">
        <f>'1.  LRAMVA Summary'!G53</f>
        <v>kW</v>
      </c>
      <c r="AC773" s="267" t="str">
        <f>'1.  LRAMVA Summary'!H53</f>
        <v>kWh</v>
      </c>
      <c r="AD773" s="267" t="str">
        <f>'1.  LRAMVA Summary'!I53</f>
        <v>kW</v>
      </c>
      <c r="AE773" s="267" t="str">
        <f>'1.  LRAMVA Summary'!J53</f>
        <v>kW</v>
      </c>
      <c r="AF773" s="267">
        <f>'1.  LRAMVA Summary'!K53</f>
        <v>0</v>
      </c>
      <c r="AG773" s="267">
        <f>'1.  LRAMVA Summary'!L53</f>
        <v>0</v>
      </c>
      <c r="AH773" s="267">
        <f>'1.  LRAMVA Summary'!M53</f>
        <v>0</v>
      </c>
      <c r="AI773" s="267">
        <f>'1.  LRAMVA Summary'!N53</f>
        <v>0</v>
      </c>
      <c r="AJ773" s="267">
        <f>'1.  LRAMVA Summary'!O53</f>
        <v>0</v>
      </c>
      <c r="AK773" s="267">
        <f>'1.  LRAMVA Summary'!P53</f>
        <v>0</v>
      </c>
      <c r="AL773" s="267">
        <f>'1.  LRAMVA Summary'!Q53</f>
        <v>0</v>
      </c>
      <c r="AM773" s="268"/>
    </row>
    <row r="774" spans="1:39" ht="15.45" hidden="1" outlineLevel="1">
      <c r="A774" s="490"/>
      <c r="B774" s="462" t="s">
        <v>452</v>
      </c>
      <c r="C774" s="265"/>
      <c r="D774" s="265"/>
      <c r="E774" s="265"/>
      <c r="F774" s="265"/>
      <c r="G774" s="265"/>
      <c r="H774" s="265"/>
      <c r="I774" s="265"/>
      <c r="J774" s="265"/>
      <c r="K774" s="265"/>
      <c r="L774" s="265"/>
      <c r="M774" s="265"/>
      <c r="N774" s="266"/>
      <c r="O774" s="265"/>
      <c r="P774" s="265"/>
      <c r="Q774" s="265"/>
      <c r="R774" s="265"/>
      <c r="S774" s="265"/>
      <c r="T774" s="265"/>
      <c r="U774" s="265"/>
      <c r="V774" s="265"/>
      <c r="W774" s="265"/>
      <c r="X774" s="265"/>
      <c r="Y774" s="267"/>
      <c r="Z774" s="267"/>
      <c r="AA774" s="267"/>
      <c r="AB774" s="267"/>
      <c r="AC774" s="267"/>
      <c r="AD774" s="267"/>
      <c r="AE774" s="267"/>
      <c r="AF774" s="267"/>
      <c r="AG774" s="267"/>
      <c r="AH774" s="267"/>
      <c r="AI774" s="267"/>
      <c r="AJ774" s="267"/>
      <c r="AK774" s="267"/>
      <c r="AL774" s="267"/>
      <c r="AM774" s="268"/>
    </row>
    <row r="775" spans="1:39" ht="15" hidden="1" outlineLevel="1">
      <c r="A775" s="490">
        <v>1</v>
      </c>
      <c r="B775" s="396" t="s">
        <v>453</v>
      </c>
      <c r="C775" s="267" t="s">
        <v>335</v>
      </c>
      <c r="D775" s="271"/>
      <c r="E775" s="271"/>
      <c r="F775" s="271"/>
      <c r="G775" s="271"/>
      <c r="H775" s="271"/>
      <c r="I775" s="271"/>
      <c r="J775" s="271"/>
      <c r="K775" s="271"/>
      <c r="L775" s="271"/>
      <c r="M775" s="271"/>
      <c r="N775" s="267"/>
      <c r="O775" s="271"/>
      <c r="P775" s="271"/>
      <c r="Q775" s="271"/>
      <c r="R775" s="271"/>
      <c r="S775" s="271"/>
      <c r="T775" s="271"/>
      <c r="U775" s="271"/>
      <c r="V775" s="271"/>
      <c r="W775" s="271"/>
      <c r="X775" s="271"/>
      <c r="Y775" s="378"/>
      <c r="Z775" s="378"/>
      <c r="AA775" s="378"/>
      <c r="AB775" s="378"/>
      <c r="AC775" s="378"/>
      <c r="AD775" s="378"/>
      <c r="AE775" s="378"/>
      <c r="AF775" s="378"/>
      <c r="AG775" s="378"/>
      <c r="AH775" s="378"/>
      <c r="AI775" s="378"/>
      <c r="AJ775" s="378"/>
      <c r="AK775" s="378"/>
      <c r="AL775" s="378"/>
      <c r="AM775" s="272">
        <f>SUM(Y775:AL775)</f>
        <v>0</v>
      </c>
    </row>
    <row r="776" spans="1:39" ht="15" hidden="1" outlineLevel="1">
      <c r="A776" s="490"/>
      <c r="B776" s="270" t="s">
        <v>593</v>
      </c>
      <c r="C776" s="267" t="s">
        <v>337</v>
      </c>
      <c r="D776" s="271"/>
      <c r="E776" s="271"/>
      <c r="F776" s="271"/>
      <c r="G776" s="271"/>
      <c r="H776" s="271"/>
      <c r="I776" s="271"/>
      <c r="J776" s="271"/>
      <c r="K776" s="271"/>
      <c r="L776" s="271"/>
      <c r="M776" s="271"/>
      <c r="N776" s="427"/>
      <c r="O776" s="271"/>
      <c r="P776" s="271"/>
      <c r="Q776" s="271"/>
      <c r="R776" s="271"/>
      <c r="S776" s="271"/>
      <c r="T776" s="271"/>
      <c r="U776" s="271"/>
      <c r="V776" s="271"/>
      <c r="W776" s="271"/>
      <c r="X776" s="271"/>
      <c r="Y776" s="379">
        <f>Y775</f>
        <v>0</v>
      </c>
      <c r="Z776" s="379">
        <f t="shared" ref="Z776" si="2257">Z775</f>
        <v>0</v>
      </c>
      <c r="AA776" s="379">
        <f t="shared" ref="AA776" si="2258">AA775</f>
        <v>0</v>
      </c>
      <c r="AB776" s="379">
        <f t="shared" ref="AB776" si="2259">AB775</f>
        <v>0</v>
      </c>
      <c r="AC776" s="379">
        <f t="shared" ref="AC776" si="2260">AC775</f>
        <v>0</v>
      </c>
      <c r="AD776" s="379">
        <f t="shared" ref="AD776" si="2261">AD775</f>
        <v>0</v>
      </c>
      <c r="AE776" s="379">
        <f t="shared" ref="AE776" si="2262">AE775</f>
        <v>0</v>
      </c>
      <c r="AF776" s="379">
        <f t="shared" ref="AF776" si="2263">AF775</f>
        <v>0</v>
      </c>
      <c r="AG776" s="379">
        <f t="shared" ref="AG776" si="2264">AG775</f>
        <v>0</v>
      </c>
      <c r="AH776" s="379">
        <f t="shared" ref="AH776" si="2265">AH775</f>
        <v>0</v>
      </c>
      <c r="AI776" s="379">
        <f t="shared" ref="AI776" si="2266">AI775</f>
        <v>0</v>
      </c>
      <c r="AJ776" s="379">
        <f t="shared" ref="AJ776" si="2267">AJ775</f>
        <v>0</v>
      </c>
      <c r="AK776" s="379">
        <f t="shared" ref="AK776" si="2268">AK775</f>
        <v>0</v>
      </c>
      <c r="AL776" s="379">
        <f t="shared" ref="AL776" si="2269">AL775</f>
        <v>0</v>
      </c>
      <c r="AM776" s="273"/>
    </row>
    <row r="777" spans="1:39" ht="15.45" hidden="1" outlineLevel="1">
      <c r="A777" s="490"/>
      <c r="B777" s="274"/>
      <c r="C777" s="275"/>
      <c r="D777" s="275"/>
      <c r="E777" s="275"/>
      <c r="F777" s="275"/>
      <c r="G777" s="275"/>
      <c r="H777" s="275"/>
      <c r="I777" s="275"/>
      <c r="J777" s="275"/>
      <c r="K777" s="275"/>
      <c r="L777" s="275"/>
      <c r="M777" s="275"/>
      <c r="N777" s="276"/>
      <c r="O777" s="275"/>
      <c r="P777" s="275"/>
      <c r="Q777" s="275"/>
      <c r="R777" s="275"/>
      <c r="S777" s="275"/>
      <c r="T777" s="275"/>
      <c r="U777" s="275"/>
      <c r="V777" s="275"/>
      <c r="W777" s="275"/>
      <c r="X777" s="275"/>
      <c r="Y777" s="380"/>
      <c r="Z777" s="381"/>
      <c r="AA777" s="381"/>
      <c r="AB777" s="381"/>
      <c r="AC777" s="381"/>
      <c r="AD777" s="381"/>
      <c r="AE777" s="381"/>
      <c r="AF777" s="381"/>
      <c r="AG777" s="381"/>
      <c r="AH777" s="381"/>
      <c r="AI777" s="381"/>
      <c r="AJ777" s="381"/>
      <c r="AK777" s="381"/>
      <c r="AL777" s="381"/>
      <c r="AM777" s="278"/>
    </row>
    <row r="778" spans="1:39" ht="15" hidden="1" outlineLevel="1">
      <c r="A778" s="490">
        <v>2</v>
      </c>
      <c r="B778" s="396" t="s">
        <v>456</v>
      </c>
      <c r="C778" s="267" t="s">
        <v>335</v>
      </c>
      <c r="D778" s="271"/>
      <c r="E778" s="271"/>
      <c r="F778" s="271"/>
      <c r="G778" s="271"/>
      <c r="H778" s="271"/>
      <c r="I778" s="271"/>
      <c r="J778" s="271"/>
      <c r="K778" s="271"/>
      <c r="L778" s="271"/>
      <c r="M778" s="271"/>
      <c r="N778" s="267"/>
      <c r="O778" s="271"/>
      <c r="P778" s="271"/>
      <c r="Q778" s="271"/>
      <c r="R778" s="271"/>
      <c r="S778" s="271"/>
      <c r="T778" s="271"/>
      <c r="U778" s="271"/>
      <c r="V778" s="271"/>
      <c r="W778" s="271"/>
      <c r="X778" s="271"/>
      <c r="Y778" s="378"/>
      <c r="Z778" s="378"/>
      <c r="AA778" s="378"/>
      <c r="AB778" s="378"/>
      <c r="AC778" s="378"/>
      <c r="AD778" s="378"/>
      <c r="AE778" s="378"/>
      <c r="AF778" s="378"/>
      <c r="AG778" s="378"/>
      <c r="AH778" s="378"/>
      <c r="AI778" s="378"/>
      <c r="AJ778" s="378"/>
      <c r="AK778" s="378"/>
      <c r="AL778" s="378"/>
      <c r="AM778" s="272">
        <f>SUM(Y778:AL778)</f>
        <v>0</v>
      </c>
    </row>
    <row r="779" spans="1:39" ht="15" hidden="1" outlineLevel="1">
      <c r="A779" s="490"/>
      <c r="B779" s="270" t="s">
        <v>593</v>
      </c>
      <c r="C779" s="267" t="s">
        <v>337</v>
      </c>
      <c r="D779" s="271"/>
      <c r="E779" s="271"/>
      <c r="F779" s="271"/>
      <c r="G779" s="271"/>
      <c r="H779" s="271"/>
      <c r="I779" s="271"/>
      <c r="J779" s="271"/>
      <c r="K779" s="271"/>
      <c r="L779" s="271"/>
      <c r="M779" s="271"/>
      <c r="N779" s="427"/>
      <c r="O779" s="271"/>
      <c r="P779" s="271"/>
      <c r="Q779" s="271"/>
      <c r="R779" s="271"/>
      <c r="S779" s="271"/>
      <c r="T779" s="271"/>
      <c r="U779" s="271"/>
      <c r="V779" s="271"/>
      <c r="W779" s="271"/>
      <c r="X779" s="271"/>
      <c r="Y779" s="379">
        <f>Y778</f>
        <v>0</v>
      </c>
      <c r="Z779" s="379">
        <f t="shared" ref="Z779" si="2270">Z778</f>
        <v>0</v>
      </c>
      <c r="AA779" s="379">
        <f t="shared" ref="AA779" si="2271">AA778</f>
        <v>0</v>
      </c>
      <c r="AB779" s="379">
        <f t="shared" ref="AB779" si="2272">AB778</f>
        <v>0</v>
      </c>
      <c r="AC779" s="379">
        <f t="shared" ref="AC779" si="2273">AC778</f>
        <v>0</v>
      </c>
      <c r="AD779" s="379">
        <f t="shared" ref="AD779" si="2274">AD778</f>
        <v>0</v>
      </c>
      <c r="AE779" s="379">
        <f t="shared" ref="AE779" si="2275">AE778</f>
        <v>0</v>
      </c>
      <c r="AF779" s="379">
        <f t="shared" ref="AF779" si="2276">AF778</f>
        <v>0</v>
      </c>
      <c r="AG779" s="379">
        <f t="shared" ref="AG779" si="2277">AG778</f>
        <v>0</v>
      </c>
      <c r="AH779" s="379">
        <f t="shared" ref="AH779" si="2278">AH778</f>
        <v>0</v>
      </c>
      <c r="AI779" s="379">
        <f t="shared" ref="AI779" si="2279">AI778</f>
        <v>0</v>
      </c>
      <c r="AJ779" s="379">
        <f t="shared" ref="AJ779" si="2280">AJ778</f>
        <v>0</v>
      </c>
      <c r="AK779" s="379">
        <f t="shared" ref="AK779" si="2281">AK778</f>
        <v>0</v>
      </c>
      <c r="AL779" s="379">
        <f t="shared" ref="AL779" si="2282">AL778</f>
        <v>0</v>
      </c>
      <c r="AM779" s="273"/>
    </row>
    <row r="780" spans="1:39" ht="15.45" hidden="1" outlineLevel="1">
      <c r="A780" s="490"/>
      <c r="B780" s="274"/>
      <c r="C780" s="275"/>
      <c r="D780" s="280"/>
      <c r="E780" s="280"/>
      <c r="F780" s="280"/>
      <c r="G780" s="280"/>
      <c r="H780" s="280"/>
      <c r="I780" s="280"/>
      <c r="J780" s="280"/>
      <c r="K780" s="280"/>
      <c r="L780" s="280"/>
      <c r="M780" s="280"/>
      <c r="N780" s="276"/>
      <c r="O780" s="280"/>
      <c r="P780" s="280"/>
      <c r="Q780" s="280"/>
      <c r="R780" s="280"/>
      <c r="S780" s="280"/>
      <c r="T780" s="280"/>
      <c r="U780" s="280"/>
      <c r="V780" s="280"/>
      <c r="W780" s="280"/>
      <c r="X780" s="280"/>
      <c r="Y780" s="380"/>
      <c r="Z780" s="381"/>
      <c r="AA780" s="381"/>
      <c r="AB780" s="381"/>
      <c r="AC780" s="381"/>
      <c r="AD780" s="381"/>
      <c r="AE780" s="381"/>
      <c r="AF780" s="381"/>
      <c r="AG780" s="381"/>
      <c r="AH780" s="381"/>
      <c r="AI780" s="381"/>
      <c r="AJ780" s="381"/>
      <c r="AK780" s="381"/>
      <c r="AL780" s="381"/>
      <c r="AM780" s="278"/>
    </row>
    <row r="781" spans="1:39" ht="15" hidden="1" outlineLevel="1">
      <c r="A781" s="490">
        <v>3</v>
      </c>
      <c r="B781" s="396" t="s">
        <v>458</v>
      </c>
      <c r="C781" s="267" t="s">
        <v>335</v>
      </c>
      <c r="D781" s="271"/>
      <c r="E781" s="271"/>
      <c r="F781" s="271"/>
      <c r="G781" s="271"/>
      <c r="H781" s="271"/>
      <c r="I781" s="271"/>
      <c r="J781" s="271"/>
      <c r="K781" s="271"/>
      <c r="L781" s="271"/>
      <c r="M781" s="271"/>
      <c r="N781" s="267"/>
      <c r="O781" s="271"/>
      <c r="P781" s="271"/>
      <c r="Q781" s="271"/>
      <c r="R781" s="271"/>
      <c r="S781" s="271"/>
      <c r="T781" s="271"/>
      <c r="U781" s="271"/>
      <c r="V781" s="271"/>
      <c r="W781" s="271"/>
      <c r="X781" s="271"/>
      <c r="Y781" s="378"/>
      <c r="Z781" s="378"/>
      <c r="AA781" s="378"/>
      <c r="AB781" s="378"/>
      <c r="AC781" s="378"/>
      <c r="AD781" s="378"/>
      <c r="AE781" s="378"/>
      <c r="AF781" s="378"/>
      <c r="AG781" s="378"/>
      <c r="AH781" s="378"/>
      <c r="AI781" s="378"/>
      <c r="AJ781" s="378"/>
      <c r="AK781" s="378"/>
      <c r="AL781" s="378"/>
      <c r="AM781" s="272">
        <f>SUM(Y781:AL781)</f>
        <v>0</v>
      </c>
    </row>
    <row r="782" spans="1:39" ht="15" hidden="1" outlineLevel="1">
      <c r="A782" s="490"/>
      <c r="B782" s="270" t="s">
        <v>593</v>
      </c>
      <c r="C782" s="267" t="s">
        <v>337</v>
      </c>
      <c r="D782" s="271"/>
      <c r="E782" s="271"/>
      <c r="F782" s="271"/>
      <c r="G782" s="271"/>
      <c r="H782" s="271"/>
      <c r="I782" s="271"/>
      <c r="J782" s="271"/>
      <c r="K782" s="271"/>
      <c r="L782" s="271"/>
      <c r="M782" s="271"/>
      <c r="N782" s="427"/>
      <c r="O782" s="271"/>
      <c r="P782" s="271"/>
      <c r="Q782" s="271"/>
      <c r="R782" s="271"/>
      <c r="S782" s="271"/>
      <c r="T782" s="271"/>
      <c r="U782" s="271"/>
      <c r="V782" s="271"/>
      <c r="W782" s="271"/>
      <c r="X782" s="271"/>
      <c r="Y782" s="379">
        <f>Y781</f>
        <v>0</v>
      </c>
      <c r="Z782" s="379">
        <f t="shared" ref="Z782" si="2283">Z781</f>
        <v>0</v>
      </c>
      <c r="AA782" s="379">
        <f t="shared" ref="AA782" si="2284">AA781</f>
        <v>0</v>
      </c>
      <c r="AB782" s="379">
        <f t="shared" ref="AB782" si="2285">AB781</f>
        <v>0</v>
      </c>
      <c r="AC782" s="379">
        <f t="shared" ref="AC782" si="2286">AC781</f>
        <v>0</v>
      </c>
      <c r="AD782" s="379">
        <f t="shared" ref="AD782" si="2287">AD781</f>
        <v>0</v>
      </c>
      <c r="AE782" s="379">
        <f t="shared" ref="AE782" si="2288">AE781</f>
        <v>0</v>
      </c>
      <c r="AF782" s="379">
        <f t="shared" ref="AF782" si="2289">AF781</f>
        <v>0</v>
      </c>
      <c r="AG782" s="379">
        <f t="shared" ref="AG782" si="2290">AG781</f>
        <v>0</v>
      </c>
      <c r="AH782" s="379">
        <f t="shared" ref="AH782" si="2291">AH781</f>
        <v>0</v>
      </c>
      <c r="AI782" s="379">
        <f t="shared" ref="AI782" si="2292">AI781</f>
        <v>0</v>
      </c>
      <c r="AJ782" s="379">
        <f t="shared" ref="AJ782" si="2293">AJ781</f>
        <v>0</v>
      </c>
      <c r="AK782" s="379">
        <f t="shared" ref="AK782" si="2294">AK781</f>
        <v>0</v>
      </c>
      <c r="AL782" s="379">
        <f t="shared" ref="AL782" si="2295">AL781</f>
        <v>0</v>
      </c>
      <c r="AM782" s="273"/>
    </row>
    <row r="783" spans="1:39" ht="15" hidden="1" outlineLevel="1">
      <c r="A783" s="490"/>
      <c r="B783" s="270"/>
      <c r="C783" s="281"/>
      <c r="D783" s="267"/>
      <c r="E783" s="267"/>
      <c r="F783" s="267"/>
      <c r="G783" s="267"/>
      <c r="H783" s="267"/>
      <c r="I783" s="267"/>
      <c r="J783" s="267"/>
      <c r="K783" s="267"/>
      <c r="L783" s="267"/>
      <c r="M783" s="267"/>
      <c r="N783" s="267"/>
      <c r="O783" s="267"/>
      <c r="P783" s="267"/>
      <c r="Q783" s="267"/>
      <c r="R783" s="267"/>
      <c r="S783" s="267"/>
      <c r="T783" s="267"/>
      <c r="U783" s="267"/>
      <c r="V783" s="267"/>
      <c r="W783" s="267"/>
      <c r="X783" s="267"/>
      <c r="Y783" s="380"/>
      <c r="Z783" s="380"/>
      <c r="AA783" s="380"/>
      <c r="AB783" s="380"/>
      <c r="AC783" s="380"/>
      <c r="AD783" s="380"/>
      <c r="AE783" s="380"/>
      <c r="AF783" s="380"/>
      <c r="AG783" s="380"/>
      <c r="AH783" s="380"/>
      <c r="AI783" s="380"/>
      <c r="AJ783" s="380"/>
      <c r="AK783" s="380"/>
      <c r="AL783" s="380"/>
      <c r="AM783" s="282"/>
    </row>
    <row r="784" spans="1:39" ht="15" hidden="1" outlineLevel="1">
      <c r="A784" s="490">
        <v>4</v>
      </c>
      <c r="B784" s="478" t="s">
        <v>459</v>
      </c>
      <c r="C784" s="267" t="s">
        <v>335</v>
      </c>
      <c r="D784" s="271"/>
      <c r="E784" s="271"/>
      <c r="F784" s="271"/>
      <c r="G784" s="271"/>
      <c r="H784" s="271"/>
      <c r="I784" s="271"/>
      <c r="J784" s="271"/>
      <c r="K784" s="271"/>
      <c r="L784" s="271"/>
      <c r="M784" s="271"/>
      <c r="N784" s="267"/>
      <c r="O784" s="271"/>
      <c r="P784" s="271"/>
      <c r="Q784" s="271"/>
      <c r="R784" s="271"/>
      <c r="S784" s="271"/>
      <c r="T784" s="271"/>
      <c r="U784" s="271"/>
      <c r="V784" s="271"/>
      <c r="W784" s="271"/>
      <c r="X784" s="271"/>
      <c r="Y784" s="383"/>
      <c r="Z784" s="383"/>
      <c r="AA784" s="383"/>
      <c r="AB784" s="383"/>
      <c r="AC784" s="383"/>
      <c r="AD784" s="383"/>
      <c r="AE784" s="383"/>
      <c r="AF784" s="378"/>
      <c r="AG784" s="378"/>
      <c r="AH784" s="378"/>
      <c r="AI784" s="378"/>
      <c r="AJ784" s="378"/>
      <c r="AK784" s="378"/>
      <c r="AL784" s="378"/>
      <c r="AM784" s="272">
        <f>SUM(Y784:AL784)</f>
        <v>0</v>
      </c>
    </row>
    <row r="785" spans="1:39" ht="15" hidden="1" outlineLevel="1">
      <c r="A785" s="490"/>
      <c r="B785" s="270" t="s">
        <v>593</v>
      </c>
      <c r="C785" s="267" t="s">
        <v>337</v>
      </c>
      <c r="D785" s="271"/>
      <c r="E785" s="271"/>
      <c r="F785" s="271"/>
      <c r="G785" s="271"/>
      <c r="H785" s="271"/>
      <c r="I785" s="271"/>
      <c r="J785" s="271"/>
      <c r="K785" s="271"/>
      <c r="L785" s="271"/>
      <c r="M785" s="271"/>
      <c r="N785" s="427"/>
      <c r="O785" s="271"/>
      <c r="P785" s="271"/>
      <c r="Q785" s="271"/>
      <c r="R785" s="271"/>
      <c r="S785" s="271"/>
      <c r="T785" s="271"/>
      <c r="U785" s="271"/>
      <c r="V785" s="271"/>
      <c r="W785" s="271"/>
      <c r="X785" s="271"/>
      <c r="Y785" s="379">
        <f>Y784</f>
        <v>0</v>
      </c>
      <c r="Z785" s="379">
        <f t="shared" ref="Z785" si="2296">Z784</f>
        <v>0</v>
      </c>
      <c r="AA785" s="379">
        <f t="shared" ref="AA785" si="2297">AA784</f>
        <v>0</v>
      </c>
      <c r="AB785" s="379">
        <f t="shared" ref="AB785" si="2298">AB784</f>
        <v>0</v>
      </c>
      <c r="AC785" s="379">
        <f t="shared" ref="AC785" si="2299">AC784</f>
        <v>0</v>
      </c>
      <c r="AD785" s="379">
        <f t="shared" ref="AD785" si="2300">AD784</f>
        <v>0</v>
      </c>
      <c r="AE785" s="379">
        <f t="shared" ref="AE785" si="2301">AE784</f>
        <v>0</v>
      </c>
      <c r="AF785" s="379">
        <f t="shared" ref="AF785" si="2302">AF784</f>
        <v>0</v>
      </c>
      <c r="AG785" s="379">
        <f t="shared" ref="AG785" si="2303">AG784</f>
        <v>0</v>
      </c>
      <c r="AH785" s="379">
        <f t="shared" ref="AH785" si="2304">AH784</f>
        <v>0</v>
      </c>
      <c r="AI785" s="379">
        <f t="shared" ref="AI785" si="2305">AI784</f>
        <v>0</v>
      </c>
      <c r="AJ785" s="379">
        <f t="shared" ref="AJ785" si="2306">AJ784</f>
        <v>0</v>
      </c>
      <c r="AK785" s="379">
        <f t="shared" ref="AK785" si="2307">AK784</f>
        <v>0</v>
      </c>
      <c r="AL785" s="379">
        <f t="shared" ref="AL785" si="2308">AL784</f>
        <v>0</v>
      </c>
      <c r="AM785" s="273"/>
    </row>
    <row r="786" spans="1:39" ht="15" hidden="1" outlineLevel="1">
      <c r="A786" s="490"/>
      <c r="B786" s="270"/>
      <c r="C786" s="281"/>
      <c r="D786" s="280"/>
      <c r="E786" s="280"/>
      <c r="F786" s="280"/>
      <c r="G786" s="280"/>
      <c r="H786" s="280"/>
      <c r="I786" s="280"/>
      <c r="J786" s="280"/>
      <c r="K786" s="280"/>
      <c r="L786" s="280"/>
      <c r="M786" s="280"/>
      <c r="N786" s="267"/>
      <c r="O786" s="280"/>
      <c r="P786" s="280"/>
      <c r="Q786" s="280"/>
      <c r="R786" s="280"/>
      <c r="S786" s="280"/>
      <c r="T786" s="280"/>
      <c r="U786" s="280"/>
      <c r="V786" s="280"/>
      <c r="W786" s="280"/>
      <c r="X786" s="280"/>
      <c r="Y786" s="380"/>
      <c r="Z786" s="380"/>
      <c r="AA786" s="380"/>
      <c r="AB786" s="380"/>
      <c r="AC786" s="380"/>
      <c r="AD786" s="380"/>
      <c r="AE786" s="380"/>
      <c r="AF786" s="380"/>
      <c r="AG786" s="380"/>
      <c r="AH786" s="380"/>
      <c r="AI786" s="380"/>
      <c r="AJ786" s="380"/>
      <c r="AK786" s="380"/>
      <c r="AL786" s="380"/>
      <c r="AM786" s="282"/>
    </row>
    <row r="787" spans="1:39" ht="15.75" hidden="1" customHeight="1" outlineLevel="1">
      <c r="A787" s="490">
        <v>5</v>
      </c>
      <c r="B787" s="396" t="s">
        <v>460</v>
      </c>
      <c r="C787" s="267" t="s">
        <v>335</v>
      </c>
      <c r="D787" s="271"/>
      <c r="E787" s="271"/>
      <c r="F787" s="271"/>
      <c r="G787" s="271"/>
      <c r="H787" s="271"/>
      <c r="I787" s="271"/>
      <c r="J787" s="271"/>
      <c r="K787" s="271"/>
      <c r="L787" s="271"/>
      <c r="M787" s="271"/>
      <c r="N787" s="267"/>
      <c r="O787" s="271"/>
      <c r="P787" s="271"/>
      <c r="Q787" s="271"/>
      <c r="R787" s="271"/>
      <c r="S787" s="271"/>
      <c r="T787" s="271"/>
      <c r="U787" s="271"/>
      <c r="V787" s="271"/>
      <c r="W787" s="271"/>
      <c r="X787" s="271"/>
      <c r="Y787" s="383"/>
      <c r="Z787" s="383"/>
      <c r="AA787" s="383"/>
      <c r="AB787" s="383"/>
      <c r="AC787" s="383"/>
      <c r="AD787" s="383"/>
      <c r="AE787" s="383"/>
      <c r="AF787" s="378"/>
      <c r="AG787" s="378"/>
      <c r="AH787" s="378"/>
      <c r="AI787" s="378"/>
      <c r="AJ787" s="378"/>
      <c r="AK787" s="378"/>
      <c r="AL787" s="378"/>
      <c r="AM787" s="272">
        <f>SUM(Y787:AL787)</f>
        <v>0</v>
      </c>
    </row>
    <row r="788" spans="1:39" ht="20.25" hidden="1" customHeight="1" outlineLevel="1">
      <c r="A788" s="490"/>
      <c r="B788" s="270" t="s">
        <v>593</v>
      </c>
      <c r="C788" s="267" t="s">
        <v>337</v>
      </c>
      <c r="D788" s="271"/>
      <c r="E788" s="271"/>
      <c r="F788" s="271"/>
      <c r="G788" s="271"/>
      <c r="H788" s="271"/>
      <c r="I788" s="271"/>
      <c r="J788" s="271"/>
      <c r="K788" s="271"/>
      <c r="L788" s="271"/>
      <c r="M788" s="271"/>
      <c r="N788" s="427"/>
      <c r="O788" s="271"/>
      <c r="P788" s="271"/>
      <c r="Q788" s="271"/>
      <c r="R788" s="271"/>
      <c r="S788" s="271"/>
      <c r="T788" s="271"/>
      <c r="U788" s="271"/>
      <c r="V788" s="271"/>
      <c r="W788" s="271"/>
      <c r="X788" s="271"/>
      <c r="Y788" s="379">
        <f>Y787</f>
        <v>0</v>
      </c>
      <c r="Z788" s="379">
        <f t="shared" ref="Z788" si="2309">Z787</f>
        <v>0</v>
      </c>
      <c r="AA788" s="379">
        <f t="shared" ref="AA788" si="2310">AA787</f>
        <v>0</v>
      </c>
      <c r="AB788" s="379">
        <f t="shared" ref="AB788" si="2311">AB787</f>
        <v>0</v>
      </c>
      <c r="AC788" s="379">
        <f t="shared" ref="AC788" si="2312">AC787</f>
        <v>0</v>
      </c>
      <c r="AD788" s="379">
        <f t="shared" ref="AD788" si="2313">AD787</f>
        <v>0</v>
      </c>
      <c r="AE788" s="379">
        <f t="shared" ref="AE788" si="2314">AE787</f>
        <v>0</v>
      </c>
      <c r="AF788" s="379">
        <f t="shared" ref="AF788" si="2315">AF787</f>
        <v>0</v>
      </c>
      <c r="AG788" s="379">
        <f t="shared" ref="AG788" si="2316">AG787</f>
        <v>0</v>
      </c>
      <c r="AH788" s="379">
        <f t="shared" ref="AH788" si="2317">AH787</f>
        <v>0</v>
      </c>
      <c r="AI788" s="379">
        <f t="shared" ref="AI788" si="2318">AI787</f>
        <v>0</v>
      </c>
      <c r="AJ788" s="379">
        <f t="shared" ref="AJ788" si="2319">AJ787</f>
        <v>0</v>
      </c>
      <c r="AK788" s="379">
        <f t="shared" ref="AK788" si="2320">AK787</f>
        <v>0</v>
      </c>
      <c r="AL788" s="379">
        <f t="shared" ref="AL788" si="2321">AL787</f>
        <v>0</v>
      </c>
      <c r="AM788" s="273"/>
    </row>
    <row r="789" spans="1:39" ht="15" hidden="1" outlineLevel="1">
      <c r="A789" s="490"/>
      <c r="B789" s="270"/>
      <c r="C789" s="267"/>
      <c r="D789" s="267"/>
      <c r="E789" s="267"/>
      <c r="F789" s="267"/>
      <c r="G789" s="267"/>
      <c r="H789" s="267"/>
      <c r="I789" s="267"/>
      <c r="J789" s="267"/>
      <c r="K789" s="267"/>
      <c r="L789" s="267"/>
      <c r="M789" s="267"/>
      <c r="N789" s="267"/>
      <c r="O789" s="267"/>
      <c r="P789" s="267"/>
      <c r="Q789" s="267"/>
      <c r="R789" s="267"/>
      <c r="S789" s="267"/>
      <c r="T789" s="267"/>
      <c r="U789" s="267"/>
      <c r="V789" s="267"/>
      <c r="W789" s="267"/>
      <c r="X789" s="267"/>
      <c r="Y789" s="390"/>
      <c r="Z789" s="391"/>
      <c r="AA789" s="391"/>
      <c r="AB789" s="391"/>
      <c r="AC789" s="391"/>
      <c r="AD789" s="391"/>
      <c r="AE789" s="391"/>
      <c r="AF789" s="391"/>
      <c r="AG789" s="391"/>
      <c r="AH789" s="391"/>
      <c r="AI789" s="391"/>
      <c r="AJ789" s="391"/>
      <c r="AK789" s="391"/>
      <c r="AL789" s="391"/>
      <c r="AM789" s="273"/>
    </row>
    <row r="790" spans="1:39" ht="15.45" hidden="1" outlineLevel="1">
      <c r="A790" s="490"/>
      <c r="B790" s="295" t="s">
        <v>461</v>
      </c>
      <c r="C790" s="265"/>
      <c r="D790" s="265"/>
      <c r="E790" s="265"/>
      <c r="F790" s="265"/>
      <c r="G790" s="265"/>
      <c r="H790" s="265"/>
      <c r="I790" s="265"/>
      <c r="J790" s="265"/>
      <c r="K790" s="265"/>
      <c r="L790" s="265"/>
      <c r="M790" s="265"/>
      <c r="N790" s="266"/>
      <c r="O790" s="265"/>
      <c r="P790" s="265"/>
      <c r="Q790" s="265"/>
      <c r="R790" s="265"/>
      <c r="S790" s="265"/>
      <c r="T790" s="265"/>
      <c r="U790" s="265"/>
      <c r="V790" s="265"/>
      <c r="W790" s="265"/>
      <c r="X790" s="265"/>
      <c r="Y790" s="382"/>
      <c r="Z790" s="382"/>
      <c r="AA790" s="382"/>
      <c r="AB790" s="382"/>
      <c r="AC790" s="382"/>
      <c r="AD790" s="382"/>
      <c r="AE790" s="382"/>
      <c r="AF790" s="382"/>
      <c r="AG790" s="382"/>
      <c r="AH790" s="382"/>
      <c r="AI790" s="382"/>
      <c r="AJ790" s="382"/>
      <c r="AK790" s="382"/>
      <c r="AL790" s="382"/>
      <c r="AM790" s="268"/>
    </row>
    <row r="791" spans="1:39" ht="15" hidden="1" outlineLevel="1">
      <c r="A791" s="490">
        <v>6</v>
      </c>
      <c r="B791" s="396" t="s">
        <v>462</v>
      </c>
      <c r="C791" s="267" t="s">
        <v>335</v>
      </c>
      <c r="D791" s="271"/>
      <c r="E791" s="271"/>
      <c r="F791" s="271"/>
      <c r="G791" s="271"/>
      <c r="H791" s="271"/>
      <c r="I791" s="271"/>
      <c r="J791" s="271"/>
      <c r="K791" s="271"/>
      <c r="L791" s="271"/>
      <c r="M791" s="271"/>
      <c r="N791" s="271">
        <v>12</v>
      </c>
      <c r="O791" s="271"/>
      <c r="P791" s="271"/>
      <c r="Q791" s="271"/>
      <c r="R791" s="271"/>
      <c r="S791" s="271"/>
      <c r="T791" s="271"/>
      <c r="U791" s="271"/>
      <c r="V791" s="271"/>
      <c r="W791" s="271"/>
      <c r="X791" s="271"/>
      <c r="Y791" s="383"/>
      <c r="Z791" s="383"/>
      <c r="AA791" s="383"/>
      <c r="AB791" s="383"/>
      <c r="AC791" s="383"/>
      <c r="AD791" s="383"/>
      <c r="AE791" s="383"/>
      <c r="AF791" s="383"/>
      <c r="AG791" s="383"/>
      <c r="AH791" s="383"/>
      <c r="AI791" s="383"/>
      <c r="AJ791" s="383"/>
      <c r="AK791" s="383"/>
      <c r="AL791" s="383"/>
      <c r="AM791" s="272">
        <f>SUM(Y791:AL791)</f>
        <v>0</v>
      </c>
    </row>
    <row r="792" spans="1:39" ht="15" hidden="1" outlineLevel="1">
      <c r="A792" s="490"/>
      <c r="B792" s="270" t="s">
        <v>593</v>
      </c>
      <c r="C792" s="267" t="s">
        <v>337</v>
      </c>
      <c r="D792" s="271"/>
      <c r="E792" s="271"/>
      <c r="F792" s="271"/>
      <c r="G792" s="271"/>
      <c r="H792" s="271"/>
      <c r="I792" s="271"/>
      <c r="J792" s="271"/>
      <c r="K792" s="271"/>
      <c r="L792" s="271"/>
      <c r="M792" s="271"/>
      <c r="N792" s="271">
        <f>N791</f>
        <v>12</v>
      </c>
      <c r="O792" s="271"/>
      <c r="P792" s="271"/>
      <c r="Q792" s="271"/>
      <c r="R792" s="271"/>
      <c r="S792" s="271"/>
      <c r="T792" s="271"/>
      <c r="U792" s="271"/>
      <c r="V792" s="271"/>
      <c r="W792" s="271"/>
      <c r="X792" s="271"/>
      <c r="Y792" s="379">
        <f>Y791</f>
        <v>0</v>
      </c>
      <c r="Z792" s="379">
        <f t="shared" ref="Z792" si="2322">Z791</f>
        <v>0</v>
      </c>
      <c r="AA792" s="379">
        <f t="shared" ref="AA792" si="2323">AA791</f>
        <v>0</v>
      </c>
      <c r="AB792" s="379">
        <f t="shared" ref="AB792" si="2324">AB791</f>
        <v>0</v>
      </c>
      <c r="AC792" s="379">
        <f t="shared" ref="AC792" si="2325">AC791</f>
        <v>0</v>
      </c>
      <c r="AD792" s="379">
        <f t="shared" ref="AD792" si="2326">AD791</f>
        <v>0</v>
      </c>
      <c r="AE792" s="379">
        <f t="shared" ref="AE792" si="2327">AE791</f>
        <v>0</v>
      </c>
      <c r="AF792" s="379">
        <f t="shared" ref="AF792" si="2328">AF791</f>
        <v>0</v>
      </c>
      <c r="AG792" s="379">
        <f t="shared" ref="AG792" si="2329">AG791</f>
        <v>0</v>
      </c>
      <c r="AH792" s="379">
        <f t="shared" ref="AH792" si="2330">AH791</f>
        <v>0</v>
      </c>
      <c r="AI792" s="379">
        <f t="shared" ref="AI792" si="2331">AI791</f>
        <v>0</v>
      </c>
      <c r="AJ792" s="379">
        <f t="shared" ref="AJ792" si="2332">AJ791</f>
        <v>0</v>
      </c>
      <c r="AK792" s="379">
        <f t="shared" ref="AK792" si="2333">AK791</f>
        <v>0</v>
      </c>
      <c r="AL792" s="379">
        <f t="shared" ref="AL792" si="2334">AL791</f>
        <v>0</v>
      </c>
      <c r="AM792" s="287"/>
    </row>
    <row r="793" spans="1:39" ht="15" hidden="1" outlineLevel="1">
      <c r="A793" s="490"/>
      <c r="B793" s="286"/>
      <c r="C793" s="288"/>
      <c r="D793" s="267"/>
      <c r="E793" s="267"/>
      <c r="F793" s="267"/>
      <c r="G793" s="267"/>
      <c r="H793" s="267"/>
      <c r="I793" s="267"/>
      <c r="J793" s="267"/>
      <c r="K793" s="267"/>
      <c r="L793" s="267"/>
      <c r="M793" s="267"/>
      <c r="N793" s="267"/>
      <c r="O793" s="267"/>
      <c r="P793" s="267"/>
      <c r="Q793" s="267"/>
      <c r="R793" s="267"/>
      <c r="S793" s="267"/>
      <c r="T793" s="267"/>
      <c r="U793" s="267"/>
      <c r="V793" s="267"/>
      <c r="W793" s="267"/>
      <c r="X793" s="267"/>
      <c r="Y793" s="384"/>
      <c r="Z793" s="384"/>
      <c r="AA793" s="384"/>
      <c r="AB793" s="384"/>
      <c r="AC793" s="384"/>
      <c r="AD793" s="384"/>
      <c r="AE793" s="384"/>
      <c r="AF793" s="384"/>
      <c r="AG793" s="384"/>
      <c r="AH793" s="384"/>
      <c r="AI793" s="384"/>
      <c r="AJ793" s="384"/>
      <c r="AK793" s="384"/>
      <c r="AL793" s="384"/>
      <c r="AM793" s="289"/>
    </row>
    <row r="794" spans="1:39" ht="30" hidden="1" outlineLevel="1">
      <c r="A794" s="490">
        <v>7</v>
      </c>
      <c r="B794" s="396" t="s">
        <v>463</v>
      </c>
      <c r="C794" s="267" t="s">
        <v>335</v>
      </c>
      <c r="D794" s="271"/>
      <c r="E794" s="271"/>
      <c r="F794" s="271"/>
      <c r="G794" s="271"/>
      <c r="H794" s="271"/>
      <c r="I794" s="271"/>
      <c r="J794" s="271"/>
      <c r="K794" s="271"/>
      <c r="L794" s="271"/>
      <c r="M794" s="271"/>
      <c r="N794" s="271">
        <v>12</v>
      </c>
      <c r="O794" s="271"/>
      <c r="P794" s="271"/>
      <c r="Q794" s="271"/>
      <c r="R794" s="271"/>
      <c r="S794" s="271"/>
      <c r="T794" s="271"/>
      <c r="U794" s="271"/>
      <c r="V794" s="271"/>
      <c r="W794" s="271"/>
      <c r="X794" s="271"/>
      <c r="Y794" s="383"/>
      <c r="Z794" s="383"/>
      <c r="AA794" s="383"/>
      <c r="AB794" s="383"/>
      <c r="AC794" s="383"/>
      <c r="AD794" s="383"/>
      <c r="AE794" s="383"/>
      <c r="AF794" s="383"/>
      <c r="AG794" s="383"/>
      <c r="AH794" s="383"/>
      <c r="AI794" s="383"/>
      <c r="AJ794" s="383"/>
      <c r="AK794" s="383"/>
      <c r="AL794" s="383"/>
      <c r="AM794" s="272">
        <f>SUM(Y794:AL794)</f>
        <v>0</v>
      </c>
    </row>
    <row r="795" spans="1:39" ht="15" hidden="1" outlineLevel="1">
      <c r="A795" s="490"/>
      <c r="B795" s="270" t="s">
        <v>593</v>
      </c>
      <c r="C795" s="267" t="s">
        <v>337</v>
      </c>
      <c r="D795" s="271"/>
      <c r="E795" s="271"/>
      <c r="F795" s="271"/>
      <c r="G795" s="271"/>
      <c r="H795" s="271"/>
      <c r="I795" s="271"/>
      <c r="J795" s="271"/>
      <c r="K795" s="271"/>
      <c r="L795" s="271"/>
      <c r="M795" s="271"/>
      <c r="N795" s="271">
        <f>N794</f>
        <v>12</v>
      </c>
      <c r="O795" s="271"/>
      <c r="P795" s="271"/>
      <c r="Q795" s="271"/>
      <c r="R795" s="271"/>
      <c r="S795" s="271"/>
      <c r="T795" s="271"/>
      <c r="U795" s="271"/>
      <c r="V795" s="271"/>
      <c r="W795" s="271"/>
      <c r="X795" s="271"/>
      <c r="Y795" s="379">
        <f>Y794</f>
        <v>0</v>
      </c>
      <c r="Z795" s="379">
        <f t="shared" ref="Z795" si="2335">Z794</f>
        <v>0</v>
      </c>
      <c r="AA795" s="379">
        <f t="shared" ref="AA795" si="2336">AA794</f>
        <v>0</v>
      </c>
      <c r="AB795" s="379">
        <f t="shared" ref="AB795" si="2337">AB794</f>
        <v>0</v>
      </c>
      <c r="AC795" s="379">
        <f t="shared" ref="AC795" si="2338">AC794</f>
        <v>0</v>
      </c>
      <c r="AD795" s="379">
        <f t="shared" ref="AD795" si="2339">AD794</f>
        <v>0</v>
      </c>
      <c r="AE795" s="379">
        <f t="shared" ref="AE795" si="2340">AE794</f>
        <v>0</v>
      </c>
      <c r="AF795" s="379">
        <f t="shared" ref="AF795" si="2341">AF794</f>
        <v>0</v>
      </c>
      <c r="AG795" s="379">
        <f t="shared" ref="AG795" si="2342">AG794</f>
        <v>0</v>
      </c>
      <c r="AH795" s="379">
        <f t="shared" ref="AH795" si="2343">AH794</f>
        <v>0</v>
      </c>
      <c r="AI795" s="379">
        <f t="shared" ref="AI795" si="2344">AI794</f>
        <v>0</v>
      </c>
      <c r="AJ795" s="379">
        <f t="shared" ref="AJ795" si="2345">AJ794</f>
        <v>0</v>
      </c>
      <c r="AK795" s="379">
        <f t="shared" ref="AK795" si="2346">AK794</f>
        <v>0</v>
      </c>
      <c r="AL795" s="379">
        <f t="shared" ref="AL795" si="2347">AL794</f>
        <v>0</v>
      </c>
      <c r="AM795" s="287"/>
    </row>
    <row r="796" spans="1:39" ht="15" hidden="1" outlineLevel="1">
      <c r="A796" s="490"/>
      <c r="B796" s="290"/>
      <c r="C796" s="288"/>
      <c r="D796" s="267"/>
      <c r="E796" s="267"/>
      <c r="F796" s="267"/>
      <c r="G796" s="267"/>
      <c r="H796" s="267"/>
      <c r="I796" s="267"/>
      <c r="J796" s="267"/>
      <c r="K796" s="267"/>
      <c r="L796" s="267"/>
      <c r="M796" s="267"/>
      <c r="N796" s="267"/>
      <c r="O796" s="267"/>
      <c r="P796" s="267"/>
      <c r="Q796" s="267"/>
      <c r="R796" s="267"/>
      <c r="S796" s="267"/>
      <c r="T796" s="267"/>
      <c r="U796" s="267"/>
      <c r="V796" s="267"/>
      <c r="W796" s="267"/>
      <c r="X796" s="267"/>
      <c r="Y796" s="384"/>
      <c r="Z796" s="385"/>
      <c r="AA796" s="384"/>
      <c r="AB796" s="384"/>
      <c r="AC796" s="384"/>
      <c r="AD796" s="384"/>
      <c r="AE796" s="384"/>
      <c r="AF796" s="384"/>
      <c r="AG796" s="384"/>
      <c r="AH796" s="384"/>
      <c r="AI796" s="384"/>
      <c r="AJ796" s="384"/>
      <c r="AK796" s="384"/>
      <c r="AL796" s="384"/>
      <c r="AM796" s="289"/>
    </row>
    <row r="797" spans="1:39" ht="30" hidden="1" outlineLevel="1">
      <c r="A797" s="490">
        <v>8</v>
      </c>
      <c r="B797" s="396" t="s">
        <v>465</v>
      </c>
      <c r="C797" s="267" t="s">
        <v>335</v>
      </c>
      <c r="D797" s="271"/>
      <c r="E797" s="271"/>
      <c r="F797" s="271"/>
      <c r="G797" s="271"/>
      <c r="H797" s="271"/>
      <c r="I797" s="271"/>
      <c r="J797" s="271"/>
      <c r="K797" s="271"/>
      <c r="L797" s="271"/>
      <c r="M797" s="271"/>
      <c r="N797" s="271">
        <v>12</v>
      </c>
      <c r="O797" s="271"/>
      <c r="P797" s="271"/>
      <c r="Q797" s="271"/>
      <c r="R797" s="271"/>
      <c r="S797" s="271"/>
      <c r="T797" s="271"/>
      <c r="U797" s="271"/>
      <c r="V797" s="271"/>
      <c r="W797" s="271"/>
      <c r="X797" s="271"/>
      <c r="Y797" s="383"/>
      <c r="Z797" s="383"/>
      <c r="AA797" s="383"/>
      <c r="AB797" s="383"/>
      <c r="AC797" s="383"/>
      <c r="AD797" s="383"/>
      <c r="AE797" s="383"/>
      <c r="AF797" s="383"/>
      <c r="AG797" s="383"/>
      <c r="AH797" s="383"/>
      <c r="AI797" s="383"/>
      <c r="AJ797" s="383"/>
      <c r="AK797" s="383"/>
      <c r="AL797" s="383"/>
      <c r="AM797" s="272">
        <f>SUM(Y797:AL797)</f>
        <v>0</v>
      </c>
    </row>
    <row r="798" spans="1:39" ht="15" hidden="1" outlineLevel="1">
      <c r="A798" s="490"/>
      <c r="B798" s="270" t="s">
        <v>593</v>
      </c>
      <c r="C798" s="267" t="s">
        <v>337</v>
      </c>
      <c r="D798" s="271"/>
      <c r="E798" s="271"/>
      <c r="F798" s="271"/>
      <c r="G798" s="271"/>
      <c r="H798" s="271"/>
      <c r="I798" s="271"/>
      <c r="J798" s="271"/>
      <c r="K798" s="271"/>
      <c r="L798" s="271"/>
      <c r="M798" s="271"/>
      <c r="N798" s="271">
        <f>N797</f>
        <v>12</v>
      </c>
      <c r="O798" s="271"/>
      <c r="P798" s="271"/>
      <c r="Q798" s="271"/>
      <c r="R798" s="271"/>
      <c r="S798" s="271"/>
      <c r="T798" s="271"/>
      <c r="U798" s="271"/>
      <c r="V798" s="271"/>
      <c r="W798" s="271"/>
      <c r="X798" s="271"/>
      <c r="Y798" s="379">
        <f>Y797</f>
        <v>0</v>
      </c>
      <c r="Z798" s="379">
        <f t="shared" ref="Z798" si="2348">Z797</f>
        <v>0</v>
      </c>
      <c r="AA798" s="379">
        <f t="shared" ref="AA798" si="2349">AA797</f>
        <v>0</v>
      </c>
      <c r="AB798" s="379">
        <f t="shared" ref="AB798" si="2350">AB797</f>
        <v>0</v>
      </c>
      <c r="AC798" s="379">
        <f t="shared" ref="AC798" si="2351">AC797</f>
        <v>0</v>
      </c>
      <c r="AD798" s="379">
        <f t="shared" ref="AD798" si="2352">AD797</f>
        <v>0</v>
      </c>
      <c r="AE798" s="379">
        <f t="shared" ref="AE798" si="2353">AE797</f>
        <v>0</v>
      </c>
      <c r="AF798" s="379">
        <f t="shared" ref="AF798" si="2354">AF797</f>
        <v>0</v>
      </c>
      <c r="AG798" s="379">
        <f t="shared" ref="AG798" si="2355">AG797</f>
        <v>0</v>
      </c>
      <c r="AH798" s="379">
        <f t="shared" ref="AH798" si="2356">AH797</f>
        <v>0</v>
      </c>
      <c r="AI798" s="379">
        <f t="shared" ref="AI798" si="2357">AI797</f>
        <v>0</v>
      </c>
      <c r="AJ798" s="379">
        <f t="shared" ref="AJ798" si="2358">AJ797</f>
        <v>0</v>
      </c>
      <c r="AK798" s="379">
        <f t="shared" ref="AK798" si="2359">AK797</f>
        <v>0</v>
      </c>
      <c r="AL798" s="379">
        <f t="shared" ref="AL798" si="2360">AL797</f>
        <v>0</v>
      </c>
      <c r="AM798" s="287"/>
    </row>
    <row r="799" spans="1:39" ht="15" hidden="1" outlineLevel="1">
      <c r="A799" s="490"/>
      <c r="B799" s="290"/>
      <c r="C799" s="288"/>
      <c r="D799" s="292"/>
      <c r="E799" s="292"/>
      <c r="F799" s="292"/>
      <c r="G799" s="292"/>
      <c r="H799" s="292"/>
      <c r="I799" s="292"/>
      <c r="J799" s="292"/>
      <c r="K799" s="292"/>
      <c r="L799" s="292"/>
      <c r="M799" s="292"/>
      <c r="N799" s="267"/>
      <c r="O799" s="292"/>
      <c r="P799" s="292"/>
      <c r="Q799" s="292"/>
      <c r="R799" s="292"/>
      <c r="S799" s="292"/>
      <c r="T799" s="292"/>
      <c r="U799" s="292"/>
      <c r="V799" s="292"/>
      <c r="W799" s="292"/>
      <c r="X799" s="292"/>
      <c r="Y799" s="384"/>
      <c r="Z799" s="385"/>
      <c r="AA799" s="384"/>
      <c r="AB799" s="384"/>
      <c r="AC799" s="384"/>
      <c r="AD799" s="384"/>
      <c r="AE799" s="384"/>
      <c r="AF799" s="384"/>
      <c r="AG799" s="384"/>
      <c r="AH799" s="384"/>
      <c r="AI799" s="384"/>
      <c r="AJ799" s="384"/>
      <c r="AK799" s="384"/>
      <c r="AL799" s="384"/>
      <c r="AM799" s="289"/>
    </row>
    <row r="800" spans="1:39" ht="30" hidden="1" outlineLevel="1">
      <c r="A800" s="490">
        <v>9</v>
      </c>
      <c r="B800" s="396" t="s">
        <v>466</v>
      </c>
      <c r="C800" s="267" t="s">
        <v>335</v>
      </c>
      <c r="D800" s="271"/>
      <c r="E800" s="271"/>
      <c r="F800" s="271"/>
      <c r="G800" s="271"/>
      <c r="H800" s="271"/>
      <c r="I800" s="271"/>
      <c r="J800" s="271"/>
      <c r="K800" s="271"/>
      <c r="L800" s="271"/>
      <c r="M800" s="271"/>
      <c r="N800" s="271">
        <v>12</v>
      </c>
      <c r="O800" s="271"/>
      <c r="P800" s="271"/>
      <c r="Q800" s="271"/>
      <c r="R800" s="271"/>
      <c r="S800" s="271"/>
      <c r="T800" s="271"/>
      <c r="U800" s="271"/>
      <c r="V800" s="271"/>
      <c r="W800" s="271"/>
      <c r="X800" s="271"/>
      <c r="Y800" s="383"/>
      <c r="Z800" s="383"/>
      <c r="AA800" s="383"/>
      <c r="AB800" s="383"/>
      <c r="AC800" s="383"/>
      <c r="AD800" s="383"/>
      <c r="AE800" s="383"/>
      <c r="AF800" s="383"/>
      <c r="AG800" s="383"/>
      <c r="AH800" s="383"/>
      <c r="AI800" s="383"/>
      <c r="AJ800" s="383"/>
      <c r="AK800" s="383"/>
      <c r="AL800" s="383"/>
      <c r="AM800" s="272">
        <f>SUM(Y800:AL800)</f>
        <v>0</v>
      </c>
    </row>
    <row r="801" spans="1:39" ht="15" hidden="1" outlineLevel="1">
      <c r="A801" s="490"/>
      <c r="B801" s="270" t="s">
        <v>593</v>
      </c>
      <c r="C801" s="267" t="s">
        <v>337</v>
      </c>
      <c r="D801" s="271"/>
      <c r="E801" s="271"/>
      <c r="F801" s="271"/>
      <c r="G801" s="271"/>
      <c r="H801" s="271"/>
      <c r="I801" s="271"/>
      <c r="J801" s="271"/>
      <c r="K801" s="271"/>
      <c r="L801" s="271"/>
      <c r="M801" s="271"/>
      <c r="N801" s="271">
        <f>N800</f>
        <v>12</v>
      </c>
      <c r="O801" s="271"/>
      <c r="P801" s="271"/>
      <c r="Q801" s="271"/>
      <c r="R801" s="271"/>
      <c r="S801" s="271"/>
      <c r="T801" s="271"/>
      <c r="U801" s="271"/>
      <c r="V801" s="271"/>
      <c r="W801" s="271"/>
      <c r="X801" s="271"/>
      <c r="Y801" s="379">
        <f>Y800</f>
        <v>0</v>
      </c>
      <c r="Z801" s="379">
        <f t="shared" ref="Z801" si="2361">Z800</f>
        <v>0</v>
      </c>
      <c r="AA801" s="379">
        <f t="shared" ref="AA801" si="2362">AA800</f>
        <v>0</v>
      </c>
      <c r="AB801" s="379">
        <f t="shared" ref="AB801" si="2363">AB800</f>
        <v>0</v>
      </c>
      <c r="AC801" s="379">
        <f t="shared" ref="AC801" si="2364">AC800</f>
        <v>0</v>
      </c>
      <c r="AD801" s="379">
        <f t="shared" ref="AD801" si="2365">AD800</f>
        <v>0</v>
      </c>
      <c r="AE801" s="379">
        <f t="shared" ref="AE801" si="2366">AE800</f>
        <v>0</v>
      </c>
      <c r="AF801" s="379">
        <f t="shared" ref="AF801" si="2367">AF800</f>
        <v>0</v>
      </c>
      <c r="AG801" s="379">
        <f t="shared" ref="AG801" si="2368">AG800</f>
        <v>0</v>
      </c>
      <c r="AH801" s="379">
        <f t="shared" ref="AH801" si="2369">AH800</f>
        <v>0</v>
      </c>
      <c r="AI801" s="379">
        <f t="shared" ref="AI801" si="2370">AI800</f>
        <v>0</v>
      </c>
      <c r="AJ801" s="379">
        <f t="shared" ref="AJ801" si="2371">AJ800</f>
        <v>0</v>
      </c>
      <c r="AK801" s="379">
        <f t="shared" ref="AK801" si="2372">AK800</f>
        <v>0</v>
      </c>
      <c r="AL801" s="379">
        <f t="shared" ref="AL801" si="2373">AL800</f>
        <v>0</v>
      </c>
      <c r="AM801" s="287"/>
    </row>
    <row r="802" spans="1:39" ht="15" hidden="1" outlineLevel="1">
      <c r="A802" s="490"/>
      <c r="B802" s="290"/>
      <c r="C802" s="288"/>
      <c r="D802" s="292"/>
      <c r="E802" s="292"/>
      <c r="F802" s="292"/>
      <c r="G802" s="292"/>
      <c r="H802" s="292"/>
      <c r="I802" s="292"/>
      <c r="J802" s="292"/>
      <c r="K802" s="292"/>
      <c r="L802" s="292"/>
      <c r="M802" s="292"/>
      <c r="N802" s="267"/>
      <c r="O802" s="292"/>
      <c r="P802" s="292"/>
      <c r="Q802" s="292"/>
      <c r="R802" s="292"/>
      <c r="S802" s="292"/>
      <c r="T802" s="292"/>
      <c r="U802" s="292"/>
      <c r="V802" s="292"/>
      <c r="W802" s="292"/>
      <c r="X802" s="292"/>
      <c r="Y802" s="384"/>
      <c r="Z802" s="384"/>
      <c r="AA802" s="384"/>
      <c r="AB802" s="384"/>
      <c r="AC802" s="384"/>
      <c r="AD802" s="384"/>
      <c r="AE802" s="384"/>
      <c r="AF802" s="384"/>
      <c r="AG802" s="384"/>
      <c r="AH802" s="384"/>
      <c r="AI802" s="384"/>
      <c r="AJ802" s="384"/>
      <c r="AK802" s="384"/>
      <c r="AL802" s="384"/>
      <c r="AM802" s="289"/>
    </row>
    <row r="803" spans="1:39" ht="30" hidden="1" outlineLevel="1">
      <c r="A803" s="490">
        <v>10</v>
      </c>
      <c r="B803" s="396" t="s">
        <v>467</v>
      </c>
      <c r="C803" s="267" t="s">
        <v>335</v>
      </c>
      <c r="D803" s="271"/>
      <c r="E803" s="271"/>
      <c r="F803" s="271"/>
      <c r="G803" s="271"/>
      <c r="H803" s="271"/>
      <c r="I803" s="271"/>
      <c r="J803" s="271"/>
      <c r="K803" s="271"/>
      <c r="L803" s="271"/>
      <c r="M803" s="271"/>
      <c r="N803" s="271">
        <v>3</v>
      </c>
      <c r="O803" s="271"/>
      <c r="P803" s="271"/>
      <c r="Q803" s="271"/>
      <c r="R803" s="271"/>
      <c r="S803" s="271"/>
      <c r="T803" s="271"/>
      <c r="U803" s="271"/>
      <c r="V803" s="271"/>
      <c r="W803" s="271"/>
      <c r="X803" s="271"/>
      <c r="Y803" s="383"/>
      <c r="Z803" s="383"/>
      <c r="AA803" s="383"/>
      <c r="AB803" s="383"/>
      <c r="AC803" s="383"/>
      <c r="AD803" s="383"/>
      <c r="AE803" s="383"/>
      <c r="AF803" s="383"/>
      <c r="AG803" s="383"/>
      <c r="AH803" s="383"/>
      <c r="AI803" s="383"/>
      <c r="AJ803" s="383"/>
      <c r="AK803" s="383"/>
      <c r="AL803" s="383"/>
      <c r="AM803" s="272">
        <f>SUM(Y803:AL803)</f>
        <v>0</v>
      </c>
    </row>
    <row r="804" spans="1:39" ht="15" hidden="1" outlineLevel="1">
      <c r="A804" s="490"/>
      <c r="B804" s="270" t="s">
        <v>593</v>
      </c>
      <c r="C804" s="267" t="s">
        <v>337</v>
      </c>
      <c r="D804" s="271"/>
      <c r="E804" s="271"/>
      <c r="F804" s="271"/>
      <c r="G804" s="271"/>
      <c r="H804" s="271"/>
      <c r="I804" s="271"/>
      <c r="J804" s="271"/>
      <c r="K804" s="271"/>
      <c r="L804" s="271"/>
      <c r="M804" s="271"/>
      <c r="N804" s="271">
        <f>N803</f>
        <v>3</v>
      </c>
      <c r="O804" s="271"/>
      <c r="P804" s="271"/>
      <c r="Q804" s="271"/>
      <c r="R804" s="271"/>
      <c r="S804" s="271"/>
      <c r="T804" s="271"/>
      <c r="U804" s="271"/>
      <c r="V804" s="271"/>
      <c r="W804" s="271"/>
      <c r="X804" s="271"/>
      <c r="Y804" s="379">
        <f>Y803</f>
        <v>0</v>
      </c>
      <c r="Z804" s="379">
        <f t="shared" ref="Z804" si="2374">Z803</f>
        <v>0</v>
      </c>
      <c r="AA804" s="379">
        <f t="shared" ref="AA804" si="2375">AA803</f>
        <v>0</v>
      </c>
      <c r="AB804" s="379">
        <f t="shared" ref="AB804" si="2376">AB803</f>
        <v>0</v>
      </c>
      <c r="AC804" s="379">
        <f t="shared" ref="AC804" si="2377">AC803</f>
        <v>0</v>
      </c>
      <c r="AD804" s="379">
        <f t="shared" ref="AD804" si="2378">AD803</f>
        <v>0</v>
      </c>
      <c r="AE804" s="379">
        <f t="shared" ref="AE804" si="2379">AE803</f>
        <v>0</v>
      </c>
      <c r="AF804" s="379">
        <f t="shared" ref="AF804" si="2380">AF803</f>
        <v>0</v>
      </c>
      <c r="AG804" s="379">
        <f t="shared" ref="AG804" si="2381">AG803</f>
        <v>0</v>
      </c>
      <c r="AH804" s="379">
        <f t="shared" ref="AH804" si="2382">AH803</f>
        <v>0</v>
      </c>
      <c r="AI804" s="379">
        <f t="shared" ref="AI804" si="2383">AI803</f>
        <v>0</v>
      </c>
      <c r="AJ804" s="379">
        <f t="shared" ref="AJ804" si="2384">AJ803</f>
        <v>0</v>
      </c>
      <c r="AK804" s="379">
        <f t="shared" ref="AK804" si="2385">AK803</f>
        <v>0</v>
      </c>
      <c r="AL804" s="379">
        <f t="shared" ref="AL804" si="2386">AL803</f>
        <v>0</v>
      </c>
      <c r="AM804" s="287"/>
    </row>
    <row r="805" spans="1:39" ht="15" hidden="1" outlineLevel="1">
      <c r="A805" s="490"/>
      <c r="B805" s="290"/>
      <c r="C805" s="288"/>
      <c r="D805" s="292"/>
      <c r="E805" s="292"/>
      <c r="F805" s="292"/>
      <c r="G805" s="292"/>
      <c r="H805" s="292"/>
      <c r="I805" s="292"/>
      <c r="J805" s="292"/>
      <c r="K805" s="292"/>
      <c r="L805" s="292"/>
      <c r="M805" s="292"/>
      <c r="N805" s="267"/>
      <c r="O805" s="292"/>
      <c r="P805" s="292"/>
      <c r="Q805" s="292"/>
      <c r="R805" s="292"/>
      <c r="S805" s="292"/>
      <c r="T805" s="292"/>
      <c r="U805" s="292"/>
      <c r="V805" s="292"/>
      <c r="W805" s="292"/>
      <c r="X805" s="292"/>
      <c r="Y805" s="384"/>
      <c r="Z805" s="385"/>
      <c r="AA805" s="384"/>
      <c r="AB805" s="384"/>
      <c r="AC805" s="384"/>
      <c r="AD805" s="384"/>
      <c r="AE805" s="384"/>
      <c r="AF805" s="384"/>
      <c r="AG805" s="384"/>
      <c r="AH805" s="384"/>
      <c r="AI805" s="384"/>
      <c r="AJ805" s="384"/>
      <c r="AK805" s="384"/>
      <c r="AL805" s="384"/>
      <c r="AM805" s="289"/>
    </row>
    <row r="806" spans="1:39" ht="15.45" hidden="1" outlineLevel="1">
      <c r="A806" s="490"/>
      <c r="B806" s="264" t="s">
        <v>355</v>
      </c>
      <c r="C806" s="265"/>
      <c r="D806" s="265"/>
      <c r="E806" s="265"/>
      <c r="F806" s="265"/>
      <c r="G806" s="265"/>
      <c r="H806" s="265"/>
      <c r="I806" s="265"/>
      <c r="J806" s="265"/>
      <c r="K806" s="265"/>
      <c r="L806" s="265"/>
      <c r="M806" s="265"/>
      <c r="N806" s="266"/>
      <c r="O806" s="265"/>
      <c r="P806" s="265"/>
      <c r="Q806" s="265"/>
      <c r="R806" s="265"/>
      <c r="S806" s="265"/>
      <c r="T806" s="265"/>
      <c r="U806" s="265"/>
      <c r="V806" s="265"/>
      <c r="W806" s="265"/>
      <c r="X806" s="265"/>
      <c r="Y806" s="382"/>
      <c r="Z806" s="382"/>
      <c r="AA806" s="382"/>
      <c r="AB806" s="382"/>
      <c r="AC806" s="382"/>
      <c r="AD806" s="382"/>
      <c r="AE806" s="382"/>
      <c r="AF806" s="382"/>
      <c r="AG806" s="382"/>
      <c r="AH806" s="382"/>
      <c r="AI806" s="382"/>
      <c r="AJ806" s="382"/>
      <c r="AK806" s="382"/>
      <c r="AL806" s="382"/>
      <c r="AM806" s="268"/>
    </row>
    <row r="807" spans="1:39" ht="30" hidden="1" outlineLevel="1">
      <c r="A807" s="490">
        <v>11</v>
      </c>
      <c r="B807" s="396" t="s">
        <v>468</v>
      </c>
      <c r="C807" s="267" t="s">
        <v>335</v>
      </c>
      <c r="D807" s="271"/>
      <c r="E807" s="271"/>
      <c r="F807" s="271"/>
      <c r="G807" s="271"/>
      <c r="H807" s="271"/>
      <c r="I807" s="271"/>
      <c r="J807" s="271"/>
      <c r="K807" s="271"/>
      <c r="L807" s="271"/>
      <c r="M807" s="271"/>
      <c r="N807" s="271">
        <v>12</v>
      </c>
      <c r="O807" s="271"/>
      <c r="P807" s="271"/>
      <c r="Q807" s="271"/>
      <c r="R807" s="271"/>
      <c r="S807" s="271"/>
      <c r="T807" s="271"/>
      <c r="U807" s="271"/>
      <c r="V807" s="271"/>
      <c r="W807" s="271"/>
      <c r="X807" s="271"/>
      <c r="Y807" s="394"/>
      <c r="Z807" s="383"/>
      <c r="AA807" s="383"/>
      <c r="AB807" s="383"/>
      <c r="AC807" s="383"/>
      <c r="AD807" s="383"/>
      <c r="AE807" s="383"/>
      <c r="AF807" s="383"/>
      <c r="AG807" s="383"/>
      <c r="AH807" s="383"/>
      <c r="AI807" s="383"/>
      <c r="AJ807" s="383"/>
      <c r="AK807" s="383"/>
      <c r="AL807" s="383"/>
      <c r="AM807" s="272">
        <f>SUM(Y807:AL807)</f>
        <v>0</v>
      </c>
    </row>
    <row r="808" spans="1:39" ht="15" hidden="1" outlineLevel="1">
      <c r="A808" s="490"/>
      <c r="B808" s="270" t="s">
        <v>593</v>
      </c>
      <c r="C808" s="267" t="s">
        <v>337</v>
      </c>
      <c r="D808" s="271"/>
      <c r="E808" s="271"/>
      <c r="F808" s="271"/>
      <c r="G808" s="271"/>
      <c r="H808" s="271"/>
      <c r="I808" s="271"/>
      <c r="J808" s="271"/>
      <c r="K808" s="271"/>
      <c r="L808" s="271"/>
      <c r="M808" s="271"/>
      <c r="N808" s="271">
        <f>N807</f>
        <v>12</v>
      </c>
      <c r="O808" s="271"/>
      <c r="P808" s="271"/>
      <c r="Q808" s="271"/>
      <c r="R808" s="271"/>
      <c r="S808" s="271"/>
      <c r="T808" s="271"/>
      <c r="U808" s="271"/>
      <c r="V808" s="271"/>
      <c r="W808" s="271"/>
      <c r="X808" s="271"/>
      <c r="Y808" s="379">
        <f>Y807</f>
        <v>0</v>
      </c>
      <c r="Z808" s="379">
        <f t="shared" ref="Z808" si="2387">Z807</f>
        <v>0</v>
      </c>
      <c r="AA808" s="379">
        <f t="shared" ref="AA808" si="2388">AA807</f>
        <v>0</v>
      </c>
      <c r="AB808" s="379">
        <f t="shared" ref="AB808" si="2389">AB807</f>
        <v>0</v>
      </c>
      <c r="AC808" s="379">
        <f t="shared" ref="AC808" si="2390">AC807</f>
        <v>0</v>
      </c>
      <c r="AD808" s="379">
        <f t="shared" ref="AD808" si="2391">AD807</f>
        <v>0</v>
      </c>
      <c r="AE808" s="379">
        <f t="shared" ref="AE808" si="2392">AE807</f>
        <v>0</v>
      </c>
      <c r="AF808" s="379">
        <f t="shared" ref="AF808" si="2393">AF807</f>
        <v>0</v>
      </c>
      <c r="AG808" s="379">
        <f t="shared" ref="AG808" si="2394">AG807</f>
        <v>0</v>
      </c>
      <c r="AH808" s="379">
        <f t="shared" ref="AH808" si="2395">AH807</f>
        <v>0</v>
      </c>
      <c r="AI808" s="379">
        <f t="shared" ref="AI808" si="2396">AI807</f>
        <v>0</v>
      </c>
      <c r="AJ808" s="379">
        <f t="shared" ref="AJ808" si="2397">AJ807</f>
        <v>0</v>
      </c>
      <c r="AK808" s="379">
        <f t="shared" ref="AK808" si="2398">AK807</f>
        <v>0</v>
      </c>
      <c r="AL808" s="379">
        <f t="shared" ref="AL808" si="2399">AL807</f>
        <v>0</v>
      </c>
      <c r="AM808" s="273"/>
    </row>
    <row r="809" spans="1:39" ht="15" hidden="1" outlineLevel="1">
      <c r="A809" s="490"/>
      <c r="B809" s="291"/>
      <c r="C809" s="281"/>
      <c r="D809" s="267"/>
      <c r="E809" s="267"/>
      <c r="F809" s="267"/>
      <c r="G809" s="267"/>
      <c r="H809" s="267"/>
      <c r="I809" s="267"/>
      <c r="J809" s="267"/>
      <c r="K809" s="267"/>
      <c r="L809" s="267"/>
      <c r="M809" s="267"/>
      <c r="N809" s="267"/>
      <c r="O809" s="267"/>
      <c r="P809" s="267"/>
      <c r="Q809" s="267"/>
      <c r="R809" s="267"/>
      <c r="S809" s="267"/>
      <c r="T809" s="267"/>
      <c r="U809" s="267"/>
      <c r="V809" s="267"/>
      <c r="W809" s="267"/>
      <c r="X809" s="267"/>
      <c r="Y809" s="380"/>
      <c r="Z809" s="389"/>
      <c r="AA809" s="389"/>
      <c r="AB809" s="389"/>
      <c r="AC809" s="389"/>
      <c r="AD809" s="389"/>
      <c r="AE809" s="389"/>
      <c r="AF809" s="389"/>
      <c r="AG809" s="389"/>
      <c r="AH809" s="389"/>
      <c r="AI809" s="389"/>
      <c r="AJ809" s="389"/>
      <c r="AK809" s="389"/>
      <c r="AL809" s="389"/>
      <c r="AM809" s="282"/>
    </row>
    <row r="810" spans="1:39" ht="30" hidden="1" outlineLevel="1">
      <c r="A810" s="490">
        <v>12</v>
      </c>
      <c r="B810" s="396" t="s">
        <v>469</v>
      </c>
      <c r="C810" s="267" t="s">
        <v>335</v>
      </c>
      <c r="D810" s="271"/>
      <c r="E810" s="271"/>
      <c r="F810" s="271"/>
      <c r="G810" s="271"/>
      <c r="H810" s="271"/>
      <c r="I810" s="271"/>
      <c r="J810" s="271"/>
      <c r="K810" s="271"/>
      <c r="L810" s="271"/>
      <c r="M810" s="271"/>
      <c r="N810" s="271">
        <v>12</v>
      </c>
      <c r="O810" s="271"/>
      <c r="P810" s="271"/>
      <c r="Q810" s="271"/>
      <c r="R810" s="271"/>
      <c r="S810" s="271"/>
      <c r="T810" s="271"/>
      <c r="U810" s="271"/>
      <c r="V810" s="271"/>
      <c r="W810" s="271"/>
      <c r="X810" s="271"/>
      <c r="Y810" s="378"/>
      <c r="Z810" s="383"/>
      <c r="AA810" s="383"/>
      <c r="AB810" s="383"/>
      <c r="AC810" s="383"/>
      <c r="AD810" s="383"/>
      <c r="AE810" s="383"/>
      <c r="AF810" s="383"/>
      <c r="AG810" s="383"/>
      <c r="AH810" s="383"/>
      <c r="AI810" s="383"/>
      <c r="AJ810" s="383"/>
      <c r="AK810" s="383"/>
      <c r="AL810" s="383"/>
      <c r="AM810" s="272">
        <f>SUM(Y810:AL810)</f>
        <v>0</v>
      </c>
    </row>
    <row r="811" spans="1:39" ht="15" hidden="1" outlineLevel="1">
      <c r="A811" s="490"/>
      <c r="B811" s="270" t="s">
        <v>593</v>
      </c>
      <c r="C811" s="267" t="s">
        <v>337</v>
      </c>
      <c r="D811" s="271"/>
      <c r="E811" s="271"/>
      <c r="F811" s="271"/>
      <c r="G811" s="271"/>
      <c r="H811" s="271"/>
      <c r="I811" s="271"/>
      <c r="J811" s="271"/>
      <c r="K811" s="271"/>
      <c r="L811" s="271"/>
      <c r="M811" s="271"/>
      <c r="N811" s="271">
        <f>N810</f>
        <v>12</v>
      </c>
      <c r="O811" s="271"/>
      <c r="P811" s="271"/>
      <c r="Q811" s="271"/>
      <c r="R811" s="271"/>
      <c r="S811" s="271"/>
      <c r="T811" s="271"/>
      <c r="U811" s="271"/>
      <c r="V811" s="271"/>
      <c r="W811" s="271"/>
      <c r="X811" s="271"/>
      <c r="Y811" s="379">
        <f>Y810</f>
        <v>0</v>
      </c>
      <c r="Z811" s="379">
        <f t="shared" ref="Z811" si="2400">Z810</f>
        <v>0</v>
      </c>
      <c r="AA811" s="379">
        <f t="shared" ref="AA811" si="2401">AA810</f>
        <v>0</v>
      </c>
      <c r="AB811" s="379">
        <f t="shared" ref="AB811" si="2402">AB810</f>
        <v>0</v>
      </c>
      <c r="AC811" s="379">
        <f t="shared" ref="AC811" si="2403">AC810</f>
        <v>0</v>
      </c>
      <c r="AD811" s="379">
        <f t="shared" ref="AD811" si="2404">AD810</f>
        <v>0</v>
      </c>
      <c r="AE811" s="379">
        <f t="shared" ref="AE811" si="2405">AE810</f>
        <v>0</v>
      </c>
      <c r="AF811" s="379">
        <f t="shared" ref="AF811" si="2406">AF810</f>
        <v>0</v>
      </c>
      <c r="AG811" s="379">
        <f t="shared" ref="AG811" si="2407">AG810</f>
        <v>0</v>
      </c>
      <c r="AH811" s="379">
        <f t="shared" ref="AH811" si="2408">AH810</f>
        <v>0</v>
      </c>
      <c r="AI811" s="379">
        <f t="shared" ref="AI811" si="2409">AI810</f>
        <v>0</v>
      </c>
      <c r="AJ811" s="379">
        <f t="shared" ref="AJ811" si="2410">AJ810</f>
        <v>0</v>
      </c>
      <c r="AK811" s="379">
        <f t="shared" ref="AK811" si="2411">AK810</f>
        <v>0</v>
      </c>
      <c r="AL811" s="379">
        <f t="shared" ref="AL811" si="2412">AL810</f>
        <v>0</v>
      </c>
      <c r="AM811" s="273"/>
    </row>
    <row r="812" spans="1:39" ht="15" hidden="1" outlineLevel="1">
      <c r="A812" s="490"/>
      <c r="B812" s="291"/>
      <c r="C812" s="281"/>
      <c r="D812" s="267"/>
      <c r="E812" s="267"/>
      <c r="F812" s="267"/>
      <c r="G812" s="267"/>
      <c r="H812" s="267"/>
      <c r="I812" s="267"/>
      <c r="J812" s="267"/>
      <c r="K812" s="267"/>
      <c r="L812" s="267"/>
      <c r="M812" s="267"/>
      <c r="N812" s="267"/>
      <c r="O812" s="267"/>
      <c r="P812" s="267"/>
      <c r="Q812" s="267"/>
      <c r="R812" s="267"/>
      <c r="S812" s="267"/>
      <c r="T812" s="267"/>
      <c r="U812" s="267"/>
      <c r="V812" s="267"/>
      <c r="W812" s="267"/>
      <c r="X812" s="267"/>
      <c r="Y812" s="390"/>
      <c r="Z812" s="390"/>
      <c r="AA812" s="380"/>
      <c r="AB812" s="380"/>
      <c r="AC812" s="380"/>
      <c r="AD812" s="380"/>
      <c r="AE812" s="380"/>
      <c r="AF812" s="380"/>
      <c r="AG812" s="380"/>
      <c r="AH812" s="380"/>
      <c r="AI812" s="380"/>
      <c r="AJ812" s="380"/>
      <c r="AK812" s="380"/>
      <c r="AL812" s="380"/>
      <c r="AM812" s="282"/>
    </row>
    <row r="813" spans="1:39" ht="30" hidden="1" outlineLevel="1">
      <c r="A813" s="490">
        <v>13</v>
      </c>
      <c r="B813" s="396" t="s">
        <v>470</v>
      </c>
      <c r="C813" s="267" t="s">
        <v>335</v>
      </c>
      <c r="D813" s="271"/>
      <c r="E813" s="271"/>
      <c r="F813" s="271"/>
      <c r="G813" s="271"/>
      <c r="H813" s="271"/>
      <c r="I813" s="271"/>
      <c r="J813" s="271"/>
      <c r="K813" s="271"/>
      <c r="L813" s="271"/>
      <c r="M813" s="271"/>
      <c r="N813" s="271">
        <v>12</v>
      </c>
      <c r="O813" s="271"/>
      <c r="P813" s="271"/>
      <c r="Q813" s="271"/>
      <c r="R813" s="271"/>
      <c r="S813" s="271"/>
      <c r="T813" s="271"/>
      <c r="U813" s="271"/>
      <c r="V813" s="271"/>
      <c r="W813" s="271"/>
      <c r="X813" s="271"/>
      <c r="Y813" s="378"/>
      <c r="Z813" s="383"/>
      <c r="AA813" s="383"/>
      <c r="AB813" s="383"/>
      <c r="AC813" s="383"/>
      <c r="AD813" s="383"/>
      <c r="AE813" s="383"/>
      <c r="AF813" s="383"/>
      <c r="AG813" s="383"/>
      <c r="AH813" s="383"/>
      <c r="AI813" s="383"/>
      <c r="AJ813" s="383"/>
      <c r="AK813" s="383"/>
      <c r="AL813" s="383"/>
      <c r="AM813" s="272">
        <f>SUM(Y813:AL813)</f>
        <v>0</v>
      </c>
    </row>
    <row r="814" spans="1:39" ht="15" hidden="1" outlineLevel="1">
      <c r="A814" s="490"/>
      <c r="B814" s="270" t="s">
        <v>593</v>
      </c>
      <c r="C814" s="267" t="s">
        <v>337</v>
      </c>
      <c r="D814" s="271"/>
      <c r="E814" s="271"/>
      <c r="F814" s="271"/>
      <c r="G814" s="271"/>
      <c r="H814" s="271"/>
      <c r="I814" s="271"/>
      <c r="J814" s="271"/>
      <c r="K814" s="271"/>
      <c r="L814" s="271"/>
      <c r="M814" s="271"/>
      <c r="N814" s="271">
        <f>N813</f>
        <v>12</v>
      </c>
      <c r="O814" s="271"/>
      <c r="P814" s="271"/>
      <c r="Q814" s="271"/>
      <c r="R814" s="271"/>
      <c r="S814" s="271"/>
      <c r="T814" s="271"/>
      <c r="U814" s="271"/>
      <c r="V814" s="271"/>
      <c r="W814" s="271"/>
      <c r="X814" s="271"/>
      <c r="Y814" s="379">
        <f>Y813</f>
        <v>0</v>
      </c>
      <c r="Z814" s="379">
        <f t="shared" ref="Z814" si="2413">Z813</f>
        <v>0</v>
      </c>
      <c r="AA814" s="379">
        <f t="shared" ref="AA814" si="2414">AA813</f>
        <v>0</v>
      </c>
      <c r="AB814" s="379">
        <f t="shared" ref="AB814" si="2415">AB813</f>
        <v>0</v>
      </c>
      <c r="AC814" s="379">
        <f t="shared" ref="AC814" si="2416">AC813</f>
        <v>0</v>
      </c>
      <c r="AD814" s="379">
        <f t="shared" ref="AD814" si="2417">AD813</f>
        <v>0</v>
      </c>
      <c r="AE814" s="379">
        <f t="shared" ref="AE814" si="2418">AE813</f>
        <v>0</v>
      </c>
      <c r="AF814" s="379">
        <f t="shared" ref="AF814" si="2419">AF813</f>
        <v>0</v>
      </c>
      <c r="AG814" s="379">
        <f t="shared" ref="AG814" si="2420">AG813</f>
        <v>0</v>
      </c>
      <c r="AH814" s="379">
        <f t="shared" ref="AH814" si="2421">AH813</f>
        <v>0</v>
      </c>
      <c r="AI814" s="379">
        <f t="shared" ref="AI814" si="2422">AI813</f>
        <v>0</v>
      </c>
      <c r="AJ814" s="379">
        <f t="shared" ref="AJ814" si="2423">AJ813</f>
        <v>0</v>
      </c>
      <c r="AK814" s="379">
        <f t="shared" ref="AK814" si="2424">AK813</f>
        <v>0</v>
      </c>
      <c r="AL814" s="379">
        <f t="shared" ref="AL814" si="2425">AL813</f>
        <v>0</v>
      </c>
      <c r="AM814" s="282"/>
    </row>
    <row r="815" spans="1:39" ht="15" hidden="1" outlineLevel="1">
      <c r="A815" s="490"/>
      <c r="B815" s="291"/>
      <c r="C815" s="281"/>
      <c r="D815" s="267"/>
      <c r="E815" s="267"/>
      <c r="F815" s="267"/>
      <c r="G815" s="267"/>
      <c r="H815" s="267"/>
      <c r="I815" s="267"/>
      <c r="J815" s="267"/>
      <c r="K815" s="267"/>
      <c r="L815" s="267"/>
      <c r="M815" s="267"/>
      <c r="N815" s="267"/>
      <c r="O815" s="267"/>
      <c r="P815" s="267"/>
      <c r="Q815" s="267"/>
      <c r="R815" s="267"/>
      <c r="S815" s="267"/>
      <c r="T815" s="267"/>
      <c r="U815" s="267"/>
      <c r="V815" s="267"/>
      <c r="W815" s="267"/>
      <c r="X815" s="267"/>
      <c r="Y815" s="380"/>
      <c r="Z815" s="380"/>
      <c r="AA815" s="380"/>
      <c r="AB815" s="380"/>
      <c r="AC815" s="380"/>
      <c r="AD815" s="380"/>
      <c r="AE815" s="380"/>
      <c r="AF815" s="380"/>
      <c r="AG815" s="380"/>
      <c r="AH815" s="380"/>
      <c r="AI815" s="380"/>
      <c r="AJ815" s="380"/>
      <c r="AK815" s="380"/>
      <c r="AL815" s="380"/>
      <c r="AM815" s="282"/>
    </row>
    <row r="816" spans="1:39" ht="15.45" hidden="1" outlineLevel="1">
      <c r="A816" s="490"/>
      <c r="B816" s="264" t="s">
        <v>471</v>
      </c>
      <c r="C816" s="265"/>
      <c r="D816" s="266"/>
      <c r="E816" s="266"/>
      <c r="F816" s="266"/>
      <c r="G816" s="266"/>
      <c r="H816" s="266"/>
      <c r="I816" s="266"/>
      <c r="J816" s="266"/>
      <c r="K816" s="266"/>
      <c r="L816" s="266"/>
      <c r="M816" s="266"/>
      <c r="N816" s="266"/>
      <c r="O816" s="266"/>
      <c r="P816" s="265"/>
      <c r="Q816" s="265"/>
      <c r="R816" s="265"/>
      <c r="S816" s="265"/>
      <c r="T816" s="265"/>
      <c r="U816" s="265"/>
      <c r="V816" s="265"/>
      <c r="W816" s="265"/>
      <c r="X816" s="265"/>
      <c r="Y816" s="382"/>
      <c r="Z816" s="382"/>
      <c r="AA816" s="382"/>
      <c r="AB816" s="382"/>
      <c r="AC816" s="382"/>
      <c r="AD816" s="382"/>
      <c r="AE816" s="382"/>
      <c r="AF816" s="382"/>
      <c r="AG816" s="382"/>
      <c r="AH816" s="382"/>
      <c r="AI816" s="382"/>
      <c r="AJ816" s="382"/>
      <c r="AK816" s="382"/>
      <c r="AL816" s="382"/>
      <c r="AM816" s="268"/>
    </row>
    <row r="817" spans="1:39" ht="15" hidden="1" outlineLevel="1">
      <c r="A817" s="490">
        <v>14</v>
      </c>
      <c r="B817" s="291" t="s">
        <v>472</v>
      </c>
      <c r="C817" s="267" t="s">
        <v>335</v>
      </c>
      <c r="D817" s="271"/>
      <c r="E817" s="271"/>
      <c r="F817" s="271"/>
      <c r="G817" s="271"/>
      <c r="H817" s="271"/>
      <c r="I817" s="271"/>
      <c r="J817" s="271"/>
      <c r="K817" s="271"/>
      <c r="L817" s="271"/>
      <c r="M817" s="271"/>
      <c r="N817" s="271">
        <v>12</v>
      </c>
      <c r="O817" s="271"/>
      <c r="P817" s="271"/>
      <c r="Q817" s="271"/>
      <c r="R817" s="271"/>
      <c r="S817" s="271"/>
      <c r="T817" s="271"/>
      <c r="U817" s="271"/>
      <c r="V817" s="271"/>
      <c r="W817" s="271"/>
      <c r="X817" s="271"/>
      <c r="Y817" s="383"/>
      <c r="Z817" s="383"/>
      <c r="AA817" s="383"/>
      <c r="AB817" s="383"/>
      <c r="AC817" s="383"/>
      <c r="AD817" s="383"/>
      <c r="AE817" s="383"/>
      <c r="AF817" s="378"/>
      <c r="AG817" s="378"/>
      <c r="AH817" s="378"/>
      <c r="AI817" s="378"/>
      <c r="AJ817" s="378"/>
      <c r="AK817" s="378"/>
      <c r="AL817" s="378"/>
      <c r="AM817" s="272">
        <f>SUM(Y817:AL817)</f>
        <v>0</v>
      </c>
    </row>
    <row r="818" spans="1:39" ht="15" hidden="1" outlineLevel="1">
      <c r="A818" s="490"/>
      <c r="B818" s="270" t="s">
        <v>593</v>
      </c>
      <c r="C818" s="267" t="s">
        <v>337</v>
      </c>
      <c r="D818" s="271"/>
      <c r="E818" s="271"/>
      <c r="F818" s="271"/>
      <c r="G818" s="271"/>
      <c r="H818" s="271"/>
      <c r="I818" s="271"/>
      <c r="J818" s="271"/>
      <c r="K818" s="271"/>
      <c r="L818" s="271"/>
      <c r="M818" s="271"/>
      <c r="N818" s="271">
        <f>N817</f>
        <v>12</v>
      </c>
      <c r="O818" s="271"/>
      <c r="P818" s="271"/>
      <c r="Q818" s="271"/>
      <c r="R818" s="271"/>
      <c r="S818" s="271"/>
      <c r="T818" s="271"/>
      <c r="U818" s="271"/>
      <c r="V818" s="271"/>
      <c r="W818" s="271"/>
      <c r="X818" s="271"/>
      <c r="Y818" s="379">
        <f>Y817</f>
        <v>0</v>
      </c>
      <c r="Z818" s="379">
        <f t="shared" ref="Z818" si="2426">Z817</f>
        <v>0</v>
      </c>
      <c r="AA818" s="379">
        <f t="shared" ref="AA818" si="2427">AA817</f>
        <v>0</v>
      </c>
      <c r="AB818" s="379">
        <f t="shared" ref="AB818" si="2428">AB817</f>
        <v>0</v>
      </c>
      <c r="AC818" s="379">
        <f t="shared" ref="AC818" si="2429">AC817</f>
        <v>0</v>
      </c>
      <c r="AD818" s="379">
        <f t="shared" ref="AD818" si="2430">AD817</f>
        <v>0</v>
      </c>
      <c r="AE818" s="379">
        <f t="shared" ref="AE818" si="2431">AE817</f>
        <v>0</v>
      </c>
      <c r="AF818" s="379">
        <f t="shared" ref="AF818" si="2432">AF817</f>
        <v>0</v>
      </c>
      <c r="AG818" s="379">
        <f t="shared" ref="AG818" si="2433">AG817</f>
        <v>0</v>
      </c>
      <c r="AH818" s="379">
        <f t="shared" ref="AH818" si="2434">AH817</f>
        <v>0</v>
      </c>
      <c r="AI818" s="379">
        <f t="shared" ref="AI818" si="2435">AI817</f>
        <v>0</v>
      </c>
      <c r="AJ818" s="379">
        <f t="shared" ref="AJ818" si="2436">AJ817</f>
        <v>0</v>
      </c>
      <c r="AK818" s="379">
        <f t="shared" ref="AK818" si="2437">AK817</f>
        <v>0</v>
      </c>
      <c r="AL818" s="379">
        <f t="shared" ref="AL818" si="2438">AL817</f>
        <v>0</v>
      </c>
      <c r="AM818" s="273"/>
    </row>
    <row r="819" spans="1:39" ht="15" hidden="1" outlineLevel="1">
      <c r="A819" s="490"/>
      <c r="B819" s="291"/>
      <c r="C819" s="281"/>
      <c r="D819" s="267"/>
      <c r="E819" s="267"/>
      <c r="F819" s="267"/>
      <c r="G819" s="267"/>
      <c r="H819" s="267"/>
      <c r="I819" s="267"/>
      <c r="J819" s="267"/>
      <c r="K819" s="267"/>
      <c r="L819" s="267"/>
      <c r="M819" s="267"/>
      <c r="N819" s="427"/>
      <c r="O819" s="267"/>
      <c r="P819" s="267"/>
      <c r="Q819" s="267"/>
      <c r="R819" s="267"/>
      <c r="S819" s="267"/>
      <c r="T819" s="267"/>
      <c r="U819" s="267"/>
      <c r="V819" s="267"/>
      <c r="W819" s="267"/>
      <c r="X819" s="267"/>
      <c r="Y819" s="380"/>
      <c r="Z819" s="380"/>
      <c r="AA819" s="380"/>
      <c r="AB819" s="380"/>
      <c r="AC819" s="380"/>
      <c r="AD819" s="380"/>
      <c r="AE819" s="380"/>
      <c r="AF819" s="380"/>
      <c r="AG819" s="380"/>
      <c r="AH819" s="380"/>
      <c r="AI819" s="380"/>
      <c r="AJ819" s="380"/>
      <c r="AK819" s="380"/>
      <c r="AL819" s="380"/>
      <c r="AM819" s="282"/>
    </row>
    <row r="820" spans="1:39" s="285" customFormat="1" ht="15.45" hidden="1" outlineLevel="1">
      <c r="A820" s="490"/>
      <c r="B820" s="264" t="s">
        <v>307</v>
      </c>
      <c r="C820" s="267"/>
      <c r="D820" s="267"/>
      <c r="E820" s="267"/>
      <c r="F820" s="267"/>
      <c r="G820" s="267"/>
      <c r="H820" s="267"/>
      <c r="I820" s="267"/>
      <c r="J820" s="267"/>
      <c r="K820" s="267"/>
      <c r="L820" s="267"/>
      <c r="M820" s="267"/>
      <c r="N820" s="267"/>
      <c r="O820" s="267"/>
      <c r="P820" s="267"/>
      <c r="Q820" s="267"/>
      <c r="R820" s="267"/>
      <c r="S820" s="267"/>
      <c r="T820" s="267"/>
      <c r="U820" s="267"/>
      <c r="V820" s="267"/>
      <c r="W820" s="267"/>
      <c r="X820" s="267"/>
      <c r="Y820" s="380"/>
      <c r="Z820" s="380"/>
      <c r="AA820" s="380"/>
      <c r="AB820" s="380"/>
      <c r="AC820" s="380"/>
      <c r="AD820" s="380"/>
      <c r="AE820" s="384"/>
      <c r="AF820" s="384"/>
      <c r="AG820" s="384"/>
      <c r="AH820" s="384"/>
      <c r="AI820" s="384"/>
      <c r="AJ820" s="384"/>
      <c r="AK820" s="384"/>
      <c r="AL820" s="384"/>
      <c r="AM820" s="475"/>
    </row>
    <row r="821" spans="1:39" ht="15" hidden="1" outlineLevel="1">
      <c r="A821" s="490">
        <v>15</v>
      </c>
      <c r="B821" s="270" t="s">
        <v>473</v>
      </c>
      <c r="C821" s="267" t="s">
        <v>335</v>
      </c>
      <c r="D821" s="271"/>
      <c r="E821" s="271"/>
      <c r="F821" s="271"/>
      <c r="G821" s="271"/>
      <c r="H821" s="271"/>
      <c r="I821" s="271"/>
      <c r="J821" s="271"/>
      <c r="K821" s="271"/>
      <c r="L821" s="271"/>
      <c r="M821" s="271"/>
      <c r="N821" s="271">
        <v>0</v>
      </c>
      <c r="O821" s="271"/>
      <c r="P821" s="271"/>
      <c r="Q821" s="271"/>
      <c r="R821" s="271"/>
      <c r="S821" s="271"/>
      <c r="T821" s="271"/>
      <c r="U821" s="271"/>
      <c r="V821" s="271"/>
      <c r="W821" s="271"/>
      <c r="X821" s="271"/>
      <c r="Y821" s="383"/>
      <c r="Z821" s="383"/>
      <c r="AA821" s="383"/>
      <c r="AB821" s="383"/>
      <c r="AC821" s="383"/>
      <c r="AD821" s="383"/>
      <c r="AE821" s="383"/>
      <c r="AF821" s="378"/>
      <c r="AG821" s="378"/>
      <c r="AH821" s="378"/>
      <c r="AI821" s="378"/>
      <c r="AJ821" s="378"/>
      <c r="AK821" s="378"/>
      <c r="AL821" s="378"/>
      <c r="AM821" s="272">
        <f>SUM(Y821:AL821)</f>
        <v>0</v>
      </c>
    </row>
    <row r="822" spans="1:39" ht="15" hidden="1" outlineLevel="1">
      <c r="A822" s="490"/>
      <c r="B822" s="270" t="s">
        <v>593</v>
      </c>
      <c r="C822" s="267" t="s">
        <v>337</v>
      </c>
      <c r="D822" s="271"/>
      <c r="E822" s="271"/>
      <c r="F822" s="271"/>
      <c r="G822" s="271"/>
      <c r="H822" s="271"/>
      <c r="I822" s="271"/>
      <c r="J822" s="271"/>
      <c r="K822" s="271"/>
      <c r="L822" s="271"/>
      <c r="M822" s="271"/>
      <c r="N822" s="271">
        <f>N821</f>
        <v>0</v>
      </c>
      <c r="O822" s="271"/>
      <c r="P822" s="271"/>
      <c r="Q822" s="271"/>
      <c r="R822" s="271"/>
      <c r="S822" s="271"/>
      <c r="T822" s="271"/>
      <c r="U822" s="271"/>
      <c r="V822" s="271"/>
      <c r="W822" s="271"/>
      <c r="X822" s="271"/>
      <c r="Y822" s="379">
        <f>Y821</f>
        <v>0</v>
      </c>
      <c r="Z822" s="379">
        <f t="shared" ref="Z822:AL822" si="2439">Z821</f>
        <v>0</v>
      </c>
      <c r="AA822" s="379">
        <f t="shared" si="2439"/>
        <v>0</v>
      </c>
      <c r="AB822" s="379">
        <f t="shared" si="2439"/>
        <v>0</v>
      </c>
      <c r="AC822" s="379">
        <f t="shared" si="2439"/>
        <v>0</v>
      </c>
      <c r="AD822" s="379">
        <f t="shared" si="2439"/>
        <v>0</v>
      </c>
      <c r="AE822" s="379">
        <f t="shared" si="2439"/>
        <v>0</v>
      </c>
      <c r="AF822" s="379">
        <f t="shared" si="2439"/>
        <v>0</v>
      </c>
      <c r="AG822" s="379">
        <f t="shared" si="2439"/>
        <v>0</v>
      </c>
      <c r="AH822" s="379">
        <f t="shared" si="2439"/>
        <v>0</v>
      </c>
      <c r="AI822" s="379">
        <f t="shared" si="2439"/>
        <v>0</v>
      </c>
      <c r="AJ822" s="379">
        <f t="shared" si="2439"/>
        <v>0</v>
      </c>
      <c r="AK822" s="379">
        <f t="shared" si="2439"/>
        <v>0</v>
      </c>
      <c r="AL822" s="379">
        <f t="shared" si="2439"/>
        <v>0</v>
      </c>
      <c r="AM822" s="273"/>
    </row>
    <row r="823" spans="1:39" ht="15" hidden="1" outlineLevel="1">
      <c r="A823" s="490"/>
      <c r="B823" s="291"/>
      <c r="C823" s="281"/>
      <c r="D823" s="267"/>
      <c r="E823" s="267"/>
      <c r="F823" s="267"/>
      <c r="G823" s="267"/>
      <c r="H823" s="267"/>
      <c r="I823" s="267"/>
      <c r="J823" s="267"/>
      <c r="K823" s="267"/>
      <c r="L823" s="267"/>
      <c r="M823" s="267"/>
      <c r="N823" s="267"/>
      <c r="O823" s="267"/>
      <c r="P823" s="267"/>
      <c r="Q823" s="267"/>
      <c r="R823" s="267"/>
      <c r="S823" s="267"/>
      <c r="T823" s="267"/>
      <c r="U823" s="267"/>
      <c r="V823" s="267"/>
      <c r="W823" s="267"/>
      <c r="X823" s="267"/>
      <c r="Y823" s="380"/>
      <c r="Z823" s="380"/>
      <c r="AA823" s="380"/>
      <c r="AB823" s="380"/>
      <c r="AC823" s="380"/>
      <c r="AD823" s="380"/>
      <c r="AE823" s="380"/>
      <c r="AF823" s="380"/>
      <c r="AG823" s="380"/>
      <c r="AH823" s="380"/>
      <c r="AI823" s="380"/>
      <c r="AJ823" s="380"/>
      <c r="AK823" s="380"/>
      <c r="AL823" s="380"/>
      <c r="AM823" s="282"/>
    </row>
    <row r="824" spans="1:39" s="259" customFormat="1" ht="15" hidden="1" outlineLevel="1">
      <c r="A824" s="490">
        <v>16</v>
      </c>
      <c r="B824" s="300" t="s">
        <v>367</v>
      </c>
      <c r="C824" s="267" t="s">
        <v>335</v>
      </c>
      <c r="D824" s="271"/>
      <c r="E824" s="271"/>
      <c r="F824" s="271"/>
      <c r="G824" s="271"/>
      <c r="H824" s="271"/>
      <c r="I824" s="271"/>
      <c r="J824" s="271"/>
      <c r="K824" s="271"/>
      <c r="L824" s="271"/>
      <c r="M824" s="271"/>
      <c r="N824" s="271">
        <v>0</v>
      </c>
      <c r="O824" s="271"/>
      <c r="P824" s="271"/>
      <c r="Q824" s="271"/>
      <c r="R824" s="271"/>
      <c r="S824" s="271"/>
      <c r="T824" s="271"/>
      <c r="U824" s="271"/>
      <c r="V824" s="271"/>
      <c r="W824" s="271"/>
      <c r="X824" s="271"/>
      <c r="Y824" s="383"/>
      <c r="Z824" s="383"/>
      <c r="AA824" s="383"/>
      <c r="AB824" s="383"/>
      <c r="AC824" s="383"/>
      <c r="AD824" s="383"/>
      <c r="AE824" s="383"/>
      <c r="AF824" s="378"/>
      <c r="AG824" s="378"/>
      <c r="AH824" s="378"/>
      <c r="AI824" s="378"/>
      <c r="AJ824" s="378"/>
      <c r="AK824" s="378"/>
      <c r="AL824" s="378"/>
      <c r="AM824" s="272">
        <f>SUM(Y824:AL824)</f>
        <v>0</v>
      </c>
    </row>
    <row r="825" spans="1:39" s="259" customFormat="1" ht="15" hidden="1" outlineLevel="1">
      <c r="A825" s="490"/>
      <c r="B825" s="270" t="s">
        <v>593</v>
      </c>
      <c r="C825" s="267" t="s">
        <v>337</v>
      </c>
      <c r="D825" s="271"/>
      <c r="E825" s="271"/>
      <c r="F825" s="271"/>
      <c r="G825" s="271"/>
      <c r="H825" s="271"/>
      <c r="I825" s="271"/>
      <c r="J825" s="271"/>
      <c r="K825" s="271"/>
      <c r="L825" s="271"/>
      <c r="M825" s="271"/>
      <c r="N825" s="271">
        <f>N824</f>
        <v>0</v>
      </c>
      <c r="O825" s="271"/>
      <c r="P825" s="271"/>
      <c r="Q825" s="271"/>
      <c r="R825" s="271"/>
      <c r="S825" s="271"/>
      <c r="T825" s="271"/>
      <c r="U825" s="271"/>
      <c r="V825" s="271"/>
      <c r="W825" s="271"/>
      <c r="X825" s="271"/>
      <c r="Y825" s="379">
        <f>Y824</f>
        <v>0</v>
      </c>
      <c r="Z825" s="379">
        <f t="shared" ref="Z825:AL825" si="2440">Z824</f>
        <v>0</v>
      </c>
      <c r="AA825" s="379">
        <f t="shared" si="2440"/>
        <v>0</v>
      </c>
      <c r="AB825" s="379">
        <f t="shared" si="2440"/>
        <v>0</v>
      </c>
      <c r="AC825" s="379">
        <f t="shared" si="2440"/>
        <v>0</v>
      </c>
      <c r="AD825" s="379">
        <f t="shared" si="2440"/>
        <v>0</v>
      </c>
      <c r="AE825" s="379">
        <f t="shared" si="2440"/>
        <v>0</v>
      </c>
      <c r="AF825" s="379">
        <f t="shared" si="2440"/>
        <v>0</v>
      </c>
      <c r="AG825" s="379">
        <f t="shared" si="2440"/>
        <v>0</v>
      </c>
      <c r="AH825" s="379">
        <f t="shared" si="2440"/>
        <v>0</v>
      </c>
      <c r="AI825" s="379">
        <f t="shared" si="2440"/>
        <v>0</v>
      </c>
      <c r="AJ825" s="379">
        <f t="shared" si="2440"/>
        <v>0</v>
      </c>
      <c r="AK825" s="379">
        <f t="shared" si="2440"/>
        <v>0</v>
      </c>
      <c r="AL825" s="379">
        <f t="shared" si="2440"/>
        <v>0</v>
      </c>
      <c r="AM825" s="273"/>
    </row>
    <row r="826" spans="1:39" s="259" customFormat="1" ht="15" hidden="1" outlineLevel="1">
      <c r="A826" s="490"/>
      <c r="B826" s="300"/>
      <c r="C826" s="267"/>
      <c r="D826" s="267"/>
      <c r="E826" s="267"/>
      <c r="F826" s="267"/>
      <c r="G826" s="267"/>
      <c r="H826" s="267"/>
      <c r="I826" s="267"/>
      <c r="J826" s="267"/>
      <c r="K826" s="267"/>
      <c r="L826" s="267"/>
      <c r="M826" s="267"/>
      <c r="N826" s="267"/>
      <c r="O826" s="267"/>
      <c r="P826" s="267"/>
      <c r="Q826" s="267"/>
      <c r="R826" s="267"/>
      <c r="S826" s="267"/>
      <c r="T826" s="267"/>
      <c r="U826" s="267"/>
      <c r="V826" s="267"/>
      <c r="W826" s="267"/>
      <c r="X826" s="267"/>
      <c r="Y826" s="380"/>
      <c r="Z826" s="380"/>
      <c r="AA826" s="380"/>
      <c r="AB826" s="380"/>
      <c r="AC826" s="380"/>
      <c r="AD826" s="380"/>
      <c r="AE826" s="384"/>
      <c r="AF826" s="384"/>
      <c r="AG826" s="384"/>
      <c r="AH826" s="384"/>
      <c r="AI826" s="384"/>
      <c r="AJ826" s="384"/>
      <c r="AK826" s="384"/>
      <c r="AL826" s="384"/>
      <c r="AM826" s="289"/>
    </row>
    <row r="827" spans="1:39" ht="15.45" hidden="1" outlineLevel="1">
      <c r="A827" s="490"/>
      <c r="B827" s="477" t="s">
        <v>474</v>
      </c>
      <c r="C827" s="296"/>
      <c r="D827" s="266"/>
      <c r="E827" s="265"/>
      <c r="F827" s="265"/>
      <c r="G827" s="265"/>
      <c r="H827" s="265"/>
      <c r="I827" s="265"/>
      <c r="J827" s="265"/>
      <c r="K827" s="265"/>
      <c r="L827" s="265"/>
      <c r="M827" s="265"/>
      <c r="N827" s="266"/>
      <c r="O827" s="265"/>
      <c r="P827" s="265"/>
      <c r="Q827" s="265"/>
      <c r="R827" s="265"/>
      <c r="S827" s="265"/>
      <c r="T827" s="265"/>
      <c r="U827" s="265"/>
      <c r="V827" s="265"/>
      <c r="W827" s="265"/>
      <c r="X827" s="265"/>
      <c r="Y827" s="382"/>
      <c r="Z827" s="382"/>
      <c r="AA827" s="382"/>
      <c r="AB827" s="382"/>
      <c r="AC827" s="382"/>
      <c r="AD827" s="382"/>
      <c r="AE827" s="382"/>
      <c r="AF827" s="382"/>
      <c r="AG827" s="382"/>
      <c r="AH827" s="382"/>
      <c r="AI827" s="382"/>
      <c r="AJ827" s="382"/>
      <c r="AK827" s="382"/>
      <c r="AL827" s="382"/>
      <c r="AM827" s="268"/>
    </row>
    <row r="828" spans="1:39" ht="15" hidden="1" outlineLevel="1">
      <c r="A828" s="490">
        <v>17</v>
      </c>
      <c r="B828" s="396" t="s">
        <v>475</v>
      </c>
      <c r="C828" s="267" t="s">
        <v>335</v>
      </c>
      <c r="D828" s="271"/>
      <c r="E828" s="271"/>
      <c r="F828" s="271"/>
      <c r="G828" s="271"/>
      <c r="H828" s="271"/>
      <c r="I828" s="271"/>
      <c r="J828" s="271"/>
      <c r="K828" s="271"/>
      <c r="L828" s="271"/>
      <c r="M828" s="271"/>
      <c r="N828" s="271">
        <v>12</v>
      </c>
      <c r="O828" s="271"/>
      <c r="P828" s="271"/>
      <c r="Q828" s="271"/>
      <c r="R828" s="271"/>
      <c r="S828" s="271"/>
      <c r="T828" s="271"/>
      <c r="U828" s="271"/>
      <c r="V828" s="271"/>
      <c r="W828" s="271"/>
      <c r="X828" s="271"/>
      <c r="Y828" s="394"/>
      <c r="Z828" s="378"/>
      <c r="AA828" s="378"/>
      <c r="AB828" s="378"/>
      <c r="AC828" s="378"/>
      <c r="AD828" s="378"/>
      <c r="AE828" s="378"/>
      <c r="AF828" s="383"/>
      <c r="AG828" s="383"/>
      <c r="AH828" s="383"/>
      <c r="AI828" s="383"/>
      <c r="AJ828" s="383"/>
      <c r="AK828" s="383"/>
      <c r="AL828" s="383"/>
      <c r="AM828" s="272">
        <f>SUM(Y828:AL828)</f>
        <v>0</v>
      </c>
    </row>
    <row r="829" spans="1:39" ht="15" hidden="1" outlineLevel="1">
      <c r="A829" s="490"/>
      <c r="B829" s="270" t="s">
        <v>593</v>
      </c>
      <c r="C829" s="267" t="s">
        <v>337</v>
      </c>
      <c r="D829" s="271"/>
      <c r="E829" s="271"/>
      <c r="F829" s="271"/>
      <c r="G829" s="271"/>
      <c r="H829" s="271"/>
      <c r="I829" s="271"/>
      <c r="J829" s="271"/>
      <c r="K829" s="271"/>
      <c r="L829" s="271"/>
      <c r="M829" s="271"/>
      <c r="N829" s="271">
        <f>N828</f>
        <v>12</v>
      </c>
      <c r="O829" s="271"/>
      <c r="P829" s="271"/>
      <c r="Q829" s="271"/>
      <c r="R829" s="271"/>
      <c r="S829" s="271"/>
      <c r="T829" s="271"/>
      <c r="U829" s="271"/>
      <c r="V829" s="271"/>
      <c r="W829" s="271"/>
      <c r="X829" s="271"/>
      <c r="Y829" s="379">
        <f>Y828</f>
        <v>0</v>
      </c>
      <c r="Z829" s="379">
        <f t="shared" ref="Z829:AL829" si="2441">Z828</f>
        <v>0</v>
      </c>
      <c r="AA829" s="379">
        <f t="shared" si="2441"/>
        <v>0</v>
      </c>
      <c r="AB829" s="379">
        <f t="shared" si="2441"/>
        <v>0</v>
      </c>
      <c r="AC829" s="379">
        <f t="shared" si="2441"/>
        <v>0</v>
      </c>
      <c r="AD829" s="379">
        <f t="shared" si="2441"/>
        <v>0</v>
      </c>
      <c r="AE829" s="379">
        <f t="shared" si="2441"/>
        <v>0</v>
      </c>
      <c r="AF829" s="379">
        <f t="shared" si="2441"/>
        <v>0</v>
      </c>
      <c r="AG829" s="379">
        <f t="shared" si="2441"/>
        <v>0</v>
      </c>
      <c r="AH829" s="379">
        <f t="shared" si="2441"/>
        <v>0</v>
      </c>
      <c r="AI829" s="379">
        <f t="shared" si="2441"/>
        <v>0</v>
      </c>
      <c r="AJ829" s="379">
        <f t="shared" si="2441"/>
        <v>0</v>
      </c>
      <c r="AK829" s="379">
        <f t="shared" si="2441"/>
        <v>0</v>
      </c>
      <c r="AL829" s="379">
        <f t="shared" si="2441"/>
        <v>0</v>
      </c>
      <c r="AM829" s="282"/>
    </row>
    <row r="830" spans="1:39" ht="15" hidden="1" outlineLevel="1">
      <c r="A830" s="490"/>
      <c r="B830" s="270"/>
      <c r="C830" s="267"/>
      <c r="D830" s="267"/>
      <c r="E830" s="267"/>
      <c r="F830" s="267"/>
      <c r="G830" s="267"/>
      <c r="H830" s="267"/>
      <c r="I830" s="267"/>
      <c r="J830" s="267"/>
      <c r="K830" s="267"/>
      <c r="L830" s="267"/>
      <c r="M830" s="267"/>
      <c r="N830" s="267"/>
      <c r="O830" s="267"/>
      <c r="P830" s="267"/>
      <c r="Q830" s="267"/>
      <c r="R830" s="267"/>
      <c r="S830" s="267"/>
      <c r="T830" s="267"/>
      <c r="U830" s="267"/>
      <c r="V830" s="267"/>
      <c r="W830" s="267"/>
      <c r="X830" s="267"/>
      <c r="Y830" s="390"/>
      <c r="Z830" s="393"/>
      <c r="AA830" s="393"/>
      <c r="AB830" s="393"/>
      <c r="AC830" s="393"/>
      <c r="AD830" s="393"/>
      <c r="AE830" s="393"/>
      <c r="AF830" s="393"/>
      <c r="AG830" s="393"/>
      <c r="AH830" s="393"/>
      <c r="AI830" s="393"/>
      <c r="AJ830" s="393"/>
      <c r="AK830" s="393"/>
      <c r="AL830" s="393"/>
      <c r="AM830" s="282"/>
    </row>
    <row r="831" spans="1:39" ht="15" hidden="1" outlineLevel="1">
      <c r="A831" s="490">
        <v>18</v>
      </c>
      <c r="B831" s="396" t="s">
        <v>476</v>
      </c>
      <c r="C831" s="267" t="s">
        <v>335</v>
      </c>
      <c r="D831" s="271"/>
      <c r="E831" s="271"/>
      <c r="F831" s="271"/>
      <c r="G831" s="271"/>
      <c r="H831" s="271"/>
      <c r="I831" s="271"/>
      <c r="J831" s="271"/>
      <c r="K831" s="271"/>
      <c r="L831" s="271"/>
      <c r="M831" s="271"/>
      <c r="N831" s="271">
        <v>12</v>
      </c>
      <c r="O831" s="271"/>
      <c r="P831" s="271"/>
      <c r="Q831" s="271"/>
      <c r="R831" s="271"/>
      <c r="S831" s="271"/>
      <c r="T831" s="271"/>
      <c r="U831" s="271"/>
      <c r="V831" s="271"/>
      <c r="W831" s="271"/>
      <c r="X831" s="271"/>
      <c r="Y831" s="394"/>
      <c r="Z831" s="378"/>
      <c r="AA831" s="378"/>
      <c r="AB831" s="378"/>
      <c r="AC831" s="378"/>
      <c r="AD831" s="378"/>
      <c r="AE831" s="378"/>
      <c r="AF831" s="383"/>
      <c r="AG831" s="383"/>
      <c r="AH831" s="383"/>
      <c r="AI831" s="383"/>
      <c r="AJ831" s="383"/>
      <c r="AK831" s="383"/>
      <c r="AL831" s="383"/>
      <c r="AM831" s="272">
        <f>SUM(Y831:AL831)</f>
        <v>0</v>
      </c>
    </row>
    <row r="832" spans="1:39" ht="15" hidden="1" outlineLevel="1">
      <c r="A832" s="490"/>
      <c r="B832" s="270" t="s">
        <v>593</v>
      </c>
      <c r="C832" s="267" t="s">
        <v>337</v>
      </c>
      <c r="D832" s="271"/>
      <c r="E832" s="271"/>
      <c r="F832" s="271"/>
      <c r="G832" s="271"/>
      <c r="H832" s="271"/>
      <c r="I832" s="271"/>
      <c r="J832" s="271"/>
      <c r="K832" s="271"/>
      <c r="L832" s="271"/>
      <c r="M832" s="271"/>
      <c r="N832" s="271">
        <f>N831</f>
        <v>12</v>
      </c>
      <c r="O832" s="271"/>
      <c r="P832" s="271"/>
      <c r="Q832" s="271"/>
      <c r="R832" s="271"/>
      <c r="S832" s="271"/>
      <c r="T832" s="271"/>
      <c r="U832" s="271"/>
      <c r="V832" s="271"/>
      <c r="W832" s="271"/>
      <c r="X832" s="271"/>
      <c r="Y832" s="379">
        <f>Y831</f>
        <v>0</v>
      </c>
      <c r="Z832" s="379">
        <f t="shared" ref="Z832:AL832" si="2442">Z831</f>
        <v>0</v>
      </c>
      <c r="AA832" s="379">
        <f t="shared" si="2442"/>
        <v>0</v>
      </c>
      <c r="AB832" s="379">
        <f t="shared" si="2442"/>
        <v>0</v>
      </c>
      <c r="AC832" s="379">
        <f t="shared" si="2442"/>
        <v>0</v>
      </c>
      <c r="AD832" s="379">
        <f t="shared" si="2442"/>
        <v>0</v>
      </c>
      <c r="AE832" s="379">
        <f t="shared" si="2442"/>
        <v>0</v>
      </c>
      <c r="AF832" s="379">
        <f t="shared" si="2442"/>
        <v>0</v>
      </c>
      <c r="AG832" s="379">
        <f t="shared" si="2442"/>
        <v>0</v>
      </c>
      <c r="AH832" s="379">
        <f t="shared" si="2442"/>
        <v>0</v>
      </c>
      <c r="AI832" s="379">
        <f t="shared" si="2442"/>
        <v>0</v>
      </c>
      <c r="AJ832" s="379">
        <f t="shared" si="2442"/>
        <v>0</v>
      </c>
      <c r="AK832" s="379">
        <f t="shared" si="2442"/>
        <v>0</v>
      </c>
      <c r="AL832" s="379">
        <f t="shared" si="2442"/>
        <v>0</v>
      </c>
      <c r="AM832" s="282"/>
    </row>
    <row r="833" spans="1:39" ht="15" hidden="1" outlineLevel="1">
      <c r="A833" s="490"/>
      <c r="B833" s="298"/>
      <c r="C833" s="267"/>
      <c r="D833" s="267"/>
      <c r="E833" s="267"/>
      <c r="F833" s="267"/>
      <c r="G833" s="267"/>
      <c r="H833" s="267"/>
      <c r="I833" s="267"/>
      <c r="J833" s="267"/>
      <c r="K833" s="267"/>
      <c r="L833" s="267"/>
      <c r="M833" s="267"/>
      <c r="N833" s="267"/>
      <c r="O833" s="267"/>
      <c r="P833" s="267"/>
      <c r="Q833" s="267"/>
      <c r="R833" s="267"/>
      <c r="S833" s="267"/>
      <c r="T833" s="267"/>
      <c r="U833" s="267"/>
      <c r="V833" s="267"/>
      <c r="W833" s="267"/>
      <c r="X833" s="267"/>
      <c r="Y833" s="391"/>
      <c r="Z833" s="392"/>
      <c r="AA833" s="392"/>
      <c r="AB833" s="392"/>
      <c r="AC833" s="392"/>
      <c r="AD833" s="392"/>
      <c r="AE833" s="392"/>
      <c r="AF833" s="392"/>
      <c r="AG833" s="392"/>
      <c r="AH833" s="392"/>
      <c r="AI833" s="392"/>
      <c r="AJ833" s="392"/>
      <c r="AK833" s="392"/>
      <c r="AL833" s="392"/>
      <c r="AM833" s="273"/>
    </row>
    <row r="834" spans="1:39" ht="15" hidden="1" outlineLevel="1">
      <c r="A834" s="490">
        <v>19</v>
      </c>
      <c r="B834" s="396" t="s">
        <v>477</v>
      </c>
      <c r="C834" s="267" t="s">
        <v>335</v>
      </c>
      <c r="D834" s="271"/>
      <c r="E834" s="271"/>
      <c r="F834" s="271"/>
      <c r="G834" s="271"/>
      <c r="H834" s="271"/>
      <c r="I834" s="271"/>
      <c r="J834" s="271"/>
      <c r="K834" s="271"/>
      <c r="L834" s="271"/>
      <c r="M834" s="271"/>
      <c r="N834" s="271">
        <v>12</v>
      </c>
      <c r="O834" s="271"/>
      <c r="P834" s="271"/>
      <c r="Q834" s="271"/>
      <c r="R834" s="271"/>
      <c r="S834" s="271"/>
      <c r="T834" s="271"/>
      <c r="U834" s="271"/>
      <c r="V834" s="271"/>
      <c r="W834" s="271"/>
      <c r="X834" s="271"/>
      <c r="Y834" s="394"/>
      <c r="Z834" s="378"/>
      <c r="AA834" s="378"/>
      <c r="AB834" s="378"/>
      <c r="AC834" s="378"/>
      <c r="AD834" s="378"/>
      <c r="AE834" s="378"/>
      <c r="AF834" s="383"/>
      <c r="AG834" s="383"/>
      <c r="AH834" s="383"/>
      <c r="AI834" s="383"/>
      <c r="AJ834" s="383"/>
      <c r="AK834" s="383"/>
      <c r="AL834" s="383"/>
      <c r="AM834" s="272">
        <f>SUM(Y834:AL834)</f>
        <v>0</v>
      </c>
    </row>
    <row r="835" spans="1:39" ht="15" hidden="1" outlineLevel="1">
      <c r="A835" s="490"/>
      <c r="B835" s="270" t="s">
        <v>593</v>
      </c>
      <c r="C835" s="267" t="s">
        <v>337</v>
      </c>
      <c r="D835" s="271"/>
      <c r="E835" s="271"/>
      <c r="F835" s="271"/>
      <c r="G835" s="271"/>
      <c r="H835" s="271"/>
      <c r="I835" s="271"/>
      <c r="J835" s="271"/>
      <c r="K835" s="271"/>
      <c r="L835" s="271"/>
      <c r="M835" s="271"/>
      <c r="N835" s="271">
        <f>N834</f>
        <v>12</v>
      </c>
      <c r="O835" s="271"/>
      <c r="P835" s="271"/>
      <c r="Q835" s="271"/>
      <c r="R835" s="271"/>
      <c r="S835" s="271"/>
      <c r="T835" s="271"/>
      <c r="U835" s="271"/>
      <c r="V835" s="271"/>
      <c r="W835" s="271"/>
      <c r="X835" s="271"/>
      <c r="Y835" s="379">
        <f>Y834</f>
        <v>0</v>
      </c>
      <c r="Z835" s="379">
        <f t="shared" ref="Z835:AL835" si="2443">Z834</f>
        <v>0</v>
      </c>
      <c r="AA835" s="379">
        <f t="shared" si="2443"/>
        <v>0</v>
      </c>
      <c r="AB835" s="379">
        <f t="shared" si="2443"/>
        <v>0</v>
      </c>
      <c r="AC835" s="379">
        <f t="shared" si="2443"/>
        <v>0</v>
      </c>
      <c r="AD835" s="379">
        <f t="shared" si="2443"/>
        <v>0</v>
      </c>
      <c r="AE835" s="379">
        <f t="shared" si="2443"/>
        <v>0</v>
      </c>
      <c r="AF835" s="379">
        <f t="shared" si="2443"/>
        <v>0</v>
      </c>
      <c r="AG835" s="379">
        <f t="shared" si="2443"/>
        <v>0</v>
      </c>
      <c r="AH835" s="379">
        <f t="shared" si="2443"/>
        <v>0</v>
      </c>
      <c r="AI835" s="379">
        <f t="shared" si="2443"/>
        <v>0</v>
      </c>
      <c r="AJ835" s="379">
        <f t="shared" si="2443"/>
        <v>0</v>
      </c>
      <c r="AK835" s="379">
        <f t="shared" si="2443"/>
        <v>0</v>
      </c>
      <c r="AL835" s="379">
        <f t="shared" si="2443"/>
        <v>0</v>
      </c>
      <c r="AM835" s="273"/>
    </row>
    <row r="836" spans="1:39" ht="15" hidden="1" outlineLevel="1">
      <c r="A836" s="490"/>
      <c r="B836" s="298"/>
      <c r="C836" s="267"/>
      <c r="D836" s="267"/>
      <c r="E836" s="267"/>
      <c r="F836" s="267"/>
      <c r="G836" s="267"/>
      <c r="H836" s="267"/>
      <c r="I836" s="267"/>
      <c r="J836" s="267"/>
      <c r="K836" s="267"/>
      <c r="L836" s="267"/>
      <c r="M836" s="267"/>
      <c r="N836" s="267"/>
      <c r="O836" s="267"/>
      <c r="P836" s="267"/>
      <c r="Q836" s="267"/>
      <c r="R836" s="267"/>
      <c r="S836" s="267"/>
      <c r="T836" s="267"/>
      <c r="U836" s="267"/>
      <c r="V836" s="267"/>
      <c r="W836" s="267"/>
      <c r="X836" s="267"/>
      <c r="Y836" s="380"/>
      <c r="Z836" s="380"/>
      <c r="AA836" s="380"/>
      <c r="AB836" s="380"/>
      <c r="AC836" s="380"/>
      <c r="AD836" s="380"/>
      <c r="AE836" s="380"/>
      <c r="AF836" s="380"/>
      <c r="AG836" s="380"/>
      <c r="AH836" s="380"/>
      <c r="AI836" s="380"/>
      <c r="AJ836" s="380"/>
      <c r="AK836" s="380"/>
      <c r="AL836" s="380"/>
      <c r="AM836" s="282"/>
    </row>
    <row r="837" spans="1:39" ht="15" hidden="1" outlineLevel="1">
      <c r="A837" s="490">
        <v>20</v>
      </c>
      <c r="B837" s="396" t="s">
        <v>478</v>
      </c>
      <c r="C837" s="267" t="s">
        <v>335</v>
      </c>
      <c r="D837" s="271"/>
      <c r="E837" s="271"/>
      <c r="F837" s="271"/>
      <c r="G837" s="271"/>
      <c r="H837" s="271"/>
      <c r="I837" s="271"/>
      <c r="J837" s="271"/>
      <c r="K837" s="271"/>
      <c r="L837" s="271"/>
      <c r="M837" s="271"/>
      <c r="N837" s="271">
        <v>12</v>
      </c>
      <c r="O837" s="271"/>
      <c r="P837" s="271"/>
      <c r="Q837" s="271"/>
      <c r="R837" s="271"/>
      <c r="S837" s="271"/>
      <c r="T837" s="271"/>
      <c r="U837" s="271"/>
      <c r="V837" s="271"/>
      <c r="W837" s="271"/>
      <c r="X837" s="271"/>
      <c r="Y837" s="394"/>
      <c r="Z837" s="378"/>
      <c r="AA837" s="378"/>
      <c r="AB837" s="378"/>
      <c r="AC837" s="378"/>
      <c r="AD837" s="378"/>
      <c r="AE837" s="378"/>
      <c r="AF837" s="383"/>
      <c r="AG837" s="383"/>
      <c r="AH837" s="383"/>
      <c r="AI837" s="383"/>
      <c r="AJ837" s="383"/>
      <c r="AK837" s="383"/>
      <c r="AL837" s="383"/>
      <c r="AM837" s="272">
        <f>SUM(Y837:AL837)</f>
        <v>0</v>
      </c>
    </row>
    <row r="838" spans="1:39" ht="15" hidden="1" outlineLevel="1">
      <c r="A838" s="490"/>
      <c r="B838" s="270" t="s">
        <v>593</v>
      </c>
      <c r="C838" s="267" t="s">
        <v>337</v>
      </c>
      <c r="D838" s="271"/>
      <c r="E838" s="271"/>
      <c r="F838" s="271"/>
      <c r="G838" s="271"/>
      <c r="H838" s="271"/>
      <c r="I838" s="271"/>
      <c r="J838" s="271"/>
      <c r="K838" s="271"/>
      <c r="L838" s="271"/>
      <c r="M838" s="271"/>
      <c r="N838" s="271">
        <f>N837</f>
        <v>12</v>
      </c>
      <c r="O838" s="271"/>
      <c r="P838" s="271"/>
      <c r="Q838" s="271"/>
      <c r="R838" s="271"/>
      <c r="S838" s="271"/>
      <c r="T838" s="271"/>
      <c r="U838" s="271"/>
      <c r="V838" s="271"/>
      <c r="W838" s="271"/>
      <c r="X838" s="271"/>
      <c r="Y838" s="379">
        <f>Y837</f>
        <v>0</v>
      </c>
      <c r="Z838" s="379">
        <f t="shared" ref="Z838:AL838" si="2444">Z837</f>
        <v>0</v>
      </c>
      <c r="AA838" s="379">
        <f t="shared" si="2444"/>
        <v>0</v>
      </c>
      <c r="AB838" s="379">
        <f t="shared" si="2444"/>
        <v>0</v>
      </c>
      <c r="AC838" s="379">
        <f t="shared" si="2444"/>
        <v>0</v>
      </c>
      <c r="AD838" s="379">
        <f t="shared" si="2444"/>
        <v>0</v>
      </c>
      <c r="AE838" s="379">
        <f t="shared" si="2444"/>
        <v>0</v>
      </c>
      <c r="AF838" s="379">
        <f t="shared" si="2444"/>
        <v>0</v>
      </c>
      <c r="AG838" s="379">
        <f t="shared" si="2444"/>
        <v>0</v>
      </c>
      <c r="AH838" s="379">
        <f t="shared" si="2444"/>
        <v>0</v>
      </c>
      <c r="AI838" s="379">
        <f t="shared" si="2444"/>
        <v>0</v>
      </c>
      <c r="AJ838" s="379">
        <f t="shared" si="2444"/>
        <v>0</v>
      </c>
      <c r="AK838" s="379">
        <f t="shared" si="2444"/>
        <v>0</v>
      </c>
      <c r="AL838" s="379">
        <f t="shared" si="2444"/>
        <v>0</v>
      </c>
      <c r="AM838" s="282"/>
    </row>
    <row r="839" spans="1:39" ht="15.45" hidden="1" outlineLevel="1">
      <c r="A839" s="490"/>
      <c r="B839" s="299"/>
      <c r="C839" s="276"/>
      <c r="D839" s="267"/>
      <c r="E839" s="267"/>
      <c r="F839" s="267"/>
      <c r="G839" s="267"/>
      <c r="H839" s="267"/>
      <c r="I839" s="267"/>
      <c r="J839" s="267"/>
      <c r="K839" s="267"/>
      <c r="L839" s="267"/>
      <c r="M839" s="267"/>
      <c r="N839" s="276"/>
      <c r="O839" s="267"/>
      <c r="P839" s="267"/>
      <c r="Q839" s="267"/>
      <c r="R839" s="267"/>
      <c r="S839" s="267"/>
      <c r="T839" s="267"/>
      <c r="U839" s="267"/>
      <c r="V839" s="267"/>
      <c r="W839" s="267"/>
      <c r="X839" s="267"/>
      <c r="Y839" s="380"/>
      <c r="Z839" s="380"/>
      <c r="AA839" s="380"/>
      <c r="AB839" s="380"/>
      <c r="AC839" s="380"/>
      <c r="AD839" s="380"/>
      <c r="AE839" s="380"/>
      <c r="AF839" s="380"/>
      <c r="AG839" s="380"/>
      <c r="AH839" s="380"/>
      <c r="AI839" s="380"/>
      <c r="AJ839" s="380"/>
      <c r="AK839" s="380"/>
      <c r="AL839" s="380"/>
      <c r="AM839" s="282"/>
    </row>
    <row r="840" spans="1:39" ht="15.45" hidden="1" outlineLevel="1">
      <c r="A840" s="490"/>
      <c r="B840" s="476" t="s">
        <v>479</v>
      </c>
      <c r="C840" s="267"/>
      <c r="D840" s="267"/>
      <c r="E840" s="267"/>
      <c r="F840" s="267"/>
      <c r="G840" s="267"/>
      <c r="H840" s="267"/>
      <c r="I840" s="267"/>
      <c r="J840" s="267"/>
      <c r="K840" s="267"/>
      <c r="L840" s="267"/>
      <c r="M840" s="267"/>
      <c r="N840" s="267"/>
      <c r="O840" s="267"/>
      <c r="P840" s="267"/>
      <c r="Q840" s="267"/>
      <c r="R840" s="267"/>
      <c r="S840" s="267"/>
      <c r="T840" s="267"/>
      <c r="U840" s="267"/>
      <c r="V840" s="267"/>
      <c r="W840" s="267"/>
      <c r="X840" s="267"/>
      <c r="Y840" s="390"/>
      <c r="Z840" s="393"/>
      <c r="AA840" s="393"/>
      <c r="AB840" s="393"/>
      <c r="AC840" s="393"/>
      <c r="AD840" s="393"/>
      <c r="AE840" s="393"/>
      <c r="AF840" s="393"/>
      <c r="AG840" s="393"/>
      <c r="AH840" s="393"/>
      <c r="AI840" s="393"/>
      <c r="AJ840" s="393"/>
      <c r="AK840" s="393"/>
      <c r="AL840" s="393"/>
      <c r="AM840" s="282"/>
    </row>
    <row r="841" spans="1:39" ht="15.45" hidden="1" outlineLevel="1">
      <c r="A841" s="490"/>
      <c r="B841" s="462" t="s">
        <v>480</v>
      </c>
      <c r="C841" s="267"/>
      <c r="D841" s="267"/>
      <c r="E841" s="267"/>
      <c r="F841" s="267"/>
      <c r="G841" s="267"/>
      <c r="H841" s="267"/>
      <c r="I841" s="267"/>
      <c r="J841" s="267"/>
      <c r="K841" s="267"/>
      <c r="L841" s="267"/>
      <c r="M841" s="267"/>
      <c r="N841" s="267"/>
      <c r="O841" s="267"/>
      <c r="P841" s="267"/>
      <c r="Q841" s="267"/>
      <c r="R841" s="267"/>
      <c r="S841" s="267"/>
      <c r="T841" s="267"/>
      <c r="U841" s="267"/>
      <c r="V841" s="267"/>
      <c r="W841" s="267"/>
      <c r="X841" s="267"/>
      <c r="Y841" s="390"/>
      <c r="Z841" s="393"/>
      <c r="AA841" s="393"/>
      <c r="AB841" s="393"/>
      <c r="AC841" s="393"/>
      <c r="AD841" s="393"/>
      <c r="AE841" s="393"/>
      <c r="AF841" s="393"/>
      <c r="AG841" s="393"/>
      <c r="AH841" s="393"/>
      <c r="AI841" s="393"/>
      <c r="AJ841" s="393"/>
      <c r="AK841" s="393"/>
      <c r="AL841" s="393"/>
      <c r="AM841" s="282"/>
    </row>
    <row r="842" spans="1:39" ht="15" hidden="1" outlineLevel="1">
      <c r="A842" s="490">
        <v>21</v>
      </c>
      <c r="B842" s="396" t="s">
        <v>481</v>
      </c>
      <c r="C842" s="267" t="s">
        <v>335</v>
      </c>
      <c r="D842" s="271"/>
      <c r="E842" s="271"/>
      <c r="F842" s="271"/>
      <c r="G842" s="271"/>
      <c r="H842" s="271"/>
      <c r="I842" s="271"/>
      <c r="J842" s="271"/>
      <c r="K842" s="271"/>
      <c r="L842" s="271"/>
      <c r="M842" s="271"/>
      <c r="N842" s="267"/>
      <c r="O842" s="271"/>
      <c r="P842" s="271"/>
      <c r="Q842" s="271"/>
      <c r="R842" s="271"/>
      <c r="S842" s="271"/>
      <c r="T842" s="271"/>
      <c r="U842" s="271"/>
      <c r="V842" s="271"/>
      <c r="W842" s="271"/>
      <c r="X842" s="271"/>
      <c r="Y842" s="383"/>
      <c r="Z842" s="383"/>
      <c r="AA842" s="383"/>
      <c r="AB842" s="383"/>
      <c r="AC842" s="383"/>
      <c r="AD842" s="383"/>
      <c r="AE842" s="383"/>
      <c r="AF842" s="378"/>
      <c r="AG842" s="378"/>
      <c r="AH842" s="378"/>
      <c r="AI842" s="378"/>
      <c r="AJ842" s="378"/>
      <c r="AK842" s="378"/>
      <c r="AL842" s="378"/>
      <c r="AM842" s="272">
        <f>SUM(Y842:AL842)</f>
        <v>0</v>
      </c>
    </row>
    <row r="843" spans="1:39" ht="15" hidden="1" outlineLevel="1">
      <c r="A843" s="490"/>
      <c r="B843" s="270" t="s">
        <v>593</v>
      </c>
      <c r="C843" s="267" t="s">
        <v>337</v>
      </c>
      <c r="D843" s="271"/>
      <c r="E843" s="271"/>
      <c r="F843" s="271"/>
      <c r="G843" s="271"/>
      <c r="H843" s="271"/>
      <c r="I843" s="271"/>
      <c r="J843" s="271"/>
      <c r="K843" s="271"/>
      <c r="L843" s="271"/>
      <c r="M843" s="271"/>
      <c r="N843" s="267"/>
      <c r="O843" s="271"/>
      <c r="P843" s="271"/>
      <c r="Q843" s="271"/>
      <c r="R843" s="271"/>
      <c r="S843" s="271"/>
      <c r="T843" s="271"/>
      <c r="U843" s="271"/>
      <c r="V843" s="271"/>
      <c r="W843" s="271"/>
      <c r="X843" s="271"/>
      <c r="Y843" s="379">
        <f>Y842</f>
        <v>0</v>
      </c>
      <c r="Z843" s="379">
        <f t="shared" ref="Z843" si="2445">Z842</f>
        <v>0</v>
      </c>
      <c r="AA843" s="379">
        <f t="shared" ref="AA843" si="2446">AA842</f>
        <v>0</v>
      </c>
      <c r="AB843" s="379">
        <f t="shared" ref="AB843" si="2447">AB842</f>
        <v>0</v>
      </c>
      <c r="AC843" s="379">
        <f t="shared" ref="AC843" si="2448">AC842</f>
        <v>0</v>
      </c>
      <c r="AD843" s="379">
        <f t="shared" ref="AD843" si="2449">AD842</f>
        <v>0</v>
      </c>
      <c r="AE843" s="379">
        <f t="shared" ref="AE843" si="2450">AE842</f>
        <v>0</v>
      </c>
      <c r="AF843" s="379">
        <f t="shared" ref="AF843" si="2451">AF842</f>
        <v>0</v>
      </c>
      <c r="AG843" s="379">
        <f t="shared" ref="AG843" si="2452">AG842</f>
        <v>0</v>
      </c>
      <c r="AH843" s="379">
        <f t="shared" ref="AH843" si="2453">AH842</f>
        <v>0</v>
      </c>
      <c r="AI843" s="379">
        <f t="shared" ref="AI843" si="2454">AI842</f>
        <v>0</v>
      </c>
      <c r="AJ843" s="379">
        <f t="shared" ref="AJ843" si="2455">AJ842</f>
        <v>0</v>
      </c>
      <c r="AK843" s="379">
        <f t="shared" ref="AK843" si="2456">AK842</f>
        <v>0</v>
      </c>
      <c r="AL843" s="379">
        <f t="shared" ref="AL843" si="2457">AL842</f>
        <v>0</v>
      </c>
      <c r="AM843" s="282"/>
    </row>
    <row r="844" spans="1:39" ht="15" hidden="1" outlineLevel="1">
      <c r="A844" s="490"/>
      <c r="B844" s="270"/>
      <c r="C844" s="267"/>
      <c r="D844" s="267"/>
      <c r="E844" s="267"/>
      <c r="F844" s="267"/>
      <c r="G844" s="267"/>
      <c r="H844" s="267"/>
      <c r="I844" s="267"/>
      <c r="J844" s="267"/>
      <c r="K844" s="267"/>
      <c r="L844" s="267"/>
      <c r="M844" s="267"/>
      <c r="N844" s="267"/>
      <c r="O844" s="267"/>
      <c r="P844" s="267"/>
      <c r="Q844" s="267"/>
      <c r="R844" s="267"/>
      <c r="S844" s="267"/>
      <c r="T844" s="267"/>
      <c r="U844" s="267"/>
      <c r="V844" s="267"/>
      <c r="W844" s="267"/>
      <c r="X844" s="267"/>
      <c r="Y844" s="390"/>
      <c r="Z844" s="393"/>
      <c r="AA844" s="393"/>
      <c r="AB844" s="393"/>
      <c r="AC844" s="393"/>
      <c r="AD844" s="393"/>
      <c r="AE844" s="393"/>
      <c r="AF844" s="393"/>
      <c r="AG844" s="393"/>
      <c r="AH844" s="393"/>
      <c r="AI844" s="393"/>
      <c r="AJ844" s="393"/>
      <c r="AK844" s="393"/>
      <c r="AL844" s="393"/>
      <c r="AM844" s="282"/>
    </row>
    <row r="845" spans="1:39" ht="30" hidden="1" outlineLevel="1">
      <c r="A845" s="490">
        <v>22</v>
      </c>
      <c r="B845" s="396" t="s">
        <v>482</v>
      </c>
      <c r="C845" s="267" t="s">
        <v>335</v>
      </c>
      <c r="D845" s="271"/>
      <c r="E845" s="271"/>
      <c r="F845" s="271"/>
      <c r="G845" s="271"/>
      <c r="H845" s="271"/>
      <c r="I845" s="271"/>
      <c r="J845" s="271"/>
      <c r="K845" s="271"/>
      <c r="L845" s="271"/>
      <c r="M845" s="271"/>
      <c r="N845" s="267"/>
      <c r="O845" s="271"/>
      <c r="P845" s="271"/>
      <c r="Q845" s="271"/>
      <c r="R845" s="271"/>
      <c r="S845" s="271"/>
      <c r="T845" s="271"/>
      <c r="U845" s="271"/>
      <c r="V845" s="271"/>
      <c r="W845" s="271"/>
      <c r="X845" s="271"/>
      <c r="Y845" s="383"/>
      <c r="Z845" s="383"/>
      <c r="AA845" s="383"/>
      <c r="AB845" s="383"/>
      <c r="AC845" s="383"/>
      <c r="AD845" s="383"/>
      <c r="AE845" s="383"/>
      <c r="AF845" s="378"/>
      <c r="AG845" s="378"/>
      <c r="AH845" s="378"/>
      <c r="AI845" s="378"/>
      <c r="AJ845" s="378"/>
      <c r="AK845" s="378"/>
      <c r="AL845" s="378"/>
      <c r="AM845" s="272">
        <f>SUM(Y845:AL845)</f>
        <v>0</v>
      </c>
    </row>
    <row r="846" spans="1:39" ht="15" hidden="1" outlineLevel="1">
      <c r="A846" s="490"/>
      <c r="B846" s="270" t="s">
        <v>593</v>
      </c>
      <c r="C846" s="267" t="s">
        <v>337</v>
      </c>
      <c r="D846" s="271"/>
      <c r="E846" s="271"/>
      <c r="F846" s="271"/>
      <c r="G846" s="271"/>
      <c r="H846" s="271"/>
      <c r="I846" s="271"/>
      <c r="J846" s="271"/>
      <c r="K846" s="271"/>
      <c r="L846" s="271"/>
      <c r="M846" s="271"/>
      <c r="N846" s="267"/>
      <c r="O846" s="271"/>
      <c r="P846" s="271"/>
      <c r="Q846" s="271"/>
      <c r="R846" s="271"/>
      <c r="S846" s="271"/>
      <c r="T846" s="271"/>
      <c r="U846" s="271"/>
      <c r="V846" s="271"/>
      <c r="W846" s="271"/>
      <c r="X846" s="271"/>
      <c r="Y846" s="379">
        <f>Y845</f>
        <v>0</v>
      </c>
      <c r="Z846" s="379">
        <f t="shared" ref="Z846" si="2458">Z845</f>
        <v>0</v>
      </c>
      <c r="AA846" s="379">
        <f t="shared" ref="AA846" si="2459">AA845</f>
        <v>0</v>
      </c>
      <c r="AB846" s="379">
        <f t="shared" ref="AB846" si="2460">AB845</f>
        <v>0</v>
      </c>
      <c r="AC846" s="379">
        <f t="shared" ref="AC846" si="2461">AC845</f>
        <v>0</v>
      </c>
      <c r="AD846" s="379">
        <f t="shared" ref="AD846" si="2462">AD845</f>
        <v>0</v>
      </c>
      <c r="AE846" s="379">
        <f t="shared" ref="AE846" si="2463">AE845</f>
        <v>0</v>
      </c>
      <c r="AF846" s="379">
        <f t="shared" ref="AF846" si="2464">AF845</f>
        <v>0</v>
      </c>
      <c r="AG846" s="379">
        <f t="shared" ref="AG846" si="2465">AG845</f>
        <v>0</v>
      </c>
      <c r="AH846" s="379">
        <f t="shared" ref="AH846" si="2466">AH845</f>
        <v>0</v>
      </c>
      <c r="AI846" s="379">
        <f t="shared" ref="AI846" si="2467">AI845</f>
        <v>0</v>
      </c>
      <c r="AJ846" s="379">
        <f t="shared" ref="AJ846" si="2468">AJ845</f>
        <v>0</v>
      </c>
      <c r="AK846" s="379">
        <f t="shared" ref="AK846" si="2469">AK845</f>
        <v>0</v>
      </c>
      <c r="AL846" s="379">
        <f t="shared" ref="AL846" si="2470">AL845</f>
        <v>0</v>
      </c>
      <c r="AM846" s="282"/>
    </row>
    <row r="847" spans="1:39" ht="15" hidden="1" outlineLevel="1">
      <c r="A847" s="490"/>
      <c r="B847" s="270"/>
      <c r="C847" s="267"/>
      <c r="D847" s="267"/>
      <c r="E847" s="267"/>
      <c r="F847" s="267"/>
      <c r="G847" s="267"/>
      <c r="H847" s="267"/>
      <c r="I847" s="267"/>
      <c r="J847" s="267"/>
      <c r="K847" s="267"/>
      <c r="L847" s="267"/>
      <c r="M847" s="267"/>
      <c r="N847" s="267"/>
      <c r="O847" s="267"/>
      <c r="P847" s="267"/>
      <c r="Q847" s="267"/>
      <c r="R847" s="267"/>
      <c r="S847" s="267"/>
      <c r="T847" s="267"/>
      <c r="U847" s="267"/>
      <c r="V847" s="267"/>
      <c r="W847" s="267"/>
      <c r="X847" s="267"/>
      <c r="Y847" s="390"/>
      <c r="Z847" s="393"/>
      <c r="AA847" s="393"/>
      <c r="AB847" s="393"/>
      <c r="AC847" s="393"/>
      <c r="AD847" s="393"/>
      <c r="AE847" s="393"/>
      <c r="AF847" s="393"/>
      <c r="AG847" s="393"/>
      <c r="AH847" s="393"/>
      <c r="AI847" s="393"/>
      <c r="AJ847" s="393"/>
      <c r="AK847" s="393"/>
      <c r="AL847" s="393"/>
      <c r="AM847" s="282"/>
    </row>
    <row r="848" spans="1:39" ht="15" hidden="1" outlineLevel="1">
      <c r="A848" s="490">
        <v>23</v>
      </c>
      <c r="B848" s="396" t="s">
        <v>483</v>
      </c>
      <c r="C848" s="267" t="s">
        <v>335</v>
      </c>
      <c r="D848" s="271"/>
      <c r="E848" s="271"/>
      <c r="F848" s="271"/>
      <c r="G848" s="271"/>
      <c r="H848" s="271"/>
      <c r="I848" s="271"/>
      <c r="J848" s="271"/>
      <c r="K848" s="271"/>
      <c r="L848" s="271"/>
      <c r="M848" s="271"/>
      <c r="N848" s="267"/>
      <c r="O848" s="271"/>
      <c r="P848" s="271"/>
      <c r="Q848" s="271"/>
      <c r="R848" s="271"/>
      <c r="S848" s="271"/>
      <c r="T848" s="271"/>
      <c r="U848" s="271"/>
      <c r="V848" s="271"/>
      <c r="W848" s="271"/>
      <c r="X848" s="271"/>
      <c r="Y848" s="383"/>
      <c r="Z848" s="383"/>
      <c r="AA848" s="383"/>
      <c r="AB848" s="383"/>
      <c r="AC848" s="383"/>
      <c r="AD848" s="383"/>
      <c r="AE848" s="383"/>
      <c r="AF848" s="378"/>
      <c r="AG848" s="378"/>
      <c r="AH848" s="378"/>
      <c r="AI848" s="378"/>
      <c r="AJ848" s="378"/>
      <c r="AK848" s="378"/>
      <c r="AL848" s="378"/>
      <c r="AM848" s="272">
        <f>SUM(Y848:AL848)</f>
        <v>0</v>
      </c>
    </row>
    <row r="849" spans="1:39" ht="15" hidden="1" outlineLevel="1">
      <c r="A849" s="490"/>
      <c r="B849" s="270" t="s">
        <v>593</v>
      </c>
      <c r="C849" s="267" t="s">
        <v>337</v>
      </c>
      <c r="D849" s="271"/>
      <c r="E849" s="271"/>
      <c r="F849" s="271"/>
      <c r="G849" s="271"/>
      <c r="H849" s="271"/>
      <c r="I849" s="271"/>
      <c r="J849" s="271"/>
      <c r="K849" s="271"/>
      <c r="L849" s="271"/>
      <c r="M849" s="271"/>
      <c r="N849" s="267"/>
      <c r="O849" s="271"/>
      <c r="P849" s="271"/>
      <c r="Q849" s="271"/>
      <c r="R849" s="271"/>
      <c r="S849" s="271"/>
      <c r="T849" s="271"/>
      <c r="U849" s="271"/>
      <c r="V849" s="271"/>
      <c r="W849" s="271"/>
      <c r="X849" s="271"/>
      <c r="Y849" s="379">
        <f>Y848</f>
        <v>0</v>
      </c>
      <c r="Z849" s="379">
        <f t="shared" ref="Z849" si="2471">Z848</f>
        <v>0</v>
      </c>
      <c r="AA849" s="379">
        <f t="shared" ref="AA849" si="2472">AA848</f>
        <v>0</v>
      </c>
      <c r="AB849" s="379">
        <f t="shared" ref="AB849" si="2473">AB848</f>
        <v>0</v>
      </c>
      <c r="AC849" s="379">
        <f t="shared" ref="AC849" si="2474">AC848</f>
        <v>0</v>
      </c>
      <c r="AD849" s="379">
        <f t="shared" ref="AD849" si="2475">AD848</f>
        <v>0</v>
      </c>
      <c r="AE849" s="379">
        <f t="shared" ref="AE849" si="2476">AE848</f>
        <v>0</v>
      </c>
      <c r="AF849" s="379">
        <f t="shared" ref="AF849" si="2477">AF848</f>
        <v>0</v>
      </c>
      <c r="AG849" s="379">
        <f t="shared" ref="AG849" si="2478">AG848</f>
        <v>0</v>
      </c>
      <c r="AH849" s="379">
        <f t="shared" ref="AH849" si="2479">AH848</f>
        <v>0</v>
      </c>
      <c r="AI849" s="379">
        <f t="shared" ref="AI849" si="2480">AI848</f>
        <v>0</v>
      </c>
      <c r="AJ849" s="379">
        <f t="shared" ref="AJ849" si="2481">AJ848</f>
        <v>0</v>
      </c>
      <c r="AK849" s="379">
        <f t="shared" ref="AK849" si="2482">AK848</f>
        <v>0</v>
      </c>
      <c r="AL849" s="379">
        <f t="shared" ref="AL849" si="2483">AL848</f>
        <v>0</v>
      </c>
      <c r="AM849" s="282"/>
    </row>
    <row r="850" spans="1:39" ht="15" hidden="1" outlineLevel="1">
      <c r="A850" s="490"/>
      <c r="B850" s="398"/>
      <c r="C850" s="267"/>
      <c r="D850" s="267"/>
      <c r="E850" s="267"/>
      <c r="F850" s="267"/>
      <c r="G850" s="267"/>
      <c r="H850" s="267"/>
      <c r="I850" s="267"/>
      <c r="J850" s="267"/>
      <c r="K850" s="267"/>
      <c r="L850" s="267"/>
      <c r="M850" s="267"/>
      <c r="N850" s="267"/>
      <c r="O850" s="267"/>
      <c r="P850" s="267"/>
      <c r="Q850" s="267"/>
      <c r="R850" s="267"/>
      <c r="S850" s="267"/>
      <c r="T850" s="267"/>
      <c r="U850" s="267"/>
      <c r="V850" s="267"/>
      <c r="W850" s="267"/>
      <c r="X850" s="267"/>
      <c r="Y850" s="390"/>
      <c r="Z850" s="393"/>
      <c r="AA850" s="393"/>
      <c r="AB850" s="393"/>
      <c r="AC850" s="393"/>
      <c r="AD850" s="393"/>
      <c r="AE850" s="393"/>
      <c r="AF850" s="393"/>
      <c r="AG850" s="393"/>
      <c r="AH850" s="393"/>
      <c r="AI850" s="393"/>
      <c r="AJ850" s="393"/>
      <c r="AK850" s="393"/>
      <c r="AL850" s="393"/>
      <c r="AM850" s="282"/>
    </row>
    <row r="851" spans="1:39" ht="15" hidden="1" outlineLevel="1">
      <c r="A851" s="490">
        <v>24</v>
      </c>
      <c r="B851" s="396" t="s">
        <v>484</v>
      </c>
      <c r="C851" s="267" t="s">
        <v>335</v>
      </c>
      <c r="D851" s="271"/>
      <c r="E851" s="271"/>
      <c r="F851" s="271"/>
      <c r="G851" s="271"/>
      <c r="H851" s="271"/>
      <c r="I851" s="271"/>
      <c r="J851" s="271"/>
      <c r="K851" s="271"/>
      <c r="L851" s="271"/>
      <c r="M851" s="271"/>
      <c r="N851" s="267"/>
      <c r="O851" s="271"/>
      <c r="P851" s="271"/>
      <c r="Q851" s="271"/>
      <c r="R851" s="271"/>
      <c r="S851" s="271"/>
      <c r="T851" s="271"/>
      <c r="U851" s="271"/>
      <c r="V851" s="271"/>
      <c r="W851" s="271"/>
      <c r="X851" s="271"/>
      <c r="Y851" s="383"/>
      <c r="Z851" s="383"/>
      <c r="AA851" s="383"/>
      <c r="AB851" s="383"/>
      <c r="AC851" s="383"/>
      <c r="AD851" s="383"/>
      <c r="AE851" s="383"/>
      <c r="AF851" s="378"/>
      <c r="AG851" s="378"/>
      <c r="AH851" s="378"/>
      <c r="AI851" s="378"/>
      <c r="AJ851" s="378"/>
      <c r="AK851" s="378"/>
      <c r="AL851" s="378"/>
      <c r="AM851" s="272">
        <f>SUM(Y851:AL851)</f>
        <v>0</v>
      </c>
    </row>
    <row r="852" spans="1:39" ht="15" hidden="1" outlineLevel="1">
      <c r="A852" s="490"/>
      <c r="B852" s="270" t="s">
        <v>593</v>
      </c>
      <c r="C852" s="267" t="s">
        <v>337</v>
      </c>
      <c r="D852" s="271"/>
      <c r="E852" s="271"/>
      <c r="F852" s="271"/>
      <c r="G852" s="271"/>
      <c r="H852" s="271"/>
      <c r="I852" s="271"/>
      <c r="J852" s="271"/>
      <c r="K852" s="271"/>
      <c r="L852" s="271"/>
      <c r="M852" s="271"/>
      <c r="N852" s="267"/>
      <c r="O852" s="271"/>
      <c r="P852" s="271"/>
      <c r="Q852" s="271"/>
      <c r="R852" s="271"/>
      <c r="S852" s="271"/>
      <c r="T852" s="271"/>
      <c r="U852" s="271"/>
      <c r="V852" s="271"/>
      <c r="W852" s="271"/>
      <c r="X852" s="271"/>
      <c r="Y852" s="379">
        <f>Y851</f>
        <v>0</v>
      </c>
      <c r="Z852" s="379">
        <f t="shared" ref="Z852" si="2484">Z851</f>
        <v>0</v>
      </c>
      <c r="AA852" s="379">
        <f t="shared" ref="AA852" si="2485">AA851</f>
        <v>0</v>
      </c>
      <c r="AB852" s="379">
        <f t="shared" ref="AB852" si="2486">AB851</f>
        <v>0</v>
      </c>
      <c r="AC852" s="379">
        <f t="shared" ref="AC852" si="2487">AC851</f>
        <v>0</v>
      </c>
      <c r="AD852" s="379">
        <f t="shared" ref="AD852" si="2488">AD851</f>
        <v>0</v>
      </c>
      <c r="AE852" s="379">
        <f t="shared" ref="AE852" si="2489">AE851</f>
        <v>0</v>
      </c>
      <c r="AF852" s="379">
        <f t="shared" ref="AF852" si="2490">AF851</f>
        <v>0</v>
      </c>
      <c r="AG852" s="379">
        <f t="shared" ref="AG852" si="2491">AG851</f>
        <v>0</v>
      </c>
      <c r="AH852" s="379">
        <f t="shared" ref="AH852" si="2492">AH851</f>
        <v>0</v>
      </c>
      <c r="AI852" s="379">
        <f t="shared" ref="AI852" si="2493">AI851</f>
        <v>0</v>
      </c>
      <c r="AJ852" s="379">
        <f t="shared" ref="AJ852" si="2494">AJ851</f>
        <v>0</v>
      </c>
      <c r="AK852" s="379">
        <f t="shared" ref="AK852" si="2495">AK851</f>
        <v>0</v>
      </c>
      <c r="AL852" s="379">
        <f t="shared" ref="AL852" si="2496">AL851</f>
        <v>0</v>
      </c>
      <c r="AM852" s="282"/>
    </row>
    <row r="853" spans="1:39" ht="15" hidden="1" outlineLevel="1">
      <c r="A853" s="490"/>
      <c r="B853" s="270"/>
      <c r="C853" s="267"/>
      <c r="D853" s="267"/>
      <c r="E853" s="267"/>
      <c r="F853" s="267"/>
      <c r="G853" s="267"/>
      <c r="H853" s="267"/>
      <c r="I853" s="267"/>
      <c r="J853" s="267"/>
      <c r="K853" s="267"/>
      <c r="L853" s="267"/>
      <c r="M853" s="267"/>
      <c r="N853" s="267"/>
      <c r="O853" s="267"/>
      <c r="P853" s="267"/>
      <c r="Q853" s="267"/>
      <c r="R853" s="267"/>
      <c r="S853" s="267"/>
      <c r="T853" s="267"/>
      <c r="U853" s="267"/>
      <c r="V853" s="267"/>
      <c r="W853" s="267"/>
      <c r="X853" s="267"/>
      <c r="Y853" s="380"/>
      <c r="Z853" s="393"/>
      <c r="AA853" s="393"/>
      <c r="AB853" s="393"/>
      <c r="AC853" s="393"/>
      <c r="AD853" s="393"/>
      <c r="AE853" s="393"/>
      <c r="AF853" s="393"/>
      <c r="AG853" s="393"/>
      <c r="AH853" s="393"/>
      <c r="AI853" s="393"/>
      <c r="AJ853" s="393"/>
      <c r="AK853" s="393"/>
      <c r="AL853" s="393"/>
      <c r="AM853" s="282"/>
    </row>
    <row r="854" spans="1:39" ht="15.45" hidden="1" outlineLevel="1">
      <c r="A854" s="490"/>
      <c r="B854" s="264" t="s">
        <v>485</v>
      </c>
      <c r="C854" s="267"/>
      <c r="D854" s="267"/>
      <c r="E854" s="267"/>
      <c r="F854" s="267"/>
      <c r="G854" s="267"/>
      <c r="H854" s="267"/>
      <c r="I854" s="267"/>
      <c r="J854" s="267"/>
      <c r="K854" s="267"/>
      <c r="L854" s="267"/>
      <c r="M854" s="267"/>
      <c r="N854" s="267"/>
      <c r="O854" s="267"/>
      <c r="P854" s="267"/>
      <c r="Q854" s="267"/>
      <c r="R854" s="267"/>
      <c r="S854" s="267"/>
      <c r="T854" s="267"/>
      <c r="U854" s="267"/>
      <c r="V854" s="267"/>
      <c r="W854" s="267"/>
      <c r="X854" s="267"/>
      <c r="Y854" s="380"/>
      <c r="Z854" s="393"/>
      <c r="AA854" s="393"/>
      <c r="AB854" s="393"/>
      <c r="AC854" s="393"/>
      <c r="AD854" s="393"/>
      <c r="AE854" s="393"/>
      <c r="AF854" s="393"/>
      <c r="AG854" s="393"/>
      <c r="AH854" s="393"/>
      <c r="AI854" s="393"/>
      <c r="AJ854" s="393"/>
      <c r="AK854" s="393"/>
      <c r="AL854" s="393"/>
      <c r="AM854" s="282"/>
    </row>
    <row r="855" spans="1:39" ht="15" hidden="1" outlineLevel="1">
      <c r="A855" s="490">
        <v>25</v>
      </c>
      <c r="B855" s="396" t="s">
        <v>486</v>
      </c>
      <c r="C855" s="267" t="s">
        <v>335</v>
      </c>
      <c r="D855" s="271"/>
      <c r="E855" s="271"/>
      <c r="F855" s="271"/>
      <c r="G855" s="271"/>
      <c r="H855" s="271"/>
      <c r="I855" s="271"/>
      <c r="J855" s="271"/>
      <c r="K855" s="271"/>
      <c r="L855" s="271"/>
      <c r="M855" s="271"/>
      <c r="N855" s="271">
        <v>12</v>
      </c>
      <c r="O855" s="271"/>
      <c r="P855" s="271"/>
      <c r="Q855" s="271"/>
      <c r="R855" s="271"/>
      <c r="S855" s="271"/>
      <c r="T855" s="271"/>
      <c r="U855" s="271"/>
      <c r="V855" s="271"/>
      <c r="W855" s="271"/>
      <c r="X855" s="271"/>
      <c r="Y855" s="394"/>
      <c r="Z855" s="383"/>
      <c r="AA855" s="383"/>
      <c r="AB855" s="383"/>
      <c r="AC855" s="383"/>
      <c r="AD855" s="383"/>
      <c r="AE855" s="383"/>
      <c r="AF855" s="383"/>
      <c r="AG855" s="383"/>
      <c r="AH855" s="383"/>
      <c r="AI855" s="383"/>
      <c r="AJ855" s="383"/>
      <c r="AK855" s="383"/>
      <c r="AL855" s="383"/>
      <c r="AM855" s="272">
        <f>SUM(Y855:AL855)</f>
        <v>0</v>
      </c>
    </row>
    <row r="856" spans="1:39" ht="15" hidden="1" outlineLevel="1">
      <c r="A856" s="490"/>
      <c r="B856" s="270" t="s">
        <v>593</v>
      </c>
      <c r="C856" s="267" t="s">
        <v>337</v>
      </c>
      <c r="D856" s="271"/>
      <c r="E856" s="271"/>
      <c r="F856" s="271"/>
      <c r="G856" s="271"/>
      <c r="H856" s="271"/>
      <c r="I856" s="271"/>
      <c r="J856" s="271"/>
      <c r="K856" s="271"/>
      <c r="L856" s="271"/>
      <c r="M856" s="271"/>
      <c r="N856" s="271">
        <f>N855</f>
        <v>12</v>
      </c>
      <c r="O856" s="271"/>
      <c r="P856" s="271"/>
      <c r="Q856" s="271"/>
      <c r="R856" s="271"/>
      <c r="S856" s="271"/>
      <c r="T856" s="271"/>
      <c r="U856" s="271"/>
      <c r="V856" s="271"/>
      <c r="W856" s="271"/>
      <c r="X856" s="271"/>
      <c r="Y856" s="379">
        <f>Y855</f>
        <v>0</v>
      </c>
      <c r="Z856" s="379">
        <f t="shared" ref="Z856" si="2497">Z855</f>
        <v>0</v>
      </c>
      <c r="AA856" s="379">
        <f t="shared" ref="AA856" si="2498">AA855</f>
        <v>0</v>
      </c>
      <c r="AB856" s="379">
        <f t="shared" ref="AB856" si="2499">AB855</f>
        <v>0</v>
      </c>
      <c r="AC856" s="379">
        <f t="shared" ref="AC856" si="2500">AC855</f>
        <v>0</v>
      </c>
      <c r="AD856" s="379">
        <f t="shared" ref="AD856" si="2501">AD855</f>
        <v>0</v>
      </c>
      <c r="AE856" s="379">
        <f t="shared" ref="AE856" si="2502">AE855</f>
        <v>0</v>
      </c>
      <c r="AF856" s="379">
        <f t="shared" ref="AF856" si="2503">AF855</f>
        <v>0</v>
      </c>
      <c r="AG856" s="379">
        <f t="shared" ref="AG856" si="2504">AG855</f>
        <v>0</v>
      </c>
      <c r="AH856" s="379">
        <f t="shared" ref="AH856" si="2505">AH855</f>
        <v>0</v>
      </c>
      <c r="AI856" s="379">
        <f t="shared" ref="AI856" si="2506">AI855</f>
        <v>0</v>
      </c>
      <c r="AJ856" s="379">
        <f t="shared" ref="AJ856" si="2507">AJ855</f>
        <v>0</v>
      </c>
      <c r="AK856" s="379">
        <f t="shared" ref="AK856" si="2508">AK855</f>
        <v>0</v>
      </c>
      <c r="AL856" s="379">
        <f t="shared" ref="AL856" si="2509">AL855</f>
        <v>0</v>
      </c>
      <c r="AM856" s="282"/>
    </row>
    <row r="857" spans="1:39" ht="15" hidden="1" outlineLevel="1">
      <c r="A857" s="490"/>
      <c r="B857" s="270"/>
      <c r="C857" s="267"/>
      <c r="D857" s="267"/>
      <c r="E857" s="267"/>
      <c r="F857" s="267"/>
      <c r="G857" s="267"/>
      <c r="H857" s="267"/>
      <c r="I857" s="267"/>
      <c r="J857" s="267"/>
      <c r="K857" s="267"/>
      <c r="L857" s="267"/>
      <c r="M857" s="267"/>
      <c r="N857" s="267"/>
      <c r="O857" s="267"/>
      <c r="P857" s="267"/>
      <c r="Q857" s="267"/>
      <c r="R857" s="267"/>
      <c r="S857" s="267"/>
      <c r="T857" s="267"/>
      <c r="U857" s="267"/>
      <c r="V857" s="267"/>
      <c r="W857" s="267"/>
      <c r="X857" s="267"/>
      <c r="Y857" s="380"/>
      <c r="Z857" s="393"/>
      <c r="AA857" s="393"/>
      <c r="AB857" s="393"/>
      <c r="AC857" s="393"/>
      <c r="AD857" s="393"/>
      <c r="AE857" s="393"/>
      <c r="AF857" s="393"/>
      <c r="AG857" s="393"/>
      <c r="AH857" s="393"/>
      <c r="AI857" s="393"/>
      <c r="AJ857" s="393"/>
      <c r="AK857" s="393"/>
      <c r="AL857" s="393"/>
      <c r="AM857" s="282"/>
    </row>
    <row r="858" spans="1:39" ht="15" hidden="1" outlineLevel="1">
      <c r="A858" s="490">
        <v>26</v>
      </c>
      <c r="B858" s="396" t="s">
        <v>487</v>
      </c>
      <c r="C858" s="267" t="s">
        <v>335</v>
      </c>
      <c r="D858" s="271"/>
      <c r="E858" s="271"/>
      <c r="F858" s="271"/>
      <c r="G858" s="271"/>
      <c r="H858" s="271"/>
      <c r="I858" s="271"/>
      <c r="J858" s="271"/>
      <c r="K858" s="271"/>
      <c r="L858" s="271"/>
      <c r="M858" s="271"/>
      <c r="N858" s="271">
        <v>12</v>
      </c>
      <c r="O858" s="271"/>
      <c r="P858" s="271"/>
      <c r="Q858" s="271"/>
      <c r="R858" s="271"/>
      <c r="S858" s="271"/>
      <c r="T858" s="271"/>
      <c r="U858" s="271"/>
      <c r="V858" s="271"/>
      <c r="W858" s="271"/>
      <c r="X858" s="271"/>
      <c r="Y858" s="394"/>
      <c r="Z858" s="383"/>
      <c r="AA858" s="383"/>
      <c r="AB858" s="383"/>
      <c r="AC858" s="383"/>
      <c r="AD858" s="383"/>
      <c r="AE858" s="383"/>
      <c r="AF858" s="383"/>
      <c r="AG858" s="383"/>
      <c r="AH858" s="383"/>
      <c r="AI858" s="383"/>
      <c r="AJ858" s="383"/>
      <c r="AK858" s="383"/>
      <c r="AL858" s="383"/>
      <c r="AM858" s="272">
        <f>SUM(Y858:AL858)</f>
        <v>0</v>
      </c>
    </row>
    <row r="859" spans="1:39" ht="15" hidden="1" outlineLevel="1">
      <c r="A859" s="490"/>
      <c r="B859" s="270" t="s">
        <v>593</v>
      </c>
      <c r="C859" s="267" t="s">
        <v>337</v>
      </c>
      <c r="D859" s="271"/>
      <c r="E859" s="271"/>
      <c r="F859" s="271"/>
      <c r="G859" s="271"/>
      <c r="H859" s="271"/>
      <c r="I859" s="271"/>
      <c r="J859" s="271"/>
      <c r="K859" s="271"/>
      <c r="L859" s="271"/>
      <c r="M859" s="271"/>
      <c r="N859" s="271">
        <f>N858</f>
        <v>12</v>
      </c>
      <c r="O859" s="271"/>
      <c r="P859" s="271"/>
      <c r="Q859" s="271"/>
      <c r="R859" s="271"/>
      <c r="S859" s="271"/>
      <c r="T859" s="271"/>
      <c r="U859" s="271"/>
      <c r="V859" s="271"/>
      <c r="W859" s="271"/>
      <c r="X859" s="271"/>
      <c r="Y859" s="379">
        <f>Y858</f>
        <v>0</v>
      </c>
      <c r="Z859" s="379">
        <f t="shared" ref="Z859" si="2510">Z858</f>
        <v>0</v>
      </c>
      <c r="AA859" s="379">
        <f t="shared" ref="AA859" si="2511">AA858</f>
        <v>0</v>
      </c>
      <c r="AB859" s="379">
        <f t="shared" ref="AB859" si="2512">AB858</f>
        <v>0</v>
      </c>
      <c r="AC859" s="379">
        <f t="shared" ref="AC859" si="2513">AC858</f>
        <v>0</v>
      </c>
      <c r="AD859" s="379">
        <f t="shared" ref="AD859" si="2514">AD858</f>
        <v>0</v>
      </c>
      <c r="AE859" s="379">
        <f t="shared" ref="AE859" si="2515">AE858</f>
        <v>0</v>
      </c>
      <c r="AF859" s="379">
        <f t="shared" ref="AF859" si="2516">AF858</f>
        <v>0</v>
      </c>
      <c r="AG859" s="379">
        <f t="shared" ref="AG859" si="2517">AG858</f>
        <v>0</v>
      </c>
      <c r="AH859" s="379">
        <f t="shared" ref="AH859" si="2518">AH858</f>
        <v>0</v>
      </c>
      <c r="AI859" s="379">
        <f t="shared" ref="AI859" si="2519">AI858</f>
        <v>0</v>
      </c>
      <c r="AJ859" s="379">
        <f t="shared" ref="AJ859" si="2520">AJ858</f>
        <v>0</v>
      </c>
      <c r="AK859" s="379">
        <f t="shared" ref="AK859" si="2521">AK858</f>
        <v>0</v>
      </c>
      <c r="AL859" s="379">
        <f t="shared" ref="AL859" si="2522">AL858</f>
        <v>0</v>
      </c>
      <c r="AM859" s="282"/>
    </row>
    <row r="860" spans="1:39" ht="15" hidden="1" outlineLevel="1">
      <c r="A860" s="490"/>
      <c r="B860" s="270"/>
      <c r="C860" s="267"/>
      <c r="D860" s="267"/>
      <c r="E860" s="267"/>
      <c r="F860" s="267"/>
      <c r="G860" s="267"/>
      <c r="H860" s="267"/>
      <c r="I860" s="267"/>
      <c r="J860" s="267"/>
      <c r="K860" s="267"/>
      <c r="L860" s="267"/>
      <c r="M860" s="267"/>
      <c r="N860" s="267"/>
      <c r="O860" s="267"/>
      <c r="P860" s="267"/>
      <c r="Q860" s="267"/>
      <c r="R860" s="267"/>
      <c r="S860" s="267"/>
      <c r="T860" s="267"/>
      <c r="U860" s="267"/>
      <c r="V860" s="267"/>
      <c r="W860" s="267"/>
      <c r="X860" s="267"/>
      <c r="Y860" s="380"/>
      <c r="Z860" s="393"/>
      <c r="AA860" s="393"/>
      <c r="AB860" s="393"/>
      <c r="AC860" s="393"/>
      <c r="AD860" s="393"/>
      <c r="AE860" s="393"/>
      <c r="AF860" s="393"/>
      <c r="AG860" s="393"/>
      <c r="AH860" s="393"/>
      <c r="AI860" s="393"/>
      <c r="AJ860" s="393"/>
      <c r="AK860" s="393"/>
      <c r="AL860" s="393"/>
      <c r="AM860" s="282"/>
    </row>
    <row r="861" spans="1:39" ht="30" hidden="1" outlineLevel="1">
      <c r="A861" s="490">
        <v>27</v>
      </c>
      <c r="B861" s="396" t="s">
        <v>488</v>
      </c>
      <c r="C861" s="267" t="s">
        <v>335</v>
      </c>
      <c r="D861" s="271"/>
      <c r="E861" s="271"/>
      <c r="F861" s="271"/>
      <c r="G861" s="271"/>
      <c r="H861" s="271"/>
      <c r="I861" s="271"/>
      <c r="J861" s="271"/>
      <c r="K861" s="271"/>
      <c r="L861" s="271"/>
      <c r="M861" s="271"/>
      <c r="N861" s="271">
        <v>12</v>
      </c>
      <c r="O861" s="271"/>
      <c r="P861" s="271"/>
      <c r="Q861" s="271"/>
      <c r="R861" s="271"/>
      <c r="S861" s="271"/>
      <c r="T861" s="271"/>
      <c r="U861" s="271"/>
      <c r="V861" s="271"/>
      <c r="W861" s="271"/>
      <c r="X861" s="271"/>
      <c r="Y861" s="394"/>
      <c r="Z861" s="383"/>
      <c r="AA861" s="383"/>
      <c r="AB861" s="383"/>
      <c r="AC861" s="383"/>
      <c r="AD861" s="383"/>
      <c r="AE861" s="383"/>
      <c r="AF861" s="383"/>
      <c r="AG861" s="383"/>
      <c r="AH861" s="383"/>
      <c r="AI861" s="383"/>
      <c r="AJ861" s="383"/>
      <c r="AK861" s="383"/>
      <c r="AL861" s="383"/>
      <c r="AM861" s="272">
        <f>SUM(Y861:AL861)</f>
        <v>0</v>
      </c>
    </row>
    <row r="862" spans="1:39" ht="15" hidden="1" outlineLevel="1">
      <c r="A862" s="490"/>
      <c r="B862" s="270" t="s">
        <v>593</v>
      </c>
      <c r="C862" s="267" t="s">
        <v>337</v>
      </c>
      <c r="D862" s="271"/>
      <c r="E862" s="271"/>
      <c r="F862" s="271"/>
      <c r="G862" s="271"/>
      <c r="H862" s="271"/>
      <c r="I862" s="271"/>
      <c r="J862" s="271"/>
      <c r="K862" s="271"/>
      <c r="L862" s="271"/>
      <c r="M862" s="271"/>
      <c r="N862" s="271">
        <f>N861</f>
        <v>12</v>
      </c>
      <c r="O862" s="271"/>
      <c r="P862" s="271"/>
      <c r="Q862" s="271"/>
      <c r="R862" s="271"/>
      <c r="S862" s="271"/>
      <c r="T862" s="271"/>
      <c r="U862" s="271"/>
      <c r="V862" s="271"/>
      <c r="W862" s="271"/>
      <c r="X862" s="271"/>
      <c r="Y862" s="379">
        <f>Y861</f>
        <v>0</v>
      </c>
      <c r="Z862" s="379">
        <f t="shared" ref="Z862" si="2523">Z861</f>
        <v>0</v>
      </c>
      <c r="AA862" s="379">
        <f t="shared" ref="AA862" si="2524">AA861</f>
        <v>0</v>
      </c>
      <c r="AB862" s="379">
        <f t="shared" ref="AB862" si="2525">AB861</f>
        <v>0</v>
      </c>
      <c r="AC862" s="379">
        <f t="shared" ref="AC862" si="2526">AC861</f>
        <v>0</v>
      </c>
      <c r="AD862" s="379">
        <f t="shared" ref="AD862" si="2527">AD861</f>
        <v>0</v>
      </c>
      <c r="AE862" s="379">
        <f t="shared" ref="AE862" si="2528">AE861</f>
        <v>0</v>
      </c>
      <c r="AF862" s="379">
        <f t="shared" ref="AF862" si="2529">AF861</f>
        <v>0</v>
      </c>
      <c r="AG862" s="379">
        <f t="shared" ref="AG862" si="2530">AG861</f>
        <v>0</v>
      </c>
      <c r="AH862" s="379">
        <f t="shared" ref="AH862" si="2531">AH861</f>
        <v>0</v>
      </c>
      <c r="AI862" s="379">
        <f t="shared" ref="AI862" si="2532">AI861</f>
        <v>0</v>
      </c>
      <c r="AJ862" s="379">
        <f t="shared" ref="AJ862" si="2533">AJ861</f>
        <v>0</v>
      </c>
      <c r="AK862" s="379">
        <f t="shared" ref="AK862" si="2534">AK861</f>
        <v>0</v>
      </c>
      <c r="AL862" s="379">
        <f t="shared" ref="AL862" si="2535">AL861</f>
        <v>0</v>
      </c>
      <c r="AM862" s="282"/>
    </row>
    <row r="863" spans="1:39" ht="15" hidden="1" outlineLevel="1">
      <c r="A863" s="490"/>
      <c r="B863" s="270"/>
      <c r="C863" s="267"/>
      <c r="D863" s="267"/>
      <c r="E863" s="267"/>
      <c r="F863" s="267"/>
      <c r="G863" s="267"/>
      <c r="H863" s="267"/>
      <c r="I863" s="267"/>
      <c r="J863" s="267"/>
      <c r="K863" s="267"/>
      <c r="L863" s="267"/>
      <c r="M863" s="267"/>
      <c r="N863" s="267"/>
      <c r="O863" s="267"/>
      <c r="P863" s="267"/>
      <c r="Q863" s="267"/>
      <c r="R863" s="267"/>
      <c r="S863" s="267"/>
      <c r="T863" s="267"/>
      <c r="U863" s="267"/>
      <c r="V863" s="267"/>
      <c r="W863" s="267"/>
      <c r="X863" s="267"/>
      <c r="Y863" s="380"/>
      <c r="Z863" s="393"/>
      <c r="AA863" s="393"/>
      <c r="AB863" s="393"/>
      <c r="AC863" s="393"/>
      <c r="AD863" s="393"/>
      <c r="AE863" s="393"/>
      <c r="AF863" s="393"/>
      <c r="AG863" s="393"/>
      <c r="AH863" s="393"/>
      <c r="AI863" s="393"/>
      <c r="AJ863" s="393"/>
      <c r="AK863" s="393"/>
      <c r="AL863" s="393"/>
      <c r="AM863" s="282"/>
    </row>
    <row r="864" spans="1:39" ht="30" hidden="1" outlineLevel="1">
      <c r="A864" s="490">
        <v>28</v>
      </c>
      <c r="B864" s="396" t="s">
        <v>489</v>
      </c>
      <c r="C864" s="267" t="s">
        <v>335</v>
      </c>
      <c r="D864" s="271"/>
      <c r="E864" s="271"/>
      <c r="F864" s="271"/>
      <c r="G864" s="271"/>
      <c r="H864" s="271"/>
      <c r="I864" s="271"/>
      <c r="J864" s="271"/>
      <c r="K864" s="271"/>
      <c r="L864" s="271"/>
      <c r="M864" s="271"/>
      <c r="N864" s="271">
        <v>12</v>
      </c>
      <c r="O864" s="271"/>
      <c r="P864" s="271"/>
      <c r="Q864" s="271"/>
      <c r="R864" s="271"/>
      <c r="S864" s="271"/>
      <c r="T864" s="271"/>
      <c r="U864" s="271"/>
      <c r="V864" s="271"/>
      <c r="W864" s="271"/>
      <c r="X864" s="271"/>
      <c r="Y864" s="394"/>
      <c r="Z864" s="383"/>
      <c r="AA864" s="383"/>
      <c r="AB864" s="383"/>
      <c r="AC864" s="383"/>
      <c r="AD864" s="383"/>
      <c r="AE864" s="383"/>
      <c r="AF864" s="383"/>
      <c r="AG864" s="383"/>
      <c r="AH864" s="383"/>
      <c r="AI864" s="383"/>
      <c r="AJ864" s="383"/>
      <c r="AK864" s="383"/>
      <c r="AL864" s="383"/>
      <c r="AM864" s="272">
        <f>SUM(Y864:AL864)</f>
        <v>0</v>
      </c>
    </row>
    <row r="865" spans="1:39" ht="15" hidden="1" outlineLevel="1">
      <c r="A865" s="490"/>
      <c r="B865" s="270" t="s">
        <v>593</v>
      </c>
      <c r="C865" s="267" t="s">
        <v>337</v>
      </c>
      <c r="D865" s="271"/>
      <c r="E865" s="271"/>
      <c r="F865" s="271"/>
      <c r="G865" s="271"/>
      <c r="H865" s="271"/>
      <c r="I865" s="271"/>
      <c r="J865" s="271"/>
      <c r="K865" s="271"/>
      <c r="L865" s="271"/>
      <c r="M865" s="271"/>
      <c r="N865" s="271">
        <f>N864</f>
        <v>12</v>
      </c>
      <c r="O865" s="271"/>
      <c r="P865" s="271"/>
      <c r="Q865" s="271"/>
      <c r="R865" s="271"/>
      <c r="S865" s="271"/>
      <c r="T865" s="271"/>
      <c r="U865" s="271"/>
      <c r="V865" s="271"/>
      <c r="W865" s="271"/>
      <c r="X865" s="271"/>
      <c r="Y865" s="379">
        <f>Y864</f>
        <v>0</v>
      </c>
      <c r="Z865" s="379">
        <f t="shared" ref="Z865" si="2536">Z864</f>
        <v>0</v>
      </c>
      <c r="AA865" s="379">
        <f t="shared" ref="AA865" si="2537">AA864</f>
        <v>0</v>
      </c>
      <c r="AB865" s="379">
        <f t="shared" ref="AB865" si="2538">AB864</f>
        <v>0</v>
      </c>
      <c r="AC865" s="379">
        <f t="shared" ref="AC865" si="2539">AC864</f>
        <v>0</v>
      </c>
      <c r="AD865" s="379">
        <f t="shared" ref="AD865" si="2540">AD864</f>
        <v>0</v>
      </c>
      <c r="AE865" s="379">
        <f t="shared" ref="AE865" si="2541">AE864</f>
        <v>0</v>
      </c>
      <c r="AF865" s="379">
        <f t="shared" ref="AF865" si="2542">AF864</f>
        <v>0</v>
      </c>
      <c r="AG865" s="379">
        <f t="shared" ref="AG865" si="2543">AG864</f>
        <v>0</v>
      </c>
      <c r="AH865" s="379">
        <f t="shared" ref="AH865" si="2544">AH864</f>
        <v>0</v>
      </c>
      <c r="AI865" s="379">
        <f t="shared" ref="AI865" si="2545">AI864</f>
        <v>0</v>
      </c>
      <c r="AJ865" s="379">
        <f t="shared" ref="AJ865" si="2546">AJ864</f>
        <v>0</v>
      </c>
      <c r="AK865" s="379">
        <f t="shared" ref="AK865" si="2547">AK864</f>
        <v>0</v>
      </c>
      <c r="AL865" s="379">
        <f t="shared" ref="AL865" si="2548">AL864</f>
        <v>0</v>
      </c>
      <c r="AM865" s="282"/>
    </row>
    <row r="866" spans="1:39" ht="15" hidden="1" outlineLevel="1">
      <c r="A866" s="490"/>
      <c r="B866" s="270"/>
      <c r="C866" s="267"/>
      <c r="D866" s="267"/>
      <c r="E866" s="267"/>
      <c r="F866" s="267"/>
      <c r="G866" s="267"/>
      <c r="H866" s="267"/>
      <c r="I866" s="267"/>
      <c r="J866" s="267"/>
      <c r="K866" s="267"/>
      <c r="L866" s="267"/>
      <c r="M866" s="267"/>
      <c r="N866" s="267"/>
      <c r="O866" s="267"/>
      <c r="P866" s="267"/>
      <c r="Q866" s="267"/>
      <c r="R866" s="267"/>
      <c r="S866" s="267"/>
      <c r="T866" s="267"/>
      <c r="U866" s="267"/>
      <c r="V866" s="267"/>
      <c r="W866" s="267"/>
      <c r="X866" s="267"/>
      <c r="Y866" s="380"/>
      <c r="Z866" s="393"/>
      <c r="AA866" s="393"/>
      <c r="AB866" s="393"/>
      <c r="AC866" s="393"/>
      <c r="AD866" s="393"/>
      <c r="AE866" s="393"/>
      <c r="AF866" s="393"/>
      <c r="AG866" s="393"/>
      <c r="AH866" s="393"/>
      <c r="AI866" s="393"/>
      <c r="AJ866" s="393"/>
      <c r="AK866" s="393"/>
      <c r="AL866" s="393"/>
      <c r="AM866" s="282"/>
    </row>
    <row r="867" spans="1:39" ht="30" hidden="1" outlineLevel="1">
      <c r="A867" s="490">
        <v>29</v>
      </c>
      <c r="B867" s="396" t="s">
        <v>490</v>
      </c>
      <c r="C867" s="267" t="s">
        <v>335</v>
      </c>
      <c r="D867" s="271"/>
      <c r="E867" s="271"/>
      <c r="F867" s="271"/>
      <c r="G867" s="271"/>
      <c r="H867" s="271"/>
      <c r="I867" s="271"/>
      <c r="J867" s="271"/>
      <c r="K867" s="271"/>
      <c r="L867" s="271"/>
      <c r="M867" s="271"/>
      <c r="N867" s="271">
        <v>3</v>
      </c>
      <c r="O867" s="271"/>
      <c r="P867" s="271"/>
      <c r="Q867" s="271"/>
      <c r="R867" s="271"/>
      <c r="S867" s="271"/>
      <c r="T867" s="271"/>
      <c r="U867" s="271"/>
      <c r="V867" s="271"/>
      <c r="W867" s="271"/>
      <c r="X867" s="271"/>
      <c r="Y867" s="394"/>
      <c r="Z867" s="383"/>
      <c r="AA867" s="383"/>
      <c r="AB867" s="383"/>
      <c r="AC867" s="383"/>
      <c r="AD867" s="383"/>
      <c r="AE867" s="383"/>
      <c r="AF867" s="383"/>
      <c r="AG867" s="383"/>
      <c r="AH867" s="383"/>
      <c r="AI867" s="383"/>
      <c r="AJ867" s="383"/>
      <c r="AK867" s="383"/>
      <c r="AL867" s="383"/>
      <c r="AM867" s="272">
        <f>SUM(Y867:AL867)</f>
        <v>0</v>
      </c>
    </row>
    <row r="868" spans="1:39" ht="15" hidden="1" outlineLevel="1">
      <c r="A868" s="490"/>
      <c r="B868" s="270" t="s">
        <v>593</v>
      </c>
      <c r="C868" s="267" t="s">
        <v>337</v>
      </c>
      <c r="D868" s="271"/>
      <c r="E868" s="271"/>
      <c r="F868" s="271"/>
      <c r="G868" s="271"/>
      <c r="H868" s="271"/>
      <c r="I868" s="271"/>
      <c r="J868" s="271"/>
      <c r="K868" s="271"/>
      <c r="L868" s="271"/>
      <c r="M868" s="271"/>
      <c r="N868" s="271">
        <f>N867</f>
        <v>3</v>
      </c>
      <c r="O868" s="271"/>
      <c r="P868" s="271"/>
      <c r="Q868" s="271"/>
      <c r="R868" s="271"/>
      <c r="S868" s="271"/>
      <c r="T868" s="271"/>
      <c r="U868" s="271"/>
      <c r="V868" s="271"/>
      <c r="W868" s="271"/>
      <c r="X868" s="271"/>
      <c r="Y868" s="379">
        <f>Y867</f>
        <v>0</v>
      </c>
      <c r="Z868" s="379">
        <f t="shared" ref="Z868" si="2549">Z867</f>
        <v>0</v>
      </c>
      <c r="AA868" s="379">
        <f t="shared" ref="AA868" si="2550">AA867</f>
        <v>0</v>
      </c>
      <c r="AB868" s="379">
        <f t="shared" ref="AB868" si="2551">AB867</f>
        <v>0</v>
      </c>
      <c r="AC868" s="379">
        <f t="shared" ref="AC868" si="2552">AC867</f>
        <v>0</v>
      </c>
      <c r="AD868" s="379">
        <f t="shared" ref="AD868" si="2553">AD867</f>
        <v>0</v>
      </c>
      <c r="AE868" s="379">
        <f t="shared" ref="AE868" si="2554">AE867</f>
        <v>0</v>
      </c>
      <c r="AF868" s="379">
        <f t="shared" ref="AF868" si="2555">AF867</f>
        <v>0</v>
      </c>
      <c r="AG868" s="379">
        <f t="shared" ref="AG868" si="2556">AG867</f>
        <v>0</v>
      </c>
      <c r="AH868" s="379">
        <f t="shared" ref="AH868" si="2557">AH867</f>
        <v>0</v>
      </c>
      <c r="AI868" s="379">
        <f t="shared" ref="AI868" si="2558">AI867</f>
        <v>0</v>
      </c>
      <c r="AJ868" s="379">
        <f t="shared" ref="AJ868" si="2559">AJ867</f>
        <v>0</v>
      </c>
      <c r="AK868" s="379">
        <f t="shared" ref="AK868" si="2560">AK867</f>
        <v>0</v>
      </c>
      <c r="AL868" s="379">
        <f t="shared" ref="AL868" si="2561">AL867</f>
        <v>0</v>
      </c>
      <c r="AM868" s="282"/>
    </row>
    <row r="869" spans="1:39" ht="15" hidden="1" outlineLevel="1">
      <c r="A869" s="490"/>
      <c r="B869" s="270"/>
      <c r="C869" s="267"/>
      <c r="D869" s="267"/>
      <c r="E869" s="267"/>
      <c r="F869" s="267"/>
      <c r="G869" s="267"/>
      <c r="H869" s="267"/>
      <c r="I869" s="267"/>
      <c r="J869" s="267"/>
      <c r="K869" s="267"/>
      <c r="L869" s="267"/>
      <c r="M869" s="267"/>
      <c r="N869" s="267"/>
      <c r="O869" s="267"/>
      <c r="P869" s="267"/>
      <c r="Q869" s="267"/>
      <c r="R869" s="267"/>
      <c r="S869" s="267"/>
      <c r="T869" s="267"/>
      <c r="U869" s="267"/>
      <c r="V869" s="267"/>
      <c r="W869" s="267"/>
      <c r="X869" s="267"/>
      <c r="Y869" s="380"/>
      <c r="Z869" s="393"/>
      <c r="AA869" s="393"/>
      <c r="AB869" s="393"/>
      <c r="AC869" s="393"/>
      <c r="AD869" s="393"/>
      <c r="AE869" s="393"/>
      <c r="AF869" s="393"/>
      <c r="AG869" s="393"/>
      <c r="AH869" s="393"/>
      <c r="AI869" s="393"/>
      <c r="AJ869" s="393"/>
      <c r="AK869" s="393"/>
      <c r="AL869" s="393"/>
      <c r="AM869" s="282"/>
    </row>
    <row r="870" spans="1:39" ht="30" hidden="1" outlineLevel="1">
      <c r="A870" s="490">
        <v>30</v>
      </c>
      <c r="B870" s="396" t="s">
        <v>491</v>
      </c>
      <c r="C870" s="267" t="s">
        <v>335</v>
      </c>
      <c r="D870" s="271"/>
      <c r="E870" s="271"/>
      <c r="F870" s="271"/>
      <c r="G870" s="271"/>
      <c r="H870" s="271"/>
      <c r="I870" s="271"/>
      <c r="J870" s="271"/>
      <c r="K870" s="271"/>
      <c r="L870" s="271"/>
      <c r="M870" s="271"/>
      <c r="N870" s="271">
        <v>12</v>
      </c>
      <c r="O870" s="271"/>
      <c r="P870" s="271"/>
      <c r="Q870" s="271"/>
      <c r="R870" s="271"/>
      <c r="S870" s="271"/>
      <c r="T870" s="271"/>
      <c r="U870" s="271"/>
      <c r="V870" s="271"/>
      <c r="W870" s="271"/>
      <c r="X870" s="271"/>
      <c r="Y870" s="394"/>
      <c r="Z870" s="383"/>
      <c r="AA870" s="383"/>
      <c r="AB870" s="383"/>
      <c r="AC870" s="383"/>
      <c r="AD870" s="383"/>
      <c r="AE870" s="383"/>
      <c r="AF870" s="383"/>
      <c r="AG870" s="383"/>
      <c r="AH870" s="383"/>
      <c r="AI870" s="383"/>
      <c r="AJ870" s="383"/>
      <c r="AK870" s="383"/>
      <c r="AL870" s="383"/>
      <c r="AM870" s="272">
        <f>SUM(Y870:AL870)</f>
        <v>0</v>
      </c>
    </row>
    <row r="871" spans="1:39" ht="15" hidden="1" outlineLevel="1">
      <c r="A871" s="490"/>
      <c r="B871" s="270" t="s">
        <v>593</v>
      </c>
      <c r="C871" s="267" t="s">
        <v>337</v>
      </c>
      <c r="D871" s="271"/>
      <c r="E871" s="271"/>
      <c r="F871" s="271"/>
      <c r="G871" s="271"/>
      <c r="H871" s="271"/>
      <c r="I871" s="271"/>
      <c r="J871" s="271"/>
      <c r="K871" s="271"/>
      <c r="L871" s="271"/>
      <c r="M871" s="271"/>
      <c r="N871" s="271">
        <f>N870</f>
        <v>12</v>
      </c>
      <c r="O871" s="271"/>
      <c r="P871" s="271"/>
      <c r="Q871" s="271"/>
      <c r="R871" s="271"/>
      <c r="S871" s="271"/>
      <c r="T871" s="271"/>
      <c r="U871" s="271"/>
      <c r="V871" s="271"/>
      <c r="W871" s="271"/>
      <c r="X871" s="271"/>
      <c r="Y871" s="379">
        <f>Y870</f>
        <v>0</v>
      </c>
      <c r="Z871" s="379">
        <f t="shared" ref="Z871" si="2562">Z870</f>
        <v>0</v>
      </c>
      <c r="AA871" s="379">
        <f t="shared" ref="AA871" si="2563">AA870</f>
        <v>0</v>
      </c>
      <c r="AB871" s="379">
        <f t="shared" ref="AB871" si="2564">AB870</f>
        <v>0</v>
      </c>
      <c r="AC871" s="379">
        <f t="shared" ref="AC871" si="2565">AC870</f>
        <v>0</v>
      </c>
      <c r="AD871" s="379">
        <f t="shared" ref="AD871" si="2566">AD870</f>
        <v>0</v>
      </c>
      <c r="AE871" s="379">
        <f t="shared" ref="AE871" si="2567">AE870</f>
        <v>0</v>
      </c>
      <c r="AF871" s="379">
        <f t="shared" ref="AF871" si="2568">AF870</f>
        <v>0</v>
      </c>
      <c r="AG871" s="379">
        <f t="shared" ref="AG871" si="2569">AG870</f>
        <v>0</v>
      </c>
      <c r="AH871" s="379">
        <f t="shared" ref="AH871" si="2570">AH870</f>
        <v>0</v>
      </c>
      <c r="AI871" s="379">
        <f t="shared" ref="AI871" si="2571">AI870</f>
        <v>0</v>
      </c>
      <c r="AJ871" s="379">
        <f t="shared" ref="AJ871" si="2572">AJ870</f>
        <v>0</v>
      </c>
      <c r="AK871" s="379">
        <f t="shared" ref="AK871" si="2573">AK870</f>
        <v>0</v>
      </c>
      <c r="AL871" s="379">
        <f t="shared" ref="AL871" si="2574">AL870</f>
        <v>0</v>
      </c>
      <c r="AM871" s="282"/>
    </row>
    <row r="872" spans="1:39" ht="15" hidden="1" outlineLevel="1">
      <c r="A872" s="490"/>
      <c r="B872" s="270"/>
      <c r="C872" s="267"/>
      <c r="D872" s="267"/>
      <c r="E872" s="267"/>
      <c r="F872" s="267"/>
      <c r="G872" s="267"/>
      <c r="H872" s="267"/>
      <c r="I872" s="267"/>
      <c r="J872" s="267"/>
      <c r="K872" s="267"/>
      <c r="L872" s="267"/>
      <c r="M872" s="267"/>
      <c r="N872" s="267"/>
      <c r="O872" s="267"/>
      <c r="P872" s="267"/>
      <c r="Q872" s="267"/>
      <c r="R872" s="267"/>
      <c r="S872" s="267"/>
      <c r="T872" s="267"/>
      <c r="U872" s="267"/>
      <c r="V872" s="267"/>
      <c r="W872" s="267"/>
      <c r="X872" s="267"/>
      <c r="Y872" s="380"/>
      <c r="Z872" s="393"/>
      <c r="AA872" s="393"/>
      <c r="AB872" s="393"/>
      <c r="AC872" s="393"/>
      <c r="AD872" s="393"/>
      <c r="AE872" s="393"/>
      <c r="AF872" s="393"/>
      <c r="AG872" s="393"/>
      <c r="AH872" s="393"/>
      <c r="AI872" s="393"/>
      <c r="AJ872" s="393"/>
      <c r="AK872" s="393"/>
      <c r="AL872" s="393"/>
      <c r="AM872" s="282"/>
    </row>
    <row r="873" spans="1:39" ht="30" hidden="1" outlineLevel="1">
      <c r="A873" s="490">
        <v>31</v>
      </c>
      <c r="B873" s="396" t="s">
        <v>492</v>
      </c>
      <c r="C873" s="267" t="s">
        <v>335</v>
      </c>
      <c r="D873" s="271"/>
      <c r="E873" s="271"/>
      <c r="F873" s="271"/>
      <c r="G873" s="271"/>
      <c r="H873" s="271"/>
      <c r="I873" s="271"/>
      <c r="J873" s="271"/>
      <c r="K873" s="271"/>
      <c r="L873" s="271"/>
      <c r="M873" s="271"/>
      <c r="N873" s="271">
        <v>12</v>
      </c>
      <c r="O873" s="271"/>
      <c r="P873" s="271"/>
      <c r="Q873" s="271"/>
      <c r="R873" s="271"/>
      <c r="S873" s="271"/>
      <c r="T873" s="271"/>
      <c r="U873" s="271"/>
      <c r="V873" s="271"/>
      <c r="W873" s="271"/>
      <c r="X873" s="271"/>
      <c r="Y873" s="394"/>
      <c r="Z873" s="383"/>
      <c r="AA873" s="383"/>
      <c r="AB873" s="383"/>
      <c r="AC873" s="383"/>
      <c r="AD873" s="383"/>
      <c r="AE873" s="383"/>
      <c r="AF873" s="383"/>
      <c r="AG873" s="383"/>
      <c r="AH873" s="383"/>
      <c r="AI873" s="383"/>
      <c r="AJ873" s="383"/>
      <c r="AK873" s="383"/>
      <c r="AL873" s="383"/>
      <c r="AM873" s="272">
        <f>SUM(Y873:AL873)</f>
        <v>0</v>
      </c>
    </row>
    <row r="874" spans="1:39" ht="15" hidden="1" outlineLevel="1">
      <c r="A874" s="490"/>
      <c r="B874" s="270" t="s">
        <v>593</v>
      </c>
      <c r="C874" s="267" t="s">
        <v>337</v>
      </c>
      <c r="D874" s="271"/>
      <c r="E874" s="271"/>
      <c r="F874" s="271"/>
      <c r="G874" s="271"/>
      <c r="H874" s="271"/>
      <c r="I874" s="271"/>
      <c r="J874" s="271"/>
      <c r="K874" s="271"/>
      <c r="L874" s="271"/>
      <c r="M874" s="271"/>
      <c r="N874" s="271">
        <f>N873</f>
        <v>12</v>
      </c>
      <c r="O874" s="271"/>
      <c r="P874" s="271"/>
      <c r="Q874" s="271"/>
      <c r="R874" s="271"/>
      <c r="S874" s="271"/>
      <c r="T874" s="271"/>
      <c r="U874" s="271"/>
      <c r="V874" s="271"/>
      <c r="W874" s="271"/>
      <c r="X874" s="271"/>
      <c r="Y874" s="379">
        <f>Y873</f>
        <v>0</v>
      </c>
      <c r="Z874" s="379">
        <f t="shared" ref="Z874" si="2575">Z873</f>
        <v>0</v>
      </c>
      <c r="AA874" s="379">
        <f t="shared" ref="AA874" si="2576">AA873</f>
        <v>0</v>
      </c>
      <c r="AB874" s="379">
        <f t="shared" ref="AB874" si="2577">AB873</f>
        <v>0</v>
      </c>
      <c r="AC874" s="379">
        <f t="shared" ref="AC874" si="2578">AC873</f>
        <v>0</v>
      </c>
      <c r="AD874" s="379">
        <f t="shared" ref="AD874" si="2579">AD873</f>
        <v>0</v>
      </c>
      <c r="AE874" s="379">
        <f t="shared" ref="AE874" si="2580">AE873</f>
        <v>0</v>
      </c>
      <c r="AF874" s="379">
        <f t="shared" ref="AF874" si="2581">AF873</f>
        <v>0</v>
      </c>
      <c r="AG874" s="379">
        <f t="shared" ref="AG874" si="2582">AG873</f>
        <v>0</v>
      </c>
      <c r="AH874" s="379">
        <f t="shared" ref="AH874" si="2583">AH873</f>
        <v>0</v>
      </c>
      <c r="AI874" s="379">
        <f t="shared" ref="AI874" si="2584">AI873</f>
        <v>0</v>
      </c>
      <c r="AJ874" s="379">
        <f t="shared" ref="AJ874" si="2585">AJ873</f>
        <v>0</v>
      </c>
      <c r="AK874" s="379">
        <f t="shared" ref="AK874" si="2586">AK873</f>
        <v>0</v>
      </c>
      <c r="AL874" s="379">
        <f t="shared" ref="AL874" si="2587">AL873</f>
        <v>0</v>
      </c>
      <c r="AM874" s="282"/>
    </row>
    <row r="875" spans="1:39" ht="15" hidden="1" outlineLevel="1">
      <c r="A875" s="490"/>
      <c r="B875" s="396"/>
      <c r="C875" s="267"/>
      <c r="D875" s="267"/>
      <c r="E875" s="267"/>
      <c r="F875" s="267"/>
      <c r="G875" s="267"/>
      <c r="H875" s="267"/>
      <c r="I875" s="267"/>
      <c r="J875" s="267"/>
      <c r="K875" s="267"/>
      <c r="L875" s="267"/>
      <c r="M875" s="267"/>
      <c r="N875" s="267"/>
      <c r="O875" s="267"/>
      <c r="P875" s="267"/>
      <c r="Q875" s="267"/>
      <c r="R875" s="267"/>
      <c r="S875" s="267"/>
      <c r="T875" s="267"/>
      <c r="U875" s="267"/>
      <c r="V875" s="267"/>
      <c r="W875" s="267"/>
      <c r="X875" s="267"/>
      <c r="Y875" s="380"/>
      <c r="Z875" s="393"/>
      <c r="AA875" s="393"/>
      <c r="AB875" s="393"/>
      <c r="AC875" s="393"/>
      <c r="AD875" s="393"/>
      <c r="AE875" s="393"/>
      <c r="AF875" s="393"/>
      <c r="AG875" s="393"/>
      <c r="AH875" s="393"/>
      <c r="AI875" s="393"/>
      <c r="AJ875" s="393"/>
      <c r="AK875" s="393"/>
      <c r="AL875" s="393"/>
      <c r="AM875" s="282"/>
    </row>
    <row r="876" spans="1:39" ht="15" hidden="1" outlineLevel="1">
      <c r="A876" s="490">
        <v>32</v>
      </c>
      <c r="B876" s="396" t="s">
        <v>493</v>
      </c>
      <c r="C876" s="267" t="s">
        <v>335</v>
      </c>
      <c r="D876" s="271"/>
      <c r="E876" s="271"/>
      <c r="F876" s="271"/>
      <c r="G876" s="271"/>
      <c r="H876" s="271"/>
      <c r="I876" s="271"/>
      <c r="J876" s="271"/>
      <c r="K876" s="271"/>
      <c r="L876" s="271"/>
      <c r="M876" s="271"/>
      <c r="N876" s="271">
        <v>12</v>
      </c>
      <c r="O876" s="271"/>
      <c r="P876" s="271"/>
      <c r="Q876" s="271"/>
      <c r="R876" s="271"/>
      <c r="S876" s="271"/>
      <c r="T876" s="271"/>
      <c r="U876" s="271"/>
      <c r="V876" s="271"/>
      <c r="W876" s="271"/>
      <c r="X876" s="271"/>
      <c r="Y876" s="394"/>
      <c r="Z876" s="383"/>
      <c r="AA876" s="383"/>
      <c r="AB876" s="383"/>
      <c r="AC876" s="383"/>
      <c r="AD876" s="383"/>
      <c r="AE876" s="383"/>
      <c r="AF876" s="383"/>
      <c r="AG876" s="383"/>
      <c r="AH876" s="383"/>
      <c r="AI876" s="383"/>
      <c r="AJ876" s="383"/>
      <c r="AK876" s="383"/>
      <c r="AL876" s="383"/>
      <c r="AM876" s="272">
        <f>SUM(Y876:AL876)</f>
        <v>0</v>
      </c>
    </row>
    <row r="877" spans="1:39" ht="15" hidden="1" outlineLevel="1">
      <c r="A877" s="490"/>
      <c r="B877" s="270" t="s">
        <v>593</v>
      </c>
      <c r="C877" s="267" t="s">
        <v>337</v>
      </c>
      <c r="D877" s="271"/>
      <c r="E877" s="271"/>
      <c r="F877" s="271"/>
      <c r="G877" s="271"/>
      <c r="H877" s="271"/>
      <c r="I877" s="271"/>
      <c r="J877" s="271"/>
      <c r="K877" s="271"/>
      <c r="L877" s="271"/>
      <c r="M877" s="271"/>
      <c r="N877" s="271">
        <f>N876</f>
        <v>12</v>
      </c>
      <c r="O877" s="271"/>
      <c r="P877" s="271"/>
      <c r="Q877" s="271"/>
      <c r="R877" s="271"/>
      <c r="S877" s="271"/>
      <c r="T877" s="271"/>
      <c r="U877" s="271"/>
      <c r="V877" s="271"/>
      <c r="W877" s="271"/>
      <c r="X877" s="271"/>
      <c r="Y877" s="379">
        <f>Y876</f>
        <v>0</v>
      </c>
      <c r="Z877" s="379">
        <f t="shared" ref="Z877" si="2588">Z876</f>
        <v>0</v>
      </c>
      <c r="AA877" s="379">
        <f t="shared" ref="AA877" si="2589">AA876</f>
        <v>0</v>
      </c>
      <c r="AB877" s="379">
        <f t="shared" ref="AB877" si="2590">AB876</f>
        <v>0</v>
      </c>
      <c r="AC877" s="379">
        <f t="shared" ref="AC877" si="2591">AC876</f>
        <v>0</v>
      </c>
      <c r="AD877" s="379">
        <f t="shared" ref="AD877" si="2592">AD876</f>
        <v>0</v>
      </c>
      <c r="AE877" s="379">
        <f t="shared" ref="AE877" si="2593">AE876</f>
        <v>0</v>
      </c>
      <c r="AF877" s="379">
        <f t="shared" ref="AF877" si="2594">AF876</f>
        <v>0</v>
      </c>
      <c r="AG877" s="379">
        <f t="shared" ref="AG877" si="2595">AG876</f>
        <v>0</v>
      </c>
      <c r="AH877" s="379">
        <f t="shared" ref="AH877" si="2596">AH876</f>
        <v>0</v>
      </c>
      <c r="AI877" s="379">
        <f t="shared" ref="AI877" si="2597">AI876</f>
        <v>0</v>
      </c>
      <c r="AJ877" s="379">
        <f t="shared" ref="AJ877" si="2598">AJ876</f>
        <v>0</v>
      </c>
      <c r="AK877" s="379">
        <f t="shared" ref="AK877" si="2599">AK876</f>
        <v>0</v>
      </c>
      <c r="AL877" s="379">
        <f>AL876</f>
        <v>0</v>
      </c>
      <c r="AM877" s="282"/>
    </row>
    <row r="878" spans="1:39" ht="15" hidden="1" outlineLevel="1">
      <c r="A878" s="490"/>
      <c r="B878" s="396"/>
      <c r="C878" s="267"/>
      <c r="D878" s="267"/>
      <c r="E878" s="267"/>
      <c r="F878" s="267"/>
      <c r="G878" s="267"/>
      <c r="H878" s="267"/>
      <c r="I878" s="267"/>
      <c r="J878" s="267"/>
      <c r="K878" s="267"/>
      <c r="L878" s="267"/>
      <c r="M878" s="267"/>
      <c r="N878" s="267"/>
      <c r="O878" s="267"/>
      <c r="P878" s="267"/>
      <c r="Q878" s="267"/>
      <c r="R878" s="267"/>
      <c r="S878" s="267"/>
      <c r="T878" s="267"/>
      <c r="U878" s="267"/>
      <c r="V878" s="267"/>
      <c r="W878" s="267"/>
      <c r="X878" s="267"/>
      <c r="Y878" s="380"/>
      <c r="Z878" s="393"/>
      <c r="AA878" s="393"/>
      <c r="AB878" s="393"/>
      <c r="AC878" s="393"/>
      <c r="AD878" s="393"/>
      <c r="AE878" s="393"/>
      <c r="AF878" s="393"/>
      <c r="AG878" s="393"/>
      <c r="AH878" s="393"/>
      <c r="AI878" s="393"/>
      <c r="AJ878" s="393"/>
      <c r="AK878" s="393"/>
      <c r="AL878" s="393"/>
      <c r="AM878" s="282"/>
    </row>
    <row r="879" spans="1:39" ht="15.45" hidden="1" outlineLevel="1">
      <c r="A879" s="490"/>
      <c r="B879" s="264" t="s">
        <v>494</v>
      </c>
      <c r="C879" s="267"/>
      <c r="D879" s="267"/>
      <c r="E879" s="267"/>
      <c r="F879" s="267"/>
      <c r="G879" s="267"/>
      <c r="H879" s="267"/>
      <c r="I879" s="267"/>
      <c r="J879" s="267"/>
      <c r="K879" s="267"/>
      <c r="L879" s="267"/>
      <c r="M879" s="267"/>
      <c r="N879" s="267"/>
      <c r="O879" s="267"/>
      <c r="P879" s="267"/>
      <c r="Q879" s="267"/>
      <c r="R879" s="267"/>
      <c r="S879" s="267"/>
      <c r="T879" s="267"/>
      <c r="U879" s="267"/>
      <c r="V879" s="267"/>
      <c r="W879" s="267"/>
      <c r="X879" s="267"/>
      <c r="Y879" s="380"/>
      <c r="Z879" s="393"/>
      <c r="AA879" s="393"/>
      <c r="AB879" s="393"/>
      <c r="AC879" s="393"/>
      <c r="AD879" s="393"/>
      <c r="AE879" s="393"/>
      <c r="AF879" s="393"/>
      <c r="AG879" s="393"/>
      <c r="AH879" s="393"/>
      <c r="AI879" s="393"/>
      <c r="AJ879" s="393"/>
      <c r="AK879" s="393"/>
      <c r="AL879" s="393"/>
      <c r="AM879" s="282"/>
    </row>
    <row r="880" spans="1:39" ht="15" hidden="1" outlineLevel="1">
      <c r="A880" s="490">
        <v>33</v>
      </c>
      <c r="B880" s="396" t="s">
        <v>495</v>
      </c>
      <c r="C880" s="267" t="s">
        <v>335</v>
      </c>
      <c r="D880" s="271"/>
      <c r="E880" s="271"/>
      <c r="F880" s="271"/>
      <c r="G880" s="271"/>
      <c r="H880" s="271"/>
      <c r="I880" s="271"/>
      <c r="J880" s="271"/>
      <c r="K880" s="271"/>
      <c r="L880" s="271"/>
      <c r="M880" s="271"/>
      <c r="N880" s="271">
        <v>0</v>
      </c>
      <c r="O880" s="271"/>
      <c r="P880" s="271"/>
      <c r="Q880" s="271"/>
      <c r="R880" s="271"/>
      <c r="S880" s="271"/>
      <c r="T880" s="271"/>
      <c r="U880" s="271"/>
      <c r="V880" s="271"/>
      <c r="W880" s="271"/>
      <c r="X880" s="271"/>
      <c r="Y880" s="394"/>
      <c r="Z880" s="383"/>
      <c r="AA880" s="383"/>
      <c r="AB880" s="383"/>
      <c r="AC880" s="383"/>
      <c r="AD880" s="383"/>
      <c r="AE880" s="383"/>
      <c r="AF880" s="383"/>
      <c r="AG880" s="383"/>
      <c r="AH880" s="383"/>
      <c r="AI880" s="383"/>
      <c r="AJ880" s="383"/>
      <c r="AK880" s="383"/>
      <c r="AL880" s="383"/>
      <c r="AM880" s="272">
        <f>SUM(Y880:AL880)</f>
        <v>0</v>
      </c>
    </row>
    <row r="881" spans="1:39" ht="15" hidden="1" outlineLevel="1">
      <c r="A881" s="490"/>
      <c r="B881" s="270" t="s">
        <v>593</v>
      </c>
      <c r="C881" s="267" t="s">
        <v>337</v>
      </c>
      <c r="D881" s="271"/>
      <c r="E881" s="271"/>
      <c r="F881" s="271"/>
      <c r="G881" s="271"/>
      <c r="H881" s="271"/>
      <c r="I881" s="271"/>
      <c r="J881" s="271"/>
      <c r="K881" s="271"/>
      <c r="L881" s="271"/>
      <c r="M881" s="271"/>
      <c r="N881" s="271">
        <f>N880</f>
        <v>0</v>
      </c>
      <c r="O881" s="271"/>
      <c r="P881" s="271"/>
      <c r="Q881" s="271"/>
      <c r="R881" s="271"/>
      <c r="S881" s="271"/>
      <c r="T881" s="271"/>
      <c r="U881" s="271"/>
      <c r="V881" s="271"/>
      <c r="W881" s="271"/>
      <c r="X881" s="271"/>
      <c r="Y881" s="379">
        <f>Y880</f>
        <v>0</v>
      </c>
      <c r="Z881" s="379">
        <f t="shared" ref="Z881" si="2600">Z880</f>
        <v>0</v>
      </c>
      <c r="AA881" s="379">
        <f t="shared" ref="AA881" si="2601">AA880</f>
        <v>0</v>
      </c>
      <c r="AB881" s="379">
        <f t="shared" ref="AB881" si="2602">AB880</f>
        <v>0</v>
      </c>
      <c r="AC881" s="379">
        <f t="shared" ref="AC881" si="2603">AC880</f>
        <v>0</v>
      </c>
      <c r="AD881" s="379">
        <f t="shared" ref="AD881" si="2604">AD880</f>
        <v>0</v>
      </c>
      <c r="AE881" s="379">
        <f t="shared" ref="AE881" si="2605">AE880</f>
        <v>0</v>
      </c>
      <c r="AF881" s="379">
        <f t="shared" ref="AF881" si="2606">AF880</f>
        <v>0</v>
      </c>
      <c r="AG881" s="379">
        <f t="shared" ref="AG881" si="2607">AG880</f>
        <v>0</v>
      </c>
      <c r="AH881" s="379">
        <f t="shared" ref="AH881" si="2608">AH880</f>
        <v>0</v>
      </c>
      <c r="AI881" s="379">
        <f t="shared" ref="AI881" si="2609">AI880</f>
        <v>0</v>
      </c>
      <c r="AJ881" s="379">
        <f t="shared" ref="AJ881" si="2610">AJ880</f>
        <v>0</v>
      </c>
      <c r="AK881" s="379">
        <f t="shared" ref="AK881" si="2611">AK880</f>
        <v>0</v>
      </c>
      <c r="AL881" s="379">
        <f t="shared" ref="AL881" si="2612">AL880</f>
        <v>0</v>
      </c>
      <c r="AM881" s="282"/>
    </row>
    <row r="882" spans="1:39" ht="15" hidden="1" outlineLevel="1">
      <c r="A882" s="490"/>
      <c r="B882" s="396"/>
      <c r="C882" s="267"/>
      <c r="D882" s="267"/>
      <c r="E882" s="267"/>
      <c r="F882" s="267"/>
      <c r="G882" s="267"/>
      <c r="H882" s="267"/>
      <c r="I882" s="267"/>
      <c r="J882" s="267"/>
      <c r="K882" s="267"/>
      <c r="L882" s="267"/>
      <c r="M882" s="267"/>
      <c r="N882" s="267"/>
      <c r="O882" s="267"/>
      <c r="P882" s="267"/>
      <c r="Q882" s="267"/>
      <c r="R882" s="267"/>
      <c r="S882" s="267"/>
      <c r="T882" s="267"/>
      <c r="U882" s="267"/>
      <c r="V882" s="267"/>
      <c r="W882" s="267"/>
      <c r="X882" s="267"/>
      <c r="Y882" s="380"/>
      <c r="Z882" s="393"/>
      <c r="AA882" s="393"/>
      <c r="AB882" s="393"/>
      <c r="AC882" s="393"/>
      <c r="AD882" s="393"/>
      <c r="AE882" s="393"/>
      <c r="AF882" s="393"/>
      <c r="AG882" s="393"/>
      <c r="AH882" s="393"/>
      <c r="AI882" s="393"/>
      <c r="AJ882" s="393"/>
      <c r="AK882" s="393"/>
      <c r="AL882" s="393"/>
      <c r="AM882" s="282"/>
    </row>
    <row r="883" spans="1:39" ht="15" hidden="1" outlineLevel="1">
      <c r="A883" s="490">
        <v>34</v>
      </c>
      <c r="B883" s="396" t="s">
        <v>496</v>
      </c>
      <c r="C883" s="267" t="s">
        <v>335</v>
      </c>
      <c r="D883" s="271"/>
      <c r="E883" s="271"/>
      <c r="F883" s="271"/>
      <c r="G883" s="271"/>
      <c r="H883" s="271"/>
      <c r="I883" s="271"/>
      <c r="J883" s="271"/>
      <c r="K883" s="271"/>
      <c r="L883" s="271"/>
      <c r="M883" s="271"/>
      <c r="N883" s="271">
        <v>0</v>
      </c>
      <c r="O883" s="271"/>
      <c r="P883" s="271"/>
      <c r="Q883" s="271"/>
      <c r="R883" s="271"/>
      <c r="S883" s="271"/>
      <c r="T883" s="271"/>
      <c r="U883" s="271"/>
      <c r="V883" s="271"/>
      <c r="W883" s="271"/>
      <c r="X883" s="271"/>
      <c r="Y883" s="394"/>
      <c r="Z883" s="383"/>
      <c r="AA883" s="383"/>
      <c r="AB883" s="383"/>
      <c r="AC883" s="383"/>
      <c r="AD883" s="383"/>
      <c r="AE883" s="383"/>
      <c r="AF883" s="383"/>
      <c r="AG883" s="383"/>
      <c r="AH883" s="383"/>
      <c r="AI883" s="383"/>
      <c r="AJ883" s="383"/>
      <c r="AK883" s="383"/>
      <c r="AL883" s="383"/>
      <c r="AM883" s="272">
        <f>SUM(Y883:AL883)</f>
        <v>0</v>
      </c>
    </row>
    <row r="884" spans="1:39" ht="15" hidden="1" outlineLevel="1">
      <c r="A884" s="490"/>
      <c r="B884" s="270" t="s">
        <v>593</v>
      </c>
      <c r="C884" s="267" t="s">
        <v>337</v>
      </c>
      <c r="D884" s="271"/>
      <c r="E884" s="271"/>
      <c r="F884" s="271"/>
      <c r="G884" s="271"/>
      <c r="H884" s="271"/>
      <c r="I884" s="271"/>
      <c r="J884" s="271"/>
      <c r="K884" s="271"/>
      <c r="L884" s="271"/>
      <c r="M884" s="271"/>
      <c r="N884" s="271">
        <f>N883</f>
        <v>0</v>
      </c>
      <c r="O884" s="271"/>
      <c r="P884" s="271"/>
      <c r="Q884" s="271"/>
      <c r="R884" s="271"/>
      <c r="S884" s="271"/>
      <c r="T884" s="271"/>
      <c r="U884" s="271"/>
      <c r="V884" s="271"/>
      <c r="W884" s="271"/>
      <c r="X884" s="271"/>
      <c r="Y884" s="379">
        <f>Y883</f>
        <v>0</v>
      </c>
      <c r="Z884" s="379">
        <f t="shared" ref="Z884" si="2613">Z883</f>
        <v>0</v>
      </c>
      <c r="AA884" s="379">
        <f t="shared" ref="AA884" si="2614">AA883</f>
        <v>0</v>
      </c>
      <c r="AB884" s="379">
        <f t="shared" ref="AB884" si="2615">AB883</f>
        <v>0</v>
      </c>
      <c r="AC884" s="379">
        <f t="shared" ref="AC884" si="2616">AC883</f>
        <v>0</v>
      </c>
      <c r="AD884" s="379">
        <f t="shared" ref="AD884" si="2617">AD883</f>
        <v>0</v>
      </c>
      <c r="AE884" s="379">
        <f t="shared" ref="AE884" si="2618">AE883</f>
        <v>0</v>
      </c>
      <c r="AF884" s="379">
        <f t="shared" ref="AF884" si="2619">AF883</f>
        <v>0</v>
      </c>
      <c r="AG884" s="379">
        <f t="shared" ref="AG884" si="2620">AG883</f>
        <v>0</v>
      </c>
      <c r="AH884" s="379">
        <f t="shared" ref="AH884" si="2621">AH883</f>
        <v>0</v>
      </c>
      <c r="AI884" s="379">
        <f t="shared" ref="AI884" si="2622">AI883</f>
        <v>0</v>
      </c>
      <c r="AJ884" s="379">
        <f t="shared" ref="AJ884" si="2623">AJ883</f>
        <v>0</v>
      </c>
      <c r="AK884" s="379">
        <f t="shared" ref="AK884" si="2624">AK883</f>
        <v>0</v>
      </c>
      <c r="AL884" s="379">
        <f t="shared" ref="AL884" si="2625">AL883</f>
        <v>0</v>
      </c>
      <c r="AM884" s="282"/>
    </row>
    <row r="885" spans="1:39" ht="15" hidden="1" outlineLevel="1">
      <c r="A885" s="490"/>
      <c r="B885" s="396"/>
      <c r="C885" s="267"/>
      <c r="D885" s="267"/>
      <c r="E885" s="267"/>
      <c r="F885" s="267"/>
      <c r="G885" s="267"/>
      <c r="H885" s="267"/>
      <c r="I885" s="267"/>
      <c r="J885" s="267"/>
      <c r="K885" s="267"/>
      <c r="L885" s="267"/>
      <c r="M885" s="267"/>
      <c r="N885" s="267"/>
      <c r="O885" s="267"/>
      <c r="P885" s="267"/>
      <c r="Q885" s="267"/>
      <c r="R885" s="267"/>
      <c r="S885" s="267"/>
      <c r="T885" s="267"/>
      <c r="U885" s="267"/>
      <c r="V885" s="267"/>
      <c r="W885" s="267"/>
      <c r="X885" s="267"/>
      <c r="Y885" s="380"/>
      <c r="Z885" s="393"/>
      <c r="AA885" s="393"/>
      <c r="AB885" s="393"/>
      <c r="AC885" s="393"/>
      <c r="AD885" s="393"/>
      <c r="AE885" s="393"/>
      <c r="AF885" s="393"/>
      <c r="AG885" s="393"/>
      <c r="AH885" s="393"/>
      <c r="AI885" s="393"/>
      <c r="AJ885" s="393"/>
      <c r="AK885" s="393"/>
      <c r="AL885" s="393"/>
      <c r="AM885" s="282"/>
    </row>
    <row r="886" spans="1:39" ht="15" hidden="1" outlineLevel="1">
      <c r="A886" s="490">
        <v>35</v>
      </c>
      <c r="B886" s="396" t="s">
        <v>497</v>
      </c>
      <c r="C886" s="267" t="s">
        <v>335</v>
      </c>
      <c r="D886" s="271"/>
      <c r="E886" s="271"/>
      <c r="F886" s="271"/>
      <c r="G886" s="271"/>
      <c r="H886" s="271"/>
      <c r="I886" s="271"/>
      <c r="J886" s="271"/>
      <c r="K886" s="271"/>
      <c r="L886" s="271"/>
      <c r="M886" s="271"/>
      <c r="N886" s="271">
        <v>0</v>
      </c>
      <c r="O886" s="271"/>
      <c r="P886" s="271"/>
      <c r="Q886" s="271"/>
      <c r="R886" s="271"/>
      <c r="S886" s="271"/>
      <c r="T886" s="271"/>
      <c r="U886" s="271"/>
      <c r="V886" s="271"/>
      <c r="W886" s="271"/>
      <c r="X886" s="271"/>
      <c r="Y886" s="394"/>
      <c r="Z886" s="383"/>
      <c r="AA886" s="383"/>
      <c r="AB886" s="383"/>
      <c r="AC886" s="383"/>
      <c r="AD886" s="383"/>
      <c r="AE886" s="383"/>
      <c r="AF886" s="383"/>
      <c r="AG886" s="383"/>
      <c r="AH886" s="383"/>
      <c r="AI886" s="383"/>
      <c r="AJ886" s="383"/>
      <c r="AK886" s="383"/>
      <c r="AL886" s="383"/>
      <c r="AM886" s="272">
        <f>SUM(Y886:AL886)</f>
        <v>0</v>
      </c>
    </row>
    <row r="887" spans="1:39" ht="15" hidden="1" outlineLevel="1">
      <c r="A887" s="490"/>
      <c r="B887" s="270" t="s">
        <v>593</v>
      </c>
      <c r="C887" s="267" t="s">
        <v>337</v>
      </c>
      <c r="D887" s="271"/>
      <c r="E887" s="271"/>
      <c r="F887" s="271"/>
      <c r="G887" s="271"/>
      <c r="H887" s="271"/>
      <c r="I887" s="271"/>
      <c r="J887" s="271"/>
      <c r="K887" s="271"/>
      <c r="L887" s="271"/>
      <c r="M887" s="271"/>
      <c r="N887" s="271">
        <f>N886</f>
        <v>0</v>
      </c>
      <c r="O887" s="271"/>
      <c r="P887" s="271"/>
      <c r="Q887" s="271"/>
      <c r="R887" s="271"/>
      <c r="S887" s="271"/>
      <c r="T887" s="271"/>
      <c r="U887" s="271"/>
      <c r="V887" s="271"/>
      <c r="W887" s="271"/>
      <c r="X887" s="271"/>
      <c r="Y887" s="379">
        <f>Y886</f>
        <v>0</v>
      </c>
      <c r="Z887" s="379">
        <f t="shared" ref="Z887" si="2626">Z886</f>
        <v>0</v>
      </c>
      <c r="AA887" s="379">
        <f t="shared" ref="AA887" si="2627">AA886</f>
        <v>0</v>
      </c>
      <c r="AB887" s="379">
        <f t="shared" ref="AB887" si="2628">AB886</f>
        <v>0</v>
      </c>
      <c r="AC887" s="379">
        <f t="shared" ref="AC887" si="2629">AC886</f>
        <v>0</v>
      </c>
      <c r="AD887" s="379">
        <f t="shared" ref="AD887" si="2630">AD886</f>
        <v>0</v>
      </c>
      <c r="AE887" s="379">
        <f t="shared" ref="AE887" si="2631">AE886</f>
        <v>0</v>
      </c>
      <c r="AF887" s="379">
        <f t="shared" ref="AF887" si="2632">AF886</f>
        <v>0</v>
      </c>
      <c r="AG887" s="379">
        <f t="shared" ref="AG887" si="2633">AG886</f>
        <v>0</v>
      </c>
      <c r="AH887" s="379">
        <f t="shared" ref="AH887" si="2634">AH886</f>
        <v>0</v>
      </c>
      <c r="AI887" s="379">
        <f t="shared" ref="AI887" si="2635">AI886</f>
        <v>0</v>
      </c>
      <c r="AJ887" s="379">
        <f t="shared" ref="AJ887" si="2636">AJ886</f>
        <v>0</v>
      </c>
      <c r="AK887" s="379">
        <f t="shared" ref="AK887" si="2637">AK886</f>
        <v>0</v>
      </c>
      <c r="AL887" s="379">
        <f t="shared" ref="AL887" si="2638">AL886</f>
        <v>0</v>
      </c>
      <c r="AM887" s="282"/>
    </row>
    <row r="888" spans="1:39" ht="15" hidden="1" outlineLevel="1">
      <c r="A888" s="490"/>
      <c r="B888" s="399"/>
      <c r="C888" s="267"/>
      <c r="D888" s="267"/>
      <c r="E888" s="267"/>
      <c r="F888" s="267"/>
      <c r="G888" s="267"/>
      <c r="H888" s="267"/>
      <c r="I888" s="267"/>
      <c r="J888" s="267"/>
      <c r="K888" s="267"/>
      <c r="L888" s="267"/>
      <c r="M888" s="267"/>
      <c r="N888" s="267"/>
      <c r="O888" s="267"/>
      <c r="P888" s="267"/>
      <c r="Q888" s="267"/>
      <c r="R888" s="267"/>
      <c r="S888" s="267"/>
      <c r="T888" s="267"/>
      <c r="U888" s="267"/>
      <c r="V888" s="267"/>
      <c r="W888" s="267"/>
      <c r="X888" s="267"/>
      <c r="Y888" s="380"/>
      <c r="Z888" s="393"/>
      <c r="AA888" s="393"/>
      <c r="AB888" s="393"/>
      <c r="AC888" s="393"/>
      <c r="AD888" s="393"/>
      <c r="AE888" s="393"/>
      <c r="AF888" s="393"/>
      <c r="AG888" s="393"/>
      <c r="AH888" s="393"/>
      <c r="AI888" s="393"/>
      <c r="AJ888" s="393"/>
      <c r="AK888" s="393"/>
      <c r="AL888" s="393"/>
      <c r="AM888" s="282"/>
    </row>
    <row r="889" spans="1:39" ht="15.45" hidden="1" outlineLevel="1">
      <c r="A889" s="490"/>
      <c r="B889" s="264" t="s">
        <v>498</v>
      </c>
      <c r="C889" s="267"/>
      <c r="D889" s="267"/>
      <c r="E889" s="267"/>
      <c r="F889" s="267"/>
      <c r="G889" s="267"/>
      <c r="H889" s="267"/>
      <c r="I889" s="267"/>
      <c r="J889" s="267"/>
      <c r="K889" s="267"/>
      <c r="L889" s="267"/>
      <c r="M889" s="267"/>
      <c r="N889" s="267"/>
      <c r="O889" s="267"/>
      <c r="P889" s="267"/>
      <c r="Q889" s="267"/>
      <c r="R889" s="267"/>
      <c r="S889" s="267"/>
      <c r="T889" s="267"/>
      <c r="U889" s="267"/>
      <c r="V889" s="267"/>
      <c r="W889" s="267"/>
      <c r="X889" s="267"/>
      <c r="Y889" s="380"/>
      <c r="Z889" s="393"/>
      <c r="AA889" s="393"/>
      <c r="AB889" s="393"/>
      <c r="AC889" s="393"/>
      <c r="AD889" s="393"/>
      <c r="AE889" s="393"/>
      <c r="AF889" s="393"/>
      <c r="AG889" s="393"/>
      <c r="AH889" s="393"/>
      <c r="AI889" s="393"/>
      <c r="AJ889" s="393"/>
      <c r="AK889" s="393"/>
      <c r="AL889" s="393"/>
      <c r="AM889" s="282"/>
    </row>
    <row r="890" spans="1:39" ht="45" hidden="1" outlineLevel="1">
      <c r="A890" s="490">
        <v>36</v>
      </c>
      <c r="B890" s="396" t="s">
        <v>499</v>
      </c>
      <c r="C890" s="267" t="s">
        <v>335</v>
      </c>
      <c r="D890" s="271"/>
      <c r="E890" s="271"/>
      <c r="F890" s="271"/>
      <c r="G890" s="271"/>
      <c r="H890" s="271"/>
      <c r="I890" s="271"/>
      <c r="J890" s="271"/>
      <c r="K890" s="271"/>
      <c r="L890" s="271"/>
      <c r="M890" s="271"/>
      <c r="N890" s="271">
        <v>12</v>
      </c>
      <c r="O890" s="271"/>
      <c r="P890" s="271"/>
      <c r="Q890" s="271"/>
      <c r="R890" s="271"/>
      <c r="S890" s="271"/>
      <c r="T890" s="271"/>
      <c r="U890" s="271"/>
      <c r="V890" s="271"/>
      <c r="W890" s="271"/>
      <c r="X890" s="271"/>
      <c r="Y890" s="394"/>
      <c r="Z890" s="383"/>
      <c r="AA890" s="383"/>
      <c r="AB890" s="383"/>
      <c r="AC890" s="383"/>
      <c r="AD890" s="383"/>
      <c r="AE890" s="383"/>
      <c r="AF890" s="383"/>
      <c r="AG890" s="383"/>
      <c r="AH890" s="383"/>
      <c r="AI890" s="383"/>
      <c r="AJ890" s="383"/>
      <c r="AK890" s="383"/>
      <c r="AL890" s="383"/>
      <c r="AM890" s="272">
        <f>SUM(Y890:AL890)</f>
        <v>0</v>
      </c>
    </row>
    <row r="891" spans="1:39" ht="15" hidden="1" outlineLevel="1">
      <c r="A891" s="490"/>
      <c r="B891" s="270" t="s">
        <v>593</v>
      </c>
      <c r="C891" s="267" t="s">
        <v>337</v>
      </c>
      <c r="D891" s="271"/>
      <c r="E891" s="271"/>
      <c r="F891" s="271"/>
      <c r="G891" s="271"/>
      <c r="H891" s="271"/>
      <c r="I891" s="271"/>
      <c r="J891" s="271"/>
      <c r="K891" s="271"/>
      <c r="L891" s="271"/>
      <c r="M891" s="271"/>
      <c r="N891" s="271">
        <f>N890</f>
        <v>12</v>
      </c>
      <c r="O891" s="271"/>
      <c r="P891" s="271"/>
      <c r="Q891" s="271"/>
      <c r="R891" s="271"/>
      <c r="S891" s="271"/>
      <c r="T891" s="271"/>
      <c r="U891" s="271"/>
      <c r="V891" s="271"/>
      <c r="W891" s="271"/>
      <c r="X891" s="271"/>
      <c r="Y891" s="379">
        <f>Y890</f>
        <v>0</v>
      </c>
      <c r="Z891" s="379">
        <f t="shared" ref="Z891" si="2639">Z890</f>
        <v>0</v>
      </c>
      <c r="AA891" s="379">
        <f t="shared" ref="AA891" si="2640">AA890</f>
        <v>0</v>
      </c>
      <c r="AB891" s="379">
        <f t="shared" ref="AB891" si="2641">AB890</f>
        <v>0</v>
      </c>
      <c r="AC891" s="379">
        <f t="shared" ref="AC891" si="2642">AC890</f>
        <v>0</v>
      </c>
      <c r="AD891" s="379">
        <f t="shared" ref="AD891" si="2643">AD890</f>
        <v>0</v>
      </c>
      <c r="AE891" s="379">
        <f t="shared" ref="AE891" si="2644">AE890</f>
        <v>0</v>
      </c>
      <c r="AF891" s="379">
        <f t="shared" ref="AF891" si="2645">AF890</f>
        <v>0</v>
      </c>
      <c r="AG891" s="379">
        <f t="shared" ref="AG891" si="2646">AG890</f>
        <v>0</v>
      </c>
      <c r="AH891" s="379">
        <f t="shared" ref="AH891" si="2647">AH890</f>
        <v>0</v>
      </c>
      <c r="AI891" s="379">
        <f t="shared" ref="AI891" si="2648">AI890</f>
        <v>0</v>
      </c>
      <c r="AJ891" s="379">
        <f t="shared" ref="AJ891" si="2649">AJ890</f>
        <v>0</v>
      </c>
      <c r="AK891" s="379">
        <f t="shared" ref="AK891" si="2650">AK890</f>
        <v>0</v>
      </c>
      <c r="AL891" s="379">
        <f t="shared" ref="AL891" si="2651">AL890</f>
        <v>0</v>
      </c>
      <c r="AM891" s="282"/>
    </row>
    <row r="892" spans="1:39" ht="15" hidden="1" outlineLevel="1">
      <c r="A892" s="490"/>
      <c r="B892" s="396"/>
      <c r="C892" s="267"/>
      <c r="D892" s="267"/>
      <c r="E892" s="267"/>
      <c r="F892" s="267"/>
      <c r="G892" s="267"/>
      <c r="H892" s="267"/>
      <c r="I892" s="267"/>
      <c r="J892" s="267"/>
      <c r="K892" s="267"/>
      <c r="L892" s="267"/>
      <c r="M892" s="267"/>
      <c r="N892" s="267"/>
      <c r="O892" s="267"/>
      <c r="P892" s="267"/>
      <c r="Q892" s="267"/>
      <c r="R892" s="267"/>
      <c r="S892" s="267"/>
      <c r="T892" s="267"/>
      <c r="U892" s="267"/>
      <c r="V892" s="267"/>
      <c r="W892" s="267"/>
      <c r="X892" s="267"/>
      <c r="Y892" s="380"/>
      <c r="Z892" s="393"/>
      <c r="AA892" s="393"/>
      <c r="AB892" s="393"/>
      <c r="AC892" s="393"/>
      <c r="AD892" s="393"/>
      <c r="AE892" s="393"/>
      <c r="AF892" s="393"/>
      <c r="AG892" s="393"/>
      <c r="AH892" s="393"/>
      <c r="AI892" s="393"/>
      <c r="AJ892" s="393"/>
      <c r="AK892" s="393"/>
      <c r="AL892" s="393"/>
      <c r="AM892" s="282"/>
    </row>
    <row r="893" spans="1:39" ht="30" hidden="1" outlineLevel="1">
      <c r="A893" s="490">
        <v>37</v>
      </c>
      <c r="B893" s="396" t="s">
        <v>500</v>
      </c>
      <c r="C893" s="267" t="s">
        <v>335</v>
      </c>
      <c r="D893" s="271"/>
      <c r="E893" s="271"/>
      <c r="F893" s="271"/>
      <c r="G893" s="271"/>
      <c r="H893" s="271"/>
      <c r="I893" s="271"/>
      <c r="J893" s="271"/>
      <c r="K893" s="271"/>
      <c r="L893" s="271"/>
      <c r="M893" s="271"/>
      <c r="N893" s="271">
        <v>12</v>
      </c>
      <c r="O893" s="271"/>
      <c r="P893" s="271"/>
      <c r="Q893" s="271"/>
      <c r="R893" s="271"/>
      <c r="S893" s="271"/>
      <c r="T893" s="271"/>
      <c r="U893" s="271"/>
      <c r="V893" s="271"/>
      <c r="W893" s="271"/>
      <c r="X893" s="271"/>
      <c r="Y893" s="394"/>
      <c r="Z893" s="383"/>
      <c r="AA893" s="383"/>
      <c r="AB893" s="383"/>
      <c r="AC893" s="383"/>
      <c r="AD893" s="383"/>
      <c r="AE893" s="383"/>
      <c r="AF893" s="383"/>
      <c r="AG893" s="383"/>
      <c r="AH893" s="383"/>
      <c r="AI893" s="383"/>
      <c r="AJ893" s="383"/>
      <c r="AK893" s="383"/>
      <c r="AL893" s="383"/>
      <c r="AM893" s="272">
        <f>SUM(Y893:AL893)</f>
        <v>0</v>
      </c>
    </row>
    <row r="894" spans="1:39" ht="15" hidden="1" outlineLevel="1">
      <c r="A894" s="490"/>
      <c r="B894" s="270" t="s">
        <v>593</v>
      </c>
      <c r="C894" s="267" t="s">
        <v>337</v>
      </c>
      <c r="D894" s="271"/>
      <c r="E894" s="271"/>
      <c r="F894" s="271"/>
      <c r="G894" s="271"/>
      <c r="H894" s="271"/>
      <c r="I894" s="271"/>
      <c r="J894" s="271"/>
      <c r="K894" s="271"/>
      <c r="L894" s="271"/>
      <c r="M894" s="271"/>
      <c r="N894" s="271">
        <f>N893</f>
        <v>12</v>
      </c>
      <c r="O894" s="271"/>
      <c r="P894" s="271"/>
      <c r="Q894" s="271"/>
      <c r="R894" s="271"/>
      <c r="S894" s="271"/>
      <c r="T894" s="271"/>
      <c r="U894" s="271"/>
      <c r="V894" s="271"/>
      <c r="W894" s="271"/>
      <c r="X894" s="271"/>
      <c r="Y894" s="379">
        <f>Y893</f>
        <v>0</v>
      </c>
      <c r="Z894" s="379">
        <f t="shared" ref="Z894" si="2652">Z893</f>
        <v>0</v>
      </c>
      <c r="AA894" s="379">
        <f t="shared" ref="AA894" si="2653">AA893</f>
        <v>0</v>
      </c>
      <c r="AB894" s="379">
        <f t="shared" ref="AB894" si="2654">AB893</f>
        <v>0</v>
      </c>
      <c r="AC894" s="379">
        <f t="shared" ref="AC894" si="2655">AC893</f>
        <v>0</v>
      </c>
      <c r="AD894" s="379">
        <f t="shared" ref="AD894" si="2656">AD893</f>
        <v>0</v>
      </c>
      <c r="AE894" s="379">
        <f t="shared" ref="AE894" si="2657">AE893</f>
        <v>0</v>
      </c>
      <c r="AF894" s="379">
        <f t="shared" ref="AF894" si="2658">AF893</f>
        <v>0</v>
      </c>
      <c r="AG894" s="379">
        <f t="shared" ref="AG894" si="2659">AG893</f>
        <v>0</v>
      </c>
      <c r="AH894" s="379">
        <f t="shared" ref="AH894" si="2660">AH893</f>
        <v>0</v>
      </c>
      <c r="AI894" s="379">
        <f t="shared" ref="AI894" si="2661">AI893</f>
        <v>0</v>
      </c>
      <c r="AJ894" s="379">
        <f t="shared" ref="AJ894" si="2662">AJ893</f>
        <v>0</v>
      </c>
      <c r="AK894" s="379">
        <f t="shared" ref="AK894" si="2663">AK893</f>
        <v>0</v>
      </c>
      <c r="AL894" s="379">
        <f t="shared" ref="AL894" si="2664">AL893</f>
        <v>0</v>
      </c>
      <c r="AM894" s="282"/>
    </row>
    <row r="895" spans="1:39" ht="15" hidden="1" outlineLevel="1">
      <c r="A895" s="490"/>
      <c r="B895" s="396"/>
      <c r="C895" s="267"/>
      <c r="D895" s="267"/>
      <c r="E895" s="267"/>
      <c r="F895" s="267"/>
      <c r="G895" s="267"/>
      <c r="H895" s="267"/>
      <c r="I895" s="267"/>
      <c r="J895" s="267"/>
      <c r="K895" s="267"/>
      <c r="L895" s="267"/>
      <c r="M895" s="267"/>
      <c r="N895" s="267"/>
      <c r="O895" s="267"/>
      <c r="P895" s="267"/>
      <c r="Q895" s="267"/>
      <c r="R895" s="267"/>
      <c r="S895" s="267"/>
      <c r="T895" s="267"/>
      <c r="U895" s="267"/>
      <c r="V895" s="267"/>
      <c r="W895" s="267"/>
      <c r="X895" s="267"/>
      <c r="Y895" s="380"/>
      <c r="Z895" s="393"/>
      <c r="AA895" s="393"/>
      <c r="AB895" s="393"/>
      <c r="AC895" s="393"/>
      <c r="AD895" s="393"/>
      <c r="AE895" s="393"/>
      <c r="AF895" s="393"/>
      <c r="AG895" s="393"/>
      <c r="AH895" s="393"/>
      <c r="AI895" s="393"/>
      <c r="AJ895" s="393"/>
      <c r="AK895" s="393"/>
      <c r="AL895" s="393"/>
      <c r="AM895" s="282"/>
    </row>
    <row r="896" spans="1:39" ht="15" hidden="1" outlineLevel="1">
      <c r="A896" s="490">
        <v>38</v>
      </c>
      <c r="B896" s="396" t="s">
        <v>501</v>
      </c>
      <c r="C896" s="267" t="s">
        <v>335</v>
      </c>
      <c r="D896" s="271"/>
      <c r="E896" s="271"/>
      <c r="F896" s="271"/>
      <c r="G896" s="271"/>
      <c r="H896" s="271"/>
      <c r="I896" s="271"/>
      <c r="J896" s="271"/>
      <c r="K896" s="271"/>
      <c r="L896" s="271"/>
      <c r="M896" s="271"/>
      <c r="N896" s="271">
        <v>12</v>
      </c>
      <c r="O896" s="271"/>
      <c r="P896" s="271"/>
      <c r="Q896" s="271"/>
      <c r="R896" s="271"/>
      <c r="S896" s="271"/>
      <c r="T896" s="271"/>
      <c r="U896" s="271"/>
      <c r="V896" s="271"/>
      <c r="W896" s="271"/>
      <c r="X896" s="271"/>
      <c r="Y896" s="394"/>
      <c r="Z896" s="383"/>
      <c r="AA896" s="383"/>
      <c r="AB896" s="383"/>
      <c r="AC896" s="383"/>
      <c r="AD896" s="383"/>
      <c r="AE896" s="383"/>
      <c r="AF896" s="383"/>
      <c r="AG896" s="383"/>
      <c r="AH896" s="383"/>
      <c r="AI896" s="383"/>
      <c r="AJ896" s="383"/>
      <c r="AK896" s="383"/>
      <c r="AL896" s="383"/>
      <c r="AM896" s="272">
        <f>SUM(Y896:AL896)</f>
        <v>0</v>
      </c>
    </row>
    <row r="897" spans="1:39" ht="15" hidden="1" outlineLevel="1">
      <c r="A897" s="490"/>
      <c r="B897" s="270" t="s">
        <v>593</v>
      </c>
      <c r="C897" s="267" t="s">
        <v>337</v>
      </c>
      <c r="D897" s="271"/>
      <c r="E897" s="271"/>
      <c r="F897" s="271"/>
      <c r="G897" s="271"/>
      <c r="H897" s="271"/>
      <c r="I897" s="271"/>
      <c r="J897" s="271"/>
      <c r="K897" s="271"/>
      <c r="L897" s="271"/>
      <c r="M897" s="271"/>
      <c r="N897" s="271">
        <f>N896</f>
        <v>12</v>
      </c>
      <c r="O897" s="271"/>
      <c r="P897" s="271"/>
      <c r="Q897" s="271"/>
      <c r="R897" s="271"/>
      <c r="S897" s="271"/>
      <c r="T897" s="271"/>
      <c r="U897" s="271"/>
      <c r="V897" s="271"/>
      <c r="W897" s="271"/>
      <c r="X897" s="271"/>
      <c r="Y897" s="379">
        <f>Y896</f>
        <v>0</v>
      </c>
      <c r="Z897" s="379">
        <f t="shared" ref="Z897" si="2665">Z896</f>
        <v>0</v>
      </c>
      <c r="AA897" s="379">
        <f t="shared" ref="AA897" si="2666">AA896</f>
        <v>0</v>
      </c>
      <c r="AB897" s="379">
        <f t="shared" ref="AB897" si="2667">AB896</f>
        <v>0</v>
      </c>
      <c r="AC897" s="379">
        <f t="shared" ref="AC897" si="2668">AC896</f>
        <v>0</v>
      </c>
      <c r="AD897" s="379">
        <f t="shared" ref="AD897" si="2669">AD896</f>
        <v>0</v>
      </c>
      <c r="AE897" s="379">
        <f t="shared" ref="AE897" si="2670">AE896</f>
        <v>0</v>
      </c>
      <c r="AF897" s="379">
        <f t="shared" ref="AF897" si="2671">AF896</f>
        <v>0</v>
      </c>
      <c r="AG897" s="379">
        <f t="shared" ref="AG897" si="2672">AG896</f>
        <v>0</v>
      </c>
      <c r="AH897" s="379">
        <f t="shared" ref="AH897" si="2673">AH896</f>
        <v>0</v>
      </c>
      <c r="AI897" s="379">
        <f t="shared" ref="AI897" si="2674">AI896</f>
        <v>0</v>
      </c>
      <c r="AJ897" s="379">
        <f t="shared" ref="AJ897" si="2675">AJ896</f>
        <v>0</v>
      </c>
      <c r="AK897" s="379">
        <f t="shared" ref="AK897" si="2676">AK896</f>
        <v>0</v>
      </c>
      <c r="AL897" s="379">
        <f t="shared" ref="AL897" si="2677">AL896</f>
        <v>0</v>
      </c>
      <c r="AM897" s="282"/>
    </row>
    <row r="898" spans="1:39" ht="15" hidden="1" outlineLevel="1">
      <c r="A898" s="490"/>
      <c r="B898" s="396"/>
      <c r="C898" s="267"/>
      <c r="D898" s="267"/>
      <c r="E898" s="267"/>
      <c r="F898" s="267"/>
      <c r="G898" s="267"/>
      <c r="H898" s="267"/>
      <c r="I898" s="267"/>
      <c r="J898" s="267"/>
      <c r="K898" s="267"/>
      <c r="L898" s="267"/>
      <c r="M898" s="267"/>
      <c r="N898" s="267"/>
      <c r="O898" s="267"/>
      <c r="P898" s="267"/>
      <c r="Q898" s="267"/>
      <c r="R898" s="267"/>
      <c r="S898" s="267"/>
      <c r="T898" s="267"/>
      <c r="U898" s="267"/>
      <c r="V898" s="267"/>
      <c r="W898" s="267"/>
      <c r="X898" s="267"/>
      <c r="Y898" s="380"/>
      <c r="Z898" s="393"/>
      <c r="AA898" s="393"/>
      <c r="AB898" s="393"/>
      <c r="AC898" s="393"/>
      <c r="AD898" s="393"/>
      <c r="AE898" s="393"/>
      <c r="AF898" s="393"/>
      <c r="AG898" s="393"/>
      <c r="AH898" s="393"/>
      <c r="AI898" s="393"/>
      <c r="AJ898" s="393"/>
      <c r="AK898" s="393"/>
      <c r="AL898" s="393"/>
      <c r="AM898" s="282"/>
    </row>
    <row r="899" spans="1:39" ht="30" hidden="1" outlineLevel="1">
      <c r="A899" s="490">
        <v>39</v>
      </c>
      <c r="B899" s="396" t="s">
        <v>502</v>
      </c>
      <c r="C899" s="267" t="s">
        <v>335</v>
      </c>
      <c r="D899" s="271"/>
      <c r="E899" s="271"/>
      <c r="F899" s="271"/>
      <c r="G899" s="271"/>
      <c r="H899" s="271"/>
      <c r="I899" s="271"/>
      <c r="J899" s="271"/>
      <c r="K899" s="271"/>
      <c r="L899" s="271"/>
      <c r="M899" s="271"/>
      <c r="N899" s="271">
        <v>12</v>
      </c>
      <c r="O899" s="271"/>
      <c r="P899" s="271"/>
      <c r="Q899" s="271"/>
      <c r="R899" s="271"/>
      <c r="S899" s="271"/>
      <c r="T899" s="271"/>
      <c r="U899" s="271"/>
      <c r="V899" s="271"/>
      <c r="W899" s="271"/>
      <c r="X899" s="271"/>
      <c r="Y899" s="394"/>
      <c r="Z899" s="383"/>
      <c r="AA899" s="383"/>
      <c r="AB899" s="383"/>
      <c r="AC899" s="383"/>
      <c r="AD899" s="383"/>
      <c r="AE899" s="383"/>
      <c r="AF899" s="383"/>
      <c r="AG899" s="383"/>
      <c r="AH899" s="383"/>
      <c r="AI899" s="383"/>
      <c r="AJ899" s="383"/>
      <c r="AK899" s="383"/>
      <c r="AL899" s="383"/>
      <c r="AM899" s="272">
        <f>SUM(Y899:AL899)</f>
        <v>0</v>
      </c>
    </row>
    <row r="900" spans="1:39" ht="15" hidden="1" outlineLevel="1">
      <c r="A900" s="490"/>
      <c r="B900" s="270" t="s">
        <v>593</v>
      </c>
      <c r="C900" s="267" t="s">
        <v>337</v>
      </c>
      <c r="D900" s="271"/>
      <c r="E900" s="271"/>
      <c r="F900" s="271"/>
      <c r="G900" s="271"/>
      <c r="H900" s="271"/>
      <c r="I900" s="271"/>
      <c r="J900" s="271"/>
      <c r="K900" s="271"/>
      <c r="L900" s="271"/>
      <c r="M900" s="271"/>
      <c r="N900" s="271">
        <f>N899</f>
        <v>12</v>
      </c>
      <c r="O900" s="271"/>
      <c r="P900" s="271"/>
      <c r="Q900" s="271"/>
      <c r="R900" s="271"/>
      <c r="S900" s="271"/>
      <c r="T900" s="271"/>
      <c r="U900" s="271"/>
      <c r="V900" s="271"/>
      <c r="W900" s="271"/>
      <c r="X900" s="271"/>
      <c r="Y900" s="379">
        <f>Y899</f>
        <v>0</v>
      </c>
      <c r="Z900" s="379">
        <f t="shared" ref="Z900" si="2678">Z899</f>
        <v>0</v>
      </c>
      <c r="AA900" s="379">
        <f t="shared" ref="AA900" si="2679">AA899</f>
        <v>0</v>
      </c>
      <c r="AB900" s="379">
        <f t="shared" ref="AB900" si="2680">AB899</f>
        <v>0</v>
      </c>
      <c r="AC900" s="379">
        <f t="shared" ref="AC900" si="2681">AC899</f>
        <v>0</v>
      </c>
      <c r="AD900" s="379">
        <f t="shared" ref="AD900" si="2682">AD899</f>
        <v>0</v>
      </c>
      <c r="AE900" s="379">
        <f t="shared" ref="AE900" si="2683">AE899</f>
        <v>0</v>
      </c>
      <c r="AF900" s="379">
        <f t="shared" ref="AF900" si="2684">AF899</f>
        <v>0</v>
      </c>
      <c r="AG900" s="379">
        <f t="shared" ref="AG900" si="2685">AG899</f>
        <v>0</v>
      </c>
      <c r="AH900" s="379">
        <f t="shared" ref="AH900" si="2686">AH899</f>
        <v>0</v>
      </c>
      <c r="AI900" s="379">
        <f t="shared" ref="AI900" si="2687">AI899</f>
        <v>0</v>
      </c>
      <c r="AJ900" s="379">
        <f t="shared" ref="AJ900" si="2688">AJ899</f>
        <v>0</v>
      </c>
      <c r="AK900" s="379">
        <f t="shared" ref="AK900" si="2689">AK899</f>
        <v>0</v>
      </c>
      <c r="AL900" s="379">
        <f t="shared" ref="AL900" si="2690">AL899</f>
        <v>0</v>
      </c>
      <c r="AM900" s="282"/>
    </row>
    <row r="901" spans="1:39" ht="15" hidden="1" outlineLevel="1">
      <c r="A901" s="490"/>
      <c r="B901" s="396"/>
      <c r="C901" s="267"/>
      <c r="D901" s="267"/>
      <c r="E901" s="267"/>
      <c r="F901" s="267"/>
      <c r="G901" s="267"/>
      <c r="H901" s="267"/>
      <c r="I901" s="267"/>
      <c r="J901" s="267"/>
      <c r="K901" s="267"/>
      <c r="L901" s="267"/>
      <c r="M901" s="267"/>
      <c r="N901" s="267"/>
      <c r="O901" s="267"/>
      <c r="P901" s="267"/>
      <c r="Q901" s="267"/>
      <c r="R901" s="267"/>
      <c r="S901" s="267"/>
      <c r="T901" s="267"/>
      <c r="U901" s="267"/>
      <c r="V901" s="267"/>
      <c r="W901" s="267"/>
      <c r="X901" s="267"/>
      <c r="Y901" s="380"/>
      <c r="Z901" s="393"/>
      <c r="AA901" s="393"/>
      <c r="AB901" s="393"/>
      <c r="AC901" s="393"/>
      <c r="AD901" s="393"/>
      <c r="AE901" s="393"/>
      <c r="AF901" s="393"/>
      <c r="AG901" s="393"/>
      <c r="AH901" s="393"/>
      <c r="AI901" s="393"/>
      <c r="AJ901" s="393"/>
      <c r="AK901" s="393"/>
      <c r="AL901" s="393"/>
      <c r="AM901" s="282"/>
    </row>
    <row r="902" spans="1:39" ht="30" hidden="1" outlineLevel="1">
      <c r="A902" s="490">
        <v>40</v>
      </c>
      <c r="B902" s="396" t="s">
        <v>503</v>
      </c>
      <c r="C902" s="267" t="s">
        <v>335</v>
      </c>
      <c r="D902" s="271"/>
      <c r="E902" s="271"/>
      <c r="F902" s="271"/>
      <c r="G902" s="271"/>
      <c r="H902" s="271"/>
      <c r="I902" s="271"/>
      <c r="J902" s="271"/>
      <c r="K902" s="271"/>
      <c r="L902" s="271"/>
      <c r="M902" s="271"/>
      <c r="N902" s="271">
        <v>12</v>
      </c>
      <c r="O902" s="271"/>
      <c r="P902" s="271"/>
      <c r="Q902" s="271"/>
      <c r="R902" s="271"/>
      <c r="S902" s="271"/>
      <c r="T902" s="271"/>
      <c r="U902" s="271"/>
      <c r="V902" s="271"/>
      <c r="W902" s="271"/>
      <c r="X902" s="271"/>
      <c r="Y902" s="394"/>
      <c r="Z902" s="383"/>
      <c r="AA902" s="383"/>
      <c r="AB902" s="383"/>
      <c r="AC902" s="383"/>
      <c r="AD902" s="383"/>
      <c r="AE902" s="383"/>
      <c r="AF902" s="383"/>
      <c r="AG902" s="383"/>
      <c r="AH902" s="383"/>
      <c r="AI902" s="383"/>
      <c r="AJ902" s="383"/>
      <c r="AK902" s="383"/>
      <c r="AL902" s="383"/>
      <c r="AM902" s="272">
        <f>SUM(Y902:AL902)</f>
        <v>0</v>
      </c>
    </row>
    <row r="903" spans="1:39" ht="15" hidden="1" outlineLevel="1">
      <c r="A903" s="490"/>
      <c r="B903" s="270" t="s">
        <v>593</v>
      </c>
      <c r="C903" s="267" t="s">
        <v>337</v>
      </c>
      <c r="D903" s="271"/>
      <c r="E903" s="271"/>
      <c r="F903" s="271"/>
      <c r="G903" s="271"/>
      <c r="H903" s="271"/>
      <c r="I903" s="271"/>
      <c r="J903" s="271"/>
      <c r="K903" s="271"/>
      <c r="L903" s="271"/>
      <c r="M903" s="271"/>
      <c r="N903" s="271">
        <f>N902</f>
        <v>12</v>
      </c>
      <c r="O903" s="271"/>
      <c r="P903" s="271"/>
      <c r="Q903" s="271"/>
      <c r="R903" s="271"/>
      <c r="S903" s="271"/>
      <c r="T903" s="271"/>
      <c r="U903" s="271"/>
      <c r="V903" s="271"/>
      <c r="W903" s="271"/>
      <c r="X903" s="271"/>
      <c r="Y903" s="379">
        <f>Y902</f>
        <v>0</v>
      </c>
      <c r="Z903" s="379">
        <f t="shared" ref="Z903" si="2691">Z902</f>
        <v>0</v>
      </c>
      <c r="AA903" s="379">
        <f t="shared" ref="AA903" si="2692">AA902</f>
        <v>0</v>
      </c>
      <c r="AB903" s="379">
        <f t="shared" ref="AB903" si="2693">AB902</f>
        <v>0</v>
      </c>
      <c r="AC903" s="379">
        <f t="shared" ref="AC903" si="2694">AC902</f>
        <v>0</v>
      </c>
      <c r="AD903" s="379">
        <f t="shared" ref="AD903" si="2695">AD902</f>
        <v>0</v>
      </c>
      <c r="AE903" s="379">
        <f t="shared" ref="AE903" si="2696">AE902</f>
        <v>0</v>
      </c>
      <c r="AF903" s="379">
        <f t="shared" ref="AF903" si="2697">AF902</f>
        <v>0</v>
      </c>
      <c r="AG903" s="379">
        <f t="shared" ref="AG903" si="2698">AG902</f>
        <v>0</v>
      </c>
      <c r="AH903" s="379">
        <f t="shared" ref="AH903" si="2699">AH902</f>
        <v>0</v>
      </c>
      <c r="AI903" s="379">
        <f t="shared" ref="AI903" si="2700">AI902</f>
        <v>0</v>
      </c>
      <c r="AJ903" s="379">
        <f t="shared" ref="AJ903" si="2701">AJ902</f>
        <v>0</v>
      </c>
      <c r="AK903" s="379">
        <f t="shared" ref="AK903" si="2702">AK902</f>
        <v>0</v>
      </c>
      <c r="AL903" s="379">
        <f t="shared" ref="AL903" si="2703">AL902</f>
        <v>0</v>
      </c>
      <c r="AM903" s="282"/>
    </row>
    <row r="904" spans="1:39" ht="15" hidden="1" outlineLevel="1">
      <c r="A904" s="490"/>
      <c r="B904" s="396"/>
      <c r="C904" s="267"/>
      <c r="D904" s="267"/>
      <c r="E904" s="267"/>
      <c r="F904" s="267"/>
      <c r="G904" s="267"/>
      <c r="H904" s="267"/>
      <c r="I904" s="267"/>
      <c r="J904" s="267"/>
      <c r="K904" s="267"/>
      <c r="L904" s="267"/>
      <c r="M904" s="267"/>
      <c r="N904" s="267"/>
      <c r="O904" s="267"/>
      <c r="P904" s="267"/>
      <c r="Q904" s="267"/>
      <c r="R904" s="267"/>
      <c r="S904" s="267"/>
      <c r="T904" s="267"/>
      <c r="U904" s="267"/>
      <c r="V904" s="267"/>
      <c r="W904" s="267"/>
      <c r="X904" s="267"/>
      <c r="Y904" s="380"/>
      <c r="Z904" s="393"/>
      <c r="AA904" s="393"/>
      <c r="AB904" s="393"/>
      <c r="AC904" s="393"/>
      <c r="AD904" s="393"/>
      <c r="AE904" s="393"/>
      <c r="AF904" s="393"/>
      <c r="AG904" s="393"/>
      <c r="AH904" s="393"/>
      <c r="AI904" s="393"/>
      <c r="AJ904" s="393"/>
      <c r="AK904" s="393"/>
      <c r="AL904" s="393"/>
      <c r="AM904" s="282"/>
    </row>
    <row r="905" spans="1:39" ht="45" hidden="1" outlineLevel="1">
      <c r="A905" s="490">
        <v>41</v>
      </c>
      <c r="B905" s="396" t="s">
        <v>504</v>
      </c>
      <c r="C905" s="267" t="s">
        <v>335</v>
      </c>
      <c r="D905" s="271"/>
      <c r="E905" s="271"/>
      <c r="F905" s="271"/>
      <c r="G905" s="271"/>
      <c r="H905" s="271"/>
      <c r="I905" s="271"/>
      <c r="J905" s="271"/>
      <c r="K905" s="271"/>
      <c r="L905" s="271"/>
      <c r="M905" s="271"/>
      <c r="N905" s="271">
        <v>12</v>
      </c>
      <c r="O905" s="271"/>
      <c r="P905" s="271"/>
      <c r="Q905" s="271"/>
      <c r="R905" s="271"/>
      <c r="S905" s="271"/>
      <c r="T905" s="271"/>
      <c r="U905" s="271"/>
      <c r="V905" s="271"/>
      <c r="W905" s="271"/>
      <c r="X905" s="271"/>
      <c r="Y905" s="394"/>
      <c r="Z905" s="383"/>
      <c r="AA905" s="383"/>
      <c r="AB905" s="383"/>
      <c r="AC905" s="383"/>
      <c r="AD905" s="383"/>
      <c r="AE905" s="383"/>
      <c r="AF905" s="383"/>
      <c r="AG905" s="383"/>
      <c r="AH905" s="383"/>
      <c r="AI905" s="383"/>
      <c r="AJ905" s="383"/>
      <c r="AK905" s="383"/>
      <c r="AL905" s="383"/>
      <c r="AM905" s="272">
        <f>SUM(Y905:AL905)</f>
        <v>0</v>
      </c>
    </row>
    <row r="906" spans="1:39" ht="15" hidden="1" outlineLevel="1">
      <c r="A906" s="490"/>
      <c r="B906" s="270" t="s">
        <v>593</v>
      </c>
      <c r="C906" s="267" t="s">
        <v>337</v>
      </c>
      <c r="D906" s="271"/>
      <c r="E906" s="271"/>
      <c r="F906" s="271"/>
      <c r="G906" s="271"/>
      <c r="H906" s="271"/>
      <c r="I906" s="271"/>
      <c r="J906" s="271"/>
      <c r="K906" s="271"/>
      <c r="L906" s="271"/>
      <c r="M906" s="271"/>
      <c r="N906" s="271">
        <f>N905</f>
        <v>12</v>
      </c>
      <c r="O906" s="271"/>
      <c r="P906" s="271"/>
      <c r="Q906" s="271"/>
      <c r="R906" s="271"/>
      <c r="S906" s="271"/>
      <c r="T906" s="271"/>
      <c r="U906" s="271"/>
      <c r="V906" s="271"/>
      <c r="W906" s="271"/>
      <c r="X906" s="271"/>
      <c r="Y906" s="379">
        <f>Y905</f>
        <v>0</v>
      </c>
      <c r="Z906" s="379">
        <f t="shared" ref="Z906" si="2704">Z905</f>
        <v>0</v>
      </c>
      <c r="AA906" s="379">
        <f t="shared" ref="AA906" si="2705">AA905</f>
        <v>0</v>
      </c>
      <c r="AB906" s="379">
        <f t="shared" ref="AB906" si="2706">AB905</f>
        <v>0</v>
      </c>
      <c r="AC906" s="379">
        <f t="shared" ref="AC906" si="2707">AC905</f>
        <v>0</v>
      </c>
      <c r="AD906" s="379">
        <f t="shared" ref="AD906" si="2708">AD905</f>
        <v>0</v>
      </c>
      <c r="AE906" s="379">
        <f t="shared" ref="AE906" si="2709">AE905</f>
        <v>0</v>
      </c>
      <c r="AF906" s="379">
        <f t="shared" ref="AF906" si="2710">AF905</f>
        <v>0</v>
      </c>
      <c r="AG906" s="379">
        <f t="shared" ref="AG906" si="2711">AG905</f>
        <v>0</v>
      </c>
      <c r="AH906" s="379">
        <f t="shared" ref="AH906" si="2712">AH905</f>
        <v>0</v>
      </c>
      <c r="AI906" s="379">
        <f t="shared" ref="AI906" si="2713">AI905</f>
        <v>0</v>
      </c>
      <c r="AJ906" s="379">
        <f t="shared" ref="AJ906" si="2714">AJ905</f>
        <v>0</v>
      </c>
      <c r="AK906" s="379">
        <f t="shared" ref="AK906" si="2715">AK905</f>
        <v>0</v>
      </c>
      <c r="AL906" s="379">
        <f t="shared" ref="AL906" si="2716">AL905</f>
        <v>0</v>
      </c>
      <c r="AM906" s="282"/>
    </row>
    <row r="907" spans="1:39" ht="15" hidden="1" outlineLevel="1">
      <c r="A907" s="490"/>
      <c r="B907" s="396"/>
      <c r="C907" s="267"/>
      <c r="D907" s="267"/>
      <c r="E907" s="267"/>
      <c r="F907" s="267"/>
      <c r="G907" s="267"/>
      <c r="H907" s="267"/>
      <c r="I907" s="267"/>
      <c r="J907" s="267"/>
      <c r="K907" s="267"/>
      <c r="L907" s="267"/>
      <c r="M907" s="267"/>
      <c r="N907" s="267"/>
      <c r="O907" s="267"/>
      <c r="P907" s="267"/>
      <c r="Q907" s="267"/>
      <c r="R907" s="267"/>
      <c r="S907" s="267"/>
      <c r="T907" s="267"/>
      <c r="U907" s="267"/>
      <c r="V907" s="267"/>
      <c r="W907" s="267"/>
      <c r="X907" s="267"/>
      <c r="Y907" s="380"/>
      <c r="Z907" s="393"/>
      <c r="AA907" s="393"/>
      <c r="AB907" s="393"/>
      <c r="AC907" s="393"/>
      <c r="AD907" s="393"/>
      <c r="AE907" s="393"/>
      <c r="AF907" s="393"/>
      <c r="AG907" s="393"/>
      <c r="AH907" s="393"/>
      <c r="AI907" s="393"/>
      <c r="AJ907" s="393"/>
      <c r="AK907" s="393"/>
      <c r="AL907" s="393"/>
      <c r="AM907" s="282"/>
    </row>
    <row r="908" spans="1:39" ht="30" hidden="1" outlineLevel="1">
      <c r="A908" s="490">
        <v>42</v>
      </c>
      <c r="B908" s="396" t="s">
        <v>505</v>
      </c>
      <c r="C908" s="267" t="s">
        <v>335</v>
      </c>
      <c r="D908" s="271"/>
      <c r="E908" s="271"/>
      <c r="F908" s="271"/>
      <c r="G908" s="271"/>
      <c r="H908" s="271"/>
      <c r="I908" s="271"/>
      <c r="J908" s="271"/>
      <c r="K908" s="271"/>
      <c r="L908" s="271"/>
      <c r="M908" s="271"/>
      <c r="N908" s="267"/>
      <c r="O908" s="271"/>
      <c r="P908" s="271"/>
      <c r="Q908" s="271"/>
      <c r="R908" s="271"/>
      <c r="S908" s="271"/>
      <c r="T908" s="271"/>
      <c r="U908" s="271"/>
      <c r="V908" s="271"/>
      <c r="W908" s="271"/>
      <c r="X908" s="271"/>
      <c r="Y908" s="394"/>
      <c r="Z908" s="383"/>
      <c r="AA908" s="383"/>
      <c r="AB908" s="383"/>
      <c r="AC908" s="383"/>
      <c r="AD908" s="383"/>
      <c r="AE908" s="383"/>
      <c r="AF908" s="383"/>
      <c r="AG908" s="383"/>
      <c r="AH908" s="383"/>
      <c r="AI908" s="383"/>
      <c r="AJ908" s="383"/>
      <c r="AK908" s="383"/>
      <c r="AL908" s="383"/>
      <c r="AM908" s="272">
        <f>SUM(Y908:AL908)</f>
        <v>0</v>
      </c>
    </row>
    <row r="909" spans="1:39" ht="15" hidden="1" outlineLevel="1">
      <c r="A909" s="490"/>
      <c r="B909" s="270" t="s">
        <v>593</v>
      </c>
      <c r="C909" s="267" t="s">
        <v>337</v>
      </c>
      <c r="D909" s="271"/>
      <c r="E909" s="271"/>
      <c r="F909" s="271"/>
      <c r="G909" s="271"/>
      <c r="H909" s="271"/>
      <c r="I909" s="271"/>
      <c r="J909" s="271"/>
      <c r="K909" s="271"/>
      <c r="L909" s="271"/>
      <c r="M909" s="271"/>
      <c r="N909" s="427"/>
      <c r="O909" s="271"/>
      <c r="P909" s="271"/>
      <c r="Q909" s="271"/>
      <c r="R909" s="271"/>
      <c r="S909" s="271"/>
      <c r="T909" s="271"/>
      <c r="U909" s="271"/>
      <c r="V909" s="271"/>
      <c r="W909" s="271"/>
      <c r="X909" s="271"/>
      <c r="Y909" s="379">
        <f>Y908</f>
        <v>0</v>
      </c>
      <c r="Z909" s="379">
        <f t="shared" ref="Z909" si="2717">Z908</f>
        <v>0</v>
      </c>
      <c r="AA909" s="379">
        <f t="shared" ref="AA909" si="2718">AA908</f>
        <v>0</v>
      </c>
      <c r="AB909" s="379">
        <f t="shared" ref="AB909" si="2719">AB908</f>
        <v>0</v>
      </c>
      <c r="AC909" s="379">
        <f t="shared" ref="AC909" si="2720">AC908</f>
        <v>0</v>
      </c>
      <c r="AD909" s="379">
        <f t="shared" ref="AD909" si="2721">AD908</f>
        <v>0</v>
      </c>
      <c r="AE909" s="379">
        <f t="shared" ref="AE909" si="2722">AE908</f>
        <v>0</v>
      </c>
      <c r="AF909" s="379">
        <f t="shared" ref="AF909" si="2723">AF908</f>
        <v>0</v>
      </c>
      <c r="AG909" s="379">
        <f t="shared" ref="AG909" si="2724">AG908</f>
        <v>0</v>
      </c>
      <c r="AH909" s="379">
        <f t="shared" ref="AH909" si="2725">AH908</f>
        <v>0</v>
      </c>
      <c r="AI909" s="379">
        <f t="shared" ref="AI909" si="2726">AI908</f>
        <v>0</v>
      </c>
      <c r="AJ909" s="379">
        <f t="shared" ref="AJ909" si="2727">AJ908</f>
        <v>0</v>
      </c>
      <c r="AK909" s="379">
        <f t="shared" ref="AK909" si="2728">AK908</f>
        <v>0</v>
      </c>
      <c r="AL909" s="379">
        <f t="shared" ref="AL909" si="2729">AL908</f>
        <v>0</v>
      </c>
      <c r="AM909" s="282"/>
    </row>
    <row r="910" spans="1:39" ht="15" hidden="1" outlineLevel="1">
      <c r="A910" s="490"/>
      <c r="B910" s="396"/>
      <c r="C910" s="267"/>
      <c r="D910" s="267"/>
      <c r="E910" s="267"/>
      <c r="F910" s="267"/>
      <c r="G910" s="267"/>
      <c r="H910" s="267"/>
      <c r="I910" s="267"/>
      <c r="J910" s="267"/>
      <c r="K910" s="267"/>
      <c r="L910" s="267"/>
      <c r="M910" s="267"/>
      <c r="N910" s="267"/>
      <c r="O910" s="267"/>
      <c r="P910" s="267"/>
      <c r="Q910" s="267"/>
      <c r="R910" s="267"/>
      <c r="S910" s="267"/>
      <c r="T910" s="267"/>
      <c r="U910" s="267"/>
      <c r="V910" s="267"/>
      <c r="W910" s="267"/>
      <c r="X910" s="267"/>
      <c r="Y910" s="380"/>
      <c r="Z910" s="393"/>
      <c r="AA910" s="393"/>
      <c r="AB910" s="393"/>
      <c r="AC910" s="393"/>
      <c r="AD910" s="393"/>
      <c r="AE910" s="393"/>
      <c r="AF910" s="393"/>
      <c r="AG910" s="393"/>
      <c r="AH910" s="393"/>
      <c r="AI910" s="393"/>
      <c r="AJ910" s="393"/>
      <c r="AK910" s="393"/>
      <c r="AL910" s="393"/>
      <c r="AM910" s="282"/>
    </row>
    <row r="911" spans="1:39" ht="15" hidden="1" outlineLevel="1">
      <c r="A911" s="490">
        <v>43</v>
      </c>
      <c r="B911" s="396" t="s">
        <v>506</v>
      </c>
      <c r="C911" s="267" t="s">
        <v>335</v>
      </c>
      <c r="D911" s="271"/>
      <c r="E911" s="271"/>
      <c r="F911" s="271"/>
      <c r="G911" s="271"/>
      <c r="H911" s="271"/>
      <c r="I911" s="271"/>
      <c r="J911" s="271"/>
      <c r="K911" s="271"/>
      <c r="L911" s="271"/>
      <c r="M911" s="271"/>
      <c r="N911" s="271">
        <v>12</v>
      </c>
      <c r="O911" s="271"/>
      <c r="P911" s="271"/>
      <c r="Q911" s="271"/>
      <c r="R911" s="271"/>
      <c r="S911" s="271"/>
      <c r="T911" s="271"/>
      <c r="U911" s="271"/>
      <c r="V911" s="271"/>
      <c r="W911" s="271"/>
      <c r="X911" s="271"/>
      <c r="Y911" s="394"/>
      <c r="Z911" s="383"/>
      <c r="AA911" s="383"/>
      <c r="AB911" s="383"/>
      <c r="AC911" s="383"/>
      <c r="AD911" s="383"/>
      <c r="AE911" s="383"/>
      <c r="AF911" s="383"/>
      <c r="AG911" s="383"/>
      <c r="AH911" s="383"/>
      <c r="AI911" s="383"/>
      <c r="AJ911" s="383"/>
      <c r="AK911" s="383"/>
      <c r="AL911" s="383"/>
      <c r="AM911" s="272">
        <f>SUM(Y911:AL911)</f>
        <v>0</v>
      </c>
    </row>
    <row r="912" spans="1:39" ht="15" hidden="1" outlineLevel="1">
      <c r="A912" s="490"/>
      <c r="B912" s="270" t="s">
        <v>593</v>
      </c>
      <c r="C912" s="267" t="s">
        <v>337</v>
      </c>
      <c r="D912" s="271"/>
      <c r="E912" s="271"/>
      <c r="F912" s="271"/>
      <c r="G912" s="271"/>
      <c r="H912" s="271"/>
      <c r="I912" s="271"/>
      <c r="J912" s="271"/>
      <c r="K912" s="271"/>
      <c r="L912" s="271"/>
      <c r="M912" s="271"/>
      <c r="N912" s="271">
        <f>N911</f>
        <v>12</v>
      </c>
      <c r="O912" s="271"/>
      <c r="P912" s="271"/>
      <c r="Q912" s="271"/>
      <c r="R912" s="271"/>
      <c r="S912" s="271"/>
      <c r="T912" s="271"/>
      <c r="U912" s="271"/>
      <c r="V912" s="271"/>
      <c r="W912" s="271"/>
      <c r="X912" s="271"/>
      <c r="Y912" s="379">
        <f>Y911</f>
        <v>0</v>
      </c>
      <c r="Z912" s="379">
        <f t="shared" ref="Z912" si="2730">Z911</f>
        <v>0</v>
      </c>
      <c r="AA912" s="379">
        <f t="shared" ref="AA912" si="2731">AA911</f>
        <v>0</v>
      </c>
      <c r="AB912" s="379">
        <f t="shared" ref="AB912" si="2732">AB911</f>
        <v>0</v>
      </c>
      <c r="AC912" s="379">
        <f t="shared" ref="AC912" si="2733">AC911</f>
        <v>0</v>
      </c>
      <c r="AD912" s="379">
        <f t="shared" ref="AD912" si="2734">AD911</f>
        <v>0</v>
      </c>
      <c r="AE912" s="379">
        <f t="shared" ref="AE912" si="2735">AE911</f>
        <v>0</v>
      </c>
      <c r="AF912" s="379">
        <f t="shared" ref="AF912" si="2736">AF911</f>
        <v>0</v>
      </c>
      <c r="AG912" s="379">
        <f t="shared" ref="AG912" si="2737">AG911</f>
        <v>0</v>
      </c>
      <c r="AH912" s="379">
        <f t="shared" ref="AH912" si="2738">AH911</f>
        <v>0</v>
      </c>
      <c r="AI912" s="379">
        <f t="shared" ref="AI912" si="2739">AI911</f>
        <v>0</v>
      </c>
      <c r="AJ912" s="379">
        <f t="shared" ref="AJ912" si="2740">AJ911</f>
        <v>0</v>
      </c>
      <c r="AK912" s="379">
        <f t="shared" ref="AK912" si="2741">AK911</f>
        <v>0</v>
      </c>
      <c r="AL912" s="379">
        <f t="shared" ref="AL912" si="2742">AL911</f>
        <v>0</v>
      </c>
      <c r="AM912" s="282"/>
    </row>
    <row r="913" spans="1:39" ht="15" hidden="1" outlineLevel="1">
      <c r="A913" s="490"/>
      <c r="B913" s="396"/>
      <c r="C913" s="267"/>
      <c r="D913" s="267"/>
      <c r="E913" s="267"/>
      <c r="F913" s="267"/>
      <c r="G913" s="267"/>
      <c r="H913" s="267"/>
      <c r="I913" s="267"/>
      <c r="J913" s="267"/>
      <c r="K913" s="267"/>
      <c r="L913" s="267"/>
      <c r="M913" s="267"/>
      <c r="N913" s="267"/>
      <c r="O913" s="267"/>
      <c r="P913" s="267"/>
      <c r="Q913" s="267"/>
      <c r="R913" s="267"/>
      <c r="S913" s="267"/>
      <c r="T913" s="267"/>
      <c r="U913" s="267"/>
      <c r="V913" s="267"/>
      <c r="W913" s="267"/>
      <c r="X913" s="267"/>
      <c r="Y913" s="380"/>
      <c r="Z913" s="393"/>
      <c r="AA913" s="393"/>
      <c r="AB913" s="393"/>
      <c r="AC913" s="393"/>
      <c r="AD913" s="393"/>
      <c r="AE913" s="393"/>
      <c r="AF913" s="393"/>
      <c r="AG913" s="393"/>
      <c r="AH913" s="393"/>
      <c r="AI913" s="393"/>
      <c r="AJ913" s="393"/>
      <c r="AK913" s="393"/>
      <c r="AL913" s="393"/>
      <c r="AM913" s="282"/>
    </row>
    <row r="914" spans="1:39" ht="45" hidden="1" outlineLevel="1">
      <c r="A914" s="490">
        <v>44</v>
      </c>
      <c r="B914" s="396" t="s">
        <v>507</v>
      </c>
      <c r="C914" s="267" t="s">
        <v>335</v>
      </c>
      <c r="D914" s="271"/>
      <c r="E914" s="271"/>
      <c r="F914" s="271"/>
      <c r="G914" s="271"/>
      <c r="H914" s="271"/>
      <c r="I914" s="271"/>
      <c r="J914" s="271"/>
      <c r="K914" s="271"/>
      <c r="L914" s="271"/>
      <c r="M914" s="271"/>
      <c r="N914" s="271">
        <v>12</v>
      </c>
      <c r="O914" s="271"/>
      <c r="P914" s="271"/>
      <c r="Q914" s="271"/>
      <c r="R914" s="271"/>
      <c r="S914" s="271"/>
      <c r="T914" s="271"/>
      <c r="U914" s="271"/>
      <c r="V914" s="271"/>
      <c r="W914" s="271"/>
      <c r="X914" s="271"/>
      <c r="Y914" s="394"/>
      <c r="Z914" s="383"/>
      <c r="AA914" s="383"/>
      <c r="AB914" s="383"/>
      <c r="AC914" s="383"/>
      <c r="AD914" s="383"/>
      <c r="AE914" s="383"/>
      <c r="AF914" s="383"/>
      <c r="AG914" s="383"/>
      <c r="AH914" s="383"/>
      <c r="AI914" s="383"/>
      <c r="AJ914" s="383"/>
      <c r="AK914" s="383"/>
      <c r="AL914" s="383"/>
      <c r="AM914" s="272">
        <f>SUM(Y914:AL914)</f>
        <v>0</v>
      </c>
    </row>
    <row r="915" spans="1:39" ht="15" hidden="1" outlineLevel="1">
      <c r="A915" s="490"/>
      <c r="B915" s="270" t="s">
        <v>593</v>
      </c>
      <c r="C915" s="267" t="s">
        <v>337</v>
      </c>
      <c r="D915" s="271"/>
      <c r="E915" s="271"/>
      <c r="F915" s="271"/>
      <c r="G915" s="271"/>
      <c r="H915" s="271"/>
      <c r="I915" s="271"/>
      <c r="J915" s="271"/>
      <c r="K915" s="271"/>
      <c r="L915" s="271"/>
      <c r="M915" s="271"/>
      <c r="N915" s="271">
        <f>N914</f>
        <v>12</v>
      </c>
      <c r="O915" s="271"/>
      <c r="P915" s="271"/>
      <c r="Q915" s="271"/>
      <c r="R915" s="271"/>
      <c r="S915" s="271"/>
      <c r="T915" s="271"/>
      <c r="U915" s="271"/>
      <c r="V915" s="271"/>
      <c r="W915" s="271"/>
      <c r="X915" s="271"/>
      <c r="Y915" s="379">
        <f>Y914</f>
        <v>0</v>
      </c>
      <c r="Z915" s="379">
        <f t="shared" ref="Z915" si="2743">Z914</f>
        <v>0</v>
      </c>
      <c r="AA915" s="379">
        <f t="shared" ref="AA915" si="2744">AA914</f>
        <v>0</v>
      </c>
      <c r="AB915" s="379">
        <f t="shared" ref="AB915" si="2745">AB914</f>
        <v>0</v>
      </c>
      <c r="AC915" s="379">
        <f t="shared" ref="AC915" si="2746">AC914</f>
        <v>0</v>
      </c>
      <c r="AD915" s="379">
        <f t="shared" ref="AD915" si="2747">AD914</f>
        <v>0</v>
      </c>
      <c r="AE915" s="379">
        <f t="shared" ref="AE915" si="2748">AE914</f>
        <v>0</v>
      </c>
      <c r="AF915" s="379">
        <f t="shared" ref="AF915" si="2749">AF914</f>
        <v>0</v>
      </c>
      <c r="AG915" s="379">
        <f t="shared" ref="AG915" si="2750">AG914</f>
        <v>0</v>
      </c>
      <c r="AH915" s="379">
        <f t="shared" ref="AH915" si="2751">AH914</f>
        <v>0</v>
      </c>
      <c r="AI915" s="379">
        <f t="shared" ref="AI915" si="2752">AI914</f>
        <v>0</v>
      </c>
      <c r="AJ915" s="379">
        <f t="shared" ref="AJ915" si="2753">AJ914</f>
        <v>0</v>
      </c>
      <c r="AK915" s="379">
        <f t="shared" ref="AK915" si="2754">AK914</f>
        <v>0</v>
      </c>
      <c r="AL915" s="379">
        <f t="shared" ref="AL915" si="2755">AL914</f>
        <v>0</v>
      </c>
      <c r="AM915" s="282"/>
    </row>
    <row r="916" spans="1:39" ht="15" hidden="1" outlineLevel="1">
      <c r="A916" s="490"/>
      <c r="B916" s="396"/>
      <c r="C916" s="267"/>
      <c r="D916" s="267"/>
      <c r="E916" s="267"/>
      <c r="F916" s="267"/>
      <c r="G916" s="267"/>
      <c r="H916" s="267"/>
      <c r="I916" s="267"/>
      <c r="J916" s="267"/>
      <c r="K916" s="267"/>
      <c r="L916" s="267"/>
      <c r="M916" s="267"/>
      <c r="N916" s="267"/>
      <c r="O916" s="267"/>
      <c r="P916" s="267"/>
      <c r="Q916" s="267"/>
      <c r="R916" s="267"/>
      <c r="S916" s="267"/>
      <c r="T916" s="267"/>
      <c r="U916" s="267"/>
      <c r="V916" s="267"/>
      <c r="W916" s="267"/>
      <c r="X916" s="267"/>
      <c r="Y916" s="380"/>
      <c r="Z916" s="393"/>
      <c r="AA916" s="393"/>
      <c r="AB916" s="393"/>
      <c r="AC916" s="393"/>
      <c r="AD916" s="393"/>
      <c r="AE916" s="393"/>
      <c r="AF916" s="393"/>
      <c r="AG916" s="393"/>
      <c r="AH916" s="393"/>
      <c r="AI916" s="393"/>
      <c r="AJ916" s="393"/>
      <c r="AK916" s="393"/>
      <c r="AL916" s="393"/>
      <c r="AM916" s="282"/>
    </row>
    <row r="917" spans="1:39" ht="30" hidden="1" outlineLevel="1">
      <c r="A917" s="490">
        <v>45</v>
      </c>
      <c r="B917" s="396" t="s">
        <v>508</v>
      </c>
      <c r="C917" s="267" t="s">
        <v>335</v>
      </c>
      <c r="D917" s="271"/>
      <c r="E917" s="271"/>
      <c r="F917" s="271"/>
      <c r="G917" s="271"/>
      <c r="H917" s="271"/>
      <c r="I917" s="271"/>
      <c r="J917" s="271"/>
      <c r="K917" s="271"/>
      <c r="L917" s="271"/>
      <c r="M917" s="271"/>
      <c r="N917" s="271">
        <v>12</v>
      </c>
      <c r="O917" s="271"/>
      <c r="P917" s="271"/>
      <c r="Q917" s="271"/>
      <c r="R917" s="271"/>
      <c r="S917" s="271"/>
      <c r="T917" s="271"/>
      <c r="U917" s="271"/>
      <c r="V917" s="271"/>
      <c r="W917" s="271"/>
      <c r="X917" s="271"/>
      <c r="Y917" s="394"/>
      <c r="Z917" s="383"/>
      <c r="AA917" s="383"/>
      <c r="AB917" s="383"/>
      <c r="AC917" s="383"/>
      <c r="AD917" s="383"/>
      <c r="AE917" s="383"/>
      <c r="AF917" s="383"/>
      <c r="AG917" s="383"/>
      <c r="AH917" s="383"/>
      <c r="AI917" s="383"/>
      <c r="AJ917" s="383"/>
      <c r="AK917" s="383"/>
      <c r="AL917" s="383"/>
      <c r="AM917" s="272">
        <f>SUM(Y917:AL917)</f>
        <v>0</v>
      </c>
    </row>
    <row r="918" spans="1:39" ht="15" hidden="1" outlineLevel="1">
      <c r="A918" s="490"/>
      <c r="B918" s="270" t="s">
        <v>593</v>
      </c>
      <c r="C918" s="267" t="s">
        <v>337</v>
      </c>
      <c r="D918" s="271"/>
      <c r="E918" s="271"/>
      <c r="F918" s="271"/>
      <c r="G918" s="271"/>
      <c r="H918" s="271"/>
      <c r="I918" s="271"/>
      <c r="J918" s="271"/>
      <c r="K918" s="271"/>
      <c r="L918" s="271"/>
      <c r="M918" s="271"/>
      <c r="N918" s="271">
        <f>N917</f>
        <v>12</v>
      </c>
      <c r="O918" s="271"/>
      <c r="P918" s="271"/>
      <c r="Q918" s="271"/>
      <c r="R918" s="271"/>
      <c r="S918" s="271"/>
      <c r="T918" s="271"/>
      <c r="U918" s="271"/>
      <c r="V918" s="271"/>
      <c r="W918" s="271"/>
      <c r="X918" s="271"/>
      <c r="Y918" s="379">
        <f>Y917</f>
        <v>0</v>
      </c>
      <c r="Z918" s="379">
        <f t="shared" ref="Z918" si="2756">Z917</f>
        <v>0</v>
      </c>
      <c r="AA918" s="379">
        <f t="shared" ref="AA918" si="2757">AA917</f>
        <v>0</v>
      </c>
      <c r="AB918" s="379">
        <f t="shared" ref="AB918" si="2758">AB917</f>
        <v>0</v>
      </c>
      <c r="AC918" s="379">
        <f t="shared" ref="AC918" si="2759">AC917</f>
        <v>0</v>
      </c>
      <c r="AD918" s="379">
        <f t="shared" ref="AD918" si="2760">AD917</f>
        <v>0</v>
      </c>
      <c r="AE918" s="379">
        <f t="shared" ref="AE918" si="2761">AE917</f>
        <v>0</v>
      </c>
      <c r="AF918" s="379">
        <f t="shared" ref="AF918" si="2762">AF917</f>
        <v>0</v>
      </c>
      <c r="AG918" s="379">
        <f t="shared" ref="AG918" si="2763">AG917</f>
        <v>0</v>
      </c>
      <c r="AH918" s="379">
        <f t="shared" ref="AH918" si="2764">AH917</f>
        <v>0</v>
      </c>
      <c r="AI918" s="379">
        <f t="shared" ref="AI918" si="2765">AI917</f>
        <v>0</v>
      </c>
      <c r="AJ918" s="379">
        <f t="shared" ref="AJ918" si="2766">AJ917</f>
        <v>0</v>
      </c>
      <c r="AK918" s="379">
        <f t="shared" ref="AK918" si="2767">AK917</f>
        <v>0</v>
      </c>
      <c r="AL918" s="379">
        <f t="shared" ref="AL918" si="2768">AL917</f>
        <v>0</v>
      </c>
      <c r="AM918" s="282"/>
    </row>
    <row r="919" spans="1:39" ht="15" hidden="1" outlineLevel="1">
      <c r="A919" s="490"/>
      <c r="B919" s="396"/>
      <c r="C919" s="267"/>
      <c r="D919" s="267"/>
      <c r="E919" s="267"/>
      <c r="F919" s="267"/>
      <c r="G919" s="267"/>
      <c r="H919" s="267"/>
      <c r="I919" s="267"/>
      <c r="J919" s="267"/>
      <c r="K919" s="267"/>
      <c r="L919" s="267"/>
      <c r="M919" s="267"/>
      <c r="N919" s="267"/>
      <c r="O919" s="267"/>
      <c r="P919" s="267"/>
      <c r="Q919" s="267"/>
      <c r="R919" s="267"/>
      <c r="S919" s="267"/>
      <c r="T919" s="267"/>
      <c r="U919" s="267"/>
      <c r="V919" s="267"/>
      <c r="W919" s="267"/>
      <c r="X919" s="267"/>
      <c r="Y919" s="380"/>
      <c r="Z919" s="393"/>
      <c r="AA919" s="393"/>
      <c r="AB919" s="393"/>
      <c r="AC919" s="393"/>
      <c r="AD919" s="393"/>
      <c r="AE919" s="393"/>
      <c r="AF919" s="393"/>
      <c r="AG919" s="393"/>
      <c r="AH919" s="393"/>
      <c r="AI919" s="393"/>
      <c r="AJ919" s="393"/>
      <c r="AK919" s="393"/>
      <c r="AL919" s="393"/>
      <c r="AM919" s="282"/>
    </row>
    <row r="920" spans="1:39" ht="30" hidden="1" outlineLevel="1">
      <c r="A920" s="490">
        <v>46</v>
      </c>
      <c r="B920" s="396" t="s">
        <v>509</v>
      </c>
      <c r="C920" s="267" t="s">
        <v>335</v>
      </c>
      <c r="D920" s="271"/>
      <c r="E920" s="271"/>
      <c r="F920" s="271"/>
      <c r="G920" s="271"/>
      <c r="H920" s="271"/>
      <c r="I920" s="271"/>
      <c r="J920" s="271"/>
      <c r="K920" s="271"/>
      <c r="L920" s="271"/>
      <c r="M920" s="271"/>
      <c r="N920" s="271">
        <v>12</v>
      </c>
      <c r="O920" s="271"/>
      <c r="P920" s="271"/>
      <c r="Q920" s="271"/>
      <c r="R920" s="271"/>
      <c r="S920" s="271"/>
      <c r="T920" s="271"/>
      <c r="U920" s="271"/>
      <c r="V920" s="271"/>
      <c r="W920" s="271"/>
      <c r="X920" s="271"/>
      <c r="Y920" s="394"/>
      <c r="Z920" s="383"/>
      <c r="AA920" s="383"/>
      <c r="AB920" s="383"/>
      <c r="AC920" s="383"/>
      <c r="AD920" s="383"/>
      <c r="AE920" s="383"/>
      <c r="AF920" s="383"/>
      <c r="AG920" s="383"/>
      <c r="AH920" s="383"/>
      <c r="AI920" s="383"/>
      <c r="AJ920" s="383"/>
      <c r="AK920" s="383"/>
      <c r="AL920" s="383"/>
      <c r="AM920" s="272">
        <f>SUM(Y920:AL920)</f>
        <v>0</v>
      </c>
    </row>
    <row r="921" spans="1:39" ht="15" hidden="1" outlineLevel="1">
      <c r="A921" s="490"/>
      <c r="B921" s="270" t="s">
        <v>593</v>
      </c>
      <c r="C921" s="267" t="s">
        <v>337</v>
      </c>
      <c r="D921" s="271"/>
      <c r="E921" s="271"/>
      <c r="F921" s="271"/>
      <c r="G921" s="271"/>
      <c r="H921" s="271"/>
      <c r="I921" s="271"/>
      <c r="J921" s="271"/>
      <c r="K921" s="271"/>
      <c r="L921" s="271"/>
      <c r="M921" s="271"/>
      <c r="N921" s="271">
        <f>N920</f>
        <v>12</v>
      </c>
      <c r="O921" s="271"/>
      <c r="P921" s="271"/>
      <c r="Q921" s="271"/>
      <c r="R921" s="271"/>
      <c r="S921" s="271"/>
      <c r="T921" s="271"/>
      <c r="U921" s="271"/>
      <c r="V921" s="271"/>
      <c r="W921" s="271"/>
      <c r="X921" s="271"/>
      <c r="Y921" s="379">
        <f>Y920</f>
        <v>0</v>
      </c>
      <c r="Z921" s="379">
        <f t="shared" ref="Z921" si="2769">Z920</f>
        <v>0</v>
      </c>
      <c r="AA921" s="379">
        <f t="shared" ref="AA921" si="2770">AA920</f>
        <v>0</v>
      </c>
      <c r="AB921" s="379">
        <f t="shared" ref="AB921" si="2771">AB920</f>
        <v>0</v>
      </c>
      <c r="AC921" s="379">
        <f t="shared" ref="AC921" si="2772">AC920</f>
        <v>0</v>
      </c>
      <c r="AD921" s="379">
        <f t="shared" ref="AD921" si="2773">AD920</f>
        <v>0</v>
      </c>
      <c r="AE921" s="379">
        <f t="shared" ref="AE921" si="2774">AE920</f>
        <v>0</v>
      </c>
      <c r="AF921" s="379">
        <f t="shared" ref="AF921" si="2775">AF920</f>
        <v>0</v>
      </c>
      <c r="AG921" s="379">
        <f t="shared" ref="AG921" si="2776">AG920</f>
        <v>0</v>
      </c>
      <c r="AH921" s="379">
        <f t="shared" ref="AH921" si="2777">AH920</f>
        <v>0</v>
      </c>
      <c r="AI921" s="379">
        <f t="shared" ref="AI921" si="2778">AI920</f>
        <v>0</v>
      </c>
      <c r="AJ921" s="379">
        <f t="shared" ref="AJ921" si="2779">AJ920</f>
        <v>0</v>
      </c>
      <c r="AK921" s="379">
        <f t="shared" ref="AK921" si="2780">AK920</f>
        <v>0</v>
      </c>
      <c r="AL921" s="379">
        <f t="shared" ref="AL921" si="2781">AL920</f>
        <v>0</v>
      </c>
      <c r="AM921" s="282"/>
    </row>
    <row r="922" spans="1:39" ht="15" hidden="1" outlineLevel="1">
      <c r="A922" s="490"/>
      <c r="B922" s="396"/>
      <c r="C922" s="267"/>
      <c r="D922" s="267"/>
      <c r="E922" s="267"/>
      <c r="F922" s="267"/>
      <c r="G922" s="267"/>
      <c r="H922" s="267"/>
      <c r="I922" s="267"/>
      <c r="J922" s="267"/>
      <c r="K922" s="267"/>
      <c r="L922" s="267"/>
      <c r="M922" s="267"/>
      <c r="N922" s="267"/>
      <c r="O922" s="267"/>
      <c r="P922" s="267"/>
      <c r="Q922" s="267"/>
      <c r="R922" s="267"/>
      <c r="S922" s="267"/>
      <c r="T922" s="267"/>
      <c r="U922" s="267"/>
      <c r="V922" s="267"/>
      <c r="W922" s="267"/>
      <c r="X922" s="267"/>
      <c r="Y922" s="380"/>
      <c r="Z922" s="393"/>
      <c r="AA922" s="393"/>
      <c r="AB922" s="393"/>
      <c r="AC922" s="393"/>
      <c r="AD922" s="393"/>
      <c r="AE922" s="393"/>
      <c r="AF922" s="393"/>
      <c r="AG922" s="393"/>
      <c r="AH922" s="393"/>
      <c r="AI922" s="393"/>
      <c r="AJ922" s="393"/>
      <c r="AK922" s="393"/>
      <c r="AL922" s="393"/>
      <c r="AM922" s="282"/>
    </row>
    <row r="923" spans="1:39" ht="30" hidden="1" outlineLevel="1">
      <c r="A923" s="490">
        <v>47</v>
      </c>
      <c r="B923" s="396" t="s">
        <v>510</v>
      </c>
      <c r="C923" s="267" t="s">
        <v>335</v>
      </c>
      <c r="D923" s="271"/>
      <c r="E923" s="271"/>
      <c r="F923" s="271"/>
      <c r="G923" s="271"/>
      <c r="H923" s="271"/>
      <c r="I923" s="271"/>
      <c r="J923" s="271"/>
      <c r="K923" s="271"/>
      <c r="L923" s="271"/>
      <c r="M923" s="271"/>
      <c r="N923" s="271">
        <v>12</v>
      </c>
      <c r="O923" s="271"/>
      <c r="P923" s="271"/>
      <c r="Q923" s="271"/>
      <c r="R923" s="271"/>
      <c r="S923" s="271"/>
      <c r="T923" s="271"/>
      <c r="U923" s="271"/>
      <c r="V923" s="271"/>
      <c r="W923" s="271"/>
      <c r="X923" s="271"/>
      <c r="Y923" s="394"/>
      <c r="Z923" s="383"/>
      <c r="AA923" s="383"/>
      <c r="AB923" s="383"/>
      <c r="AC923" s="383"/>
      <c r="AD923" s="383"/>
      <c r="AE923" s="383"/>
      <c r="AF923" s="383"/>
      <c r="AG923" s="383"/>
      <c r="AH923" s="383"/>
      <c r="AI923" s="383"/>
      <c r="AJ923" s="383"/>
      <c r="AK923" s="383"/>
      <c r="AL923" s="383"/>
      <c r="AM923" s="272">
        <f>SUM(Y923:AL923)</f>
        <v>0</v>
      </c>
    </row>
    <row r="924" spans="1:39" ht="15" hidden="1" outlineLevel="1">
      <c r="A924" s="490"/>
      <c r="B924" s="270" t="s">
        <v>593</v>
      </c>
      <c r="C924" s="267" t="s">
        <v>337</v>
      </c>
      <c r="D924" s="271"/>
      <c r="E924" s="271"/>
      <c r="F924" s="271"/>
      <c r="G924" s="271"/>
      <c r="H924" s="271"/>
      <c r="I924" s="271"/>
      <c r="J924" s="271"/>
      <c r="K924" s="271"/>
      <c r="L924" s="271"/>
      <c r="M924" s="271"/>
      <c r="N924" s="271">
        <f>N923</f>
        <v>12</v>
      </c>
      <c r="O924" s="271"/>
      <c r="P924" s="271"/>
      <c r="Q924" s="271"/>
      <c r="R924" s="271"/>
      <c r="S924" s="271"/>
      <c r="T924" s="271"/>
      <c r="U924" s="271"/>
      <c r="V924" s="271"/>
      <c r="W924" s="271"/>
      <c r="X924" s="271"/>
      <c r="Y924" s="379">
        <f>Y923</f>
        <v>0</v>
      </c>
      <c r="Z924" s="379">
        <f t="shared" ref="Z924" si="2782">Z923</f>
        <v>0</v>
      </c>
      <c r="AA924" s="379">
        <f t="shared" ref="AA924" si="2783">AA923</f>
        <v>0</v>
      </c>
      <c r="AB924" s="379">
        <f t="shared" ref="AB924" si="2784">AB923</f>
        <v>0</v>
      </c>
      <c r="AC924" s="379">
        <f t="shared" ref="AC924" si="2785">AC923</f>
        <v>0</v>
      </c>
      <c r="AD924" s="379">
        <f t="shared" ref="AD924" si="2786">AD923</f>
        <v>0</v>
      </c>
      <c r="AE924" s="379">
        <f t="shared" ref="AE924" si="2787">AE923</f>
        <v>0</v>
      </c>
      <c r="AF924" s="379">
        <f t="shared" ref="AF924" si="2788">AF923</f>
        <v>0</v>
      </c>
      <c r="AG924" s="379">
        <f t="shared" ref="AG924" si="2789">AG923</f>
        <v>0</v>
      </c>
      <c r="AH924" s="379">
        <f t="shared" ref="AH924" si="2790">AH923</f>
        <v>0</v>
      </c>
      <c r="AI924" s="379">
        <f t="shared" ref="AI924" si="2791">AI923</f>
        <v>0</v>
      </c>
      <c r="AJ924" s="379">
        <f t="shared" ref="AJ924" si="2792">AJ923</f>
        <v>0</v>
      </c>
      <c r="AK924" s="379">
        <f t="shared" ref="AK924" si="2793">AK923</f>
        <v>0</v>
      </c>
      <c r="AL924" s="379">
        <f t="shared" ref="AL924" si="2794">AL923</f>
        <v>0</v>
      </c>
      <c r="AM924" s="282"/>
    </row>
    <row r="925" spans="1:39" ht="15" hidden="1" outlineLevel="1">
      <c r="A925" s="490"/>
      <c r="B925" s="396"/>
      <c r="C925" s="267"/>
      <c r="D925" s="267"/>
      <c r="E925" s="267"/>
      <c r="F925" s="267"/>
      <c r="G925" s="267"/>
      <c r="H925" s="267"/>
      <c r="I925" s="267"/>
      <c r="J925" s="267"/>
      <c r="K925" s="267"/>
      <c r="L925" s="267"/>
      <c r="M925" s="267"/>
      <c r="N925" s="267"/>
      <c r="O925" s="267"/>
      <c r="P925" s="267"/>
      <c r="Q925" s="267"/>
      <c r="R925" s="267"/>
      <c r="S925" s="267"/>
      <c r="T925" s="267"/>
      <c r="U925" s="267"/>
      <c r="V925" s="267"/>
      <c r="W925" s="267"/>
      <c r="X925" s="267"/>
      <c r="Y925" s="380"/>
      <c r="Z925" s="393"/>
      <c r="AA925" s="393"/>
      <c r="AB925" s="393"/>
      <c r="AC925" s="393"/>
      <c r="AD925" s="393"/>
      <c r="AE925" s="393"/>
      <c r="AF925" s="393"/>
      <c r="AG925" s="393"/>
      <c r="AH925" s="393"/>
      <c r="AI925" s="393"/>
      <c r="AJ925" s="393"/>
      <c r="AK925" s="393"/>
      <c r="AL925" s="393"/>
      <c r="AM925" s="282"/>
    </row>
    <row r="926" spans="1:39" ht="30" hidden="1" outlineLevel="1">
      <c r="A926" s="490">
        <v>48</v>
      </c>
      <c r="B926" s="396" t="s">
        <v>511</v>
      </c>
      <c r="C926" s="267" t="s">
        <v>335</v>
      </c>
      <c r="D926" s="271"/>
      <c r="E926" s="271"/>
      <c r="F926" s="271"/>
      <c r="G926" s="271"/>
      <c r="H926" s="271"/>
      <c r="I926" s="271"/>
      <c r="J926" s="271"/>
      <c r="K926" s="271"/>
      <c r="L926" s="271"/>
      <c r="M926" s="271"/>
      <c r="N926" s="271">
        <v>12</v>
      </c>
      <c r="O926" s="271"/>
      <c r="P926" s="271"/>
      <c r="Q926" s="271"/>
      <c r="R926" s="271"/>
      <c r="S926" s="271"/>
      <c r="T926" s="271"/>
      <c r="U926" s="271"/>
      <c r="V926" s="271"/>
      <c r="W926" s="271"/>
      <c r="X926" s="271"/>
      <c r="Y926" s="394"/>
      <c r="Z926" s="383"/>
      <c r="AA926" s="383"/>
      <c r="AB926" s="383"/>
      <c r="AC926" s="383"/>
      <c r="AD926" s="383"/>
      <c r="AE926" s="383"/>
      <c r="AF926" s="383"/>
      <c r="AG926" s="383"/>
      <c r="AH926" s="383"/>
      <c r="AI926" s="383"/>
      <c r="AJ926" s="383"/>
      <c r="AK926" s="383"/>
      <c r="AL926" s="383"/>
      <c r="AM926" s="272">
        <f>SUM(Y926:AL926)</f>
        <v>0</v>
      </c>
    </row>
    <row r="927" spans="1:39" ht="15" hidden="1" outlineLevel="1">
      <c r="A927" s="490"/>
      <c r="B927" s="270" t="s">
        <v>593</v>
      </c>
      <c r="C927" s="267" t="s">
        <v>337</v>
      </c>
      <c r="D927" s="271"/>
      <c r="E927" s="271"/>
      <c r="F927" s="271"/>
      <c r="G927" s="271"/>
      <c r="H927" s="271"/>
      <c r="I927" s="271"/>
      <c r="J927" s="271"/>
      <c r="K927" s="271"/>
      <c r="L927" s="271"/>
      <c r="M927" s="271"/>
      <c r="N927" s="271">
        <f>N926</f>
        <v>12</v>
      </c>
      <c r="O927" s="271"/>
      <c r="P927" s="271"/>
      <c r="Q927" s="271"/>
      <c r="R927" s="271"/>
      <c r="S927" s="271"/>
      <c r="T927" s="271"/>
      <c r="U927" s="271"/>
      <c r="V927" s="271"/>
      <c r="W927" s="271"/>
      <c r="X927" s="271"/>
      <c r="Y927" s="379">
        <f>Y926</f>
        <v>0</v>
      </c>
      <c r="Z927" s="379">
        <f t="shared" ref="Z927" si="2795">Z926</f>
        <v>0</v>
      </c>
      <c r="AA927" s="379">
        <f t="shared" ref="AA927" si="2796">AA926</f>
        <v>0</v>
      </c>
      <c r="AB927" s="379">
        <f t="shared" ref="AB927" si="2797">AB926</f>
        <v>0</v>
      </c>
      <c r="AC927" s="379">
        <f t="shared" ref="AC927" si="2798">AC926</f>
        <v>0</v>
      </c>
      <c r="AD927" s="379">
        <f t="shared" ref="AD927" si="2799">AD926</f>
        <v>0</v>
      </c>
      <c r="AE927" s="379">
        <f t="shared" ref="AE927" si="2800">AE926</f>
        <v>0</v>
      </c>
      <c r="AF927" s="379">
        <f t="shared" ref="AF927" si="2801">AF926</f>
        <v>0</v>
      </c>
      <c r="AG927" s="379">
        <f t="shared" ref="AG927" si="2802">AG926</f>
        <v>0</v>
      </c>
      <c r="AH927" s="379">
        <f t="shared" ref="AH927" si="2803">AH926</f>
        <v>0</v>
      </c>
      <c r="AI927" s="379">
        <f t="shared" ref="AI927" si="2804">AI926</f>
        <v>0</v>
      </c>
      <c r="AJ927" s="379">
        <f t="shared" ref="AJ927" si="2805">AJ926</f>
        <v>0</v>
      </c>
      <c r="AK927" s="379">
        <f t="shared" ref="AK927" si="2806">AK926</f>
        <v>0</v>
      </c>
      <c r="AL927" s="379">
        <f t="shared" ref="AL927" si="2807">AL926</f>
        <v>0</v>
      </c>
      <c r="AM927" s="282"/>
    </row>
    <row r="928" spans="1:39" ht="15" hidden="1" outlineLevel="1">
      <c r="A928" s="490"/>
      <c r="B928" s="396"/>
      <c r="C928" s="267"/>
      <c r="D928" s="267"/>
      <c r="E928" s="267"/>
      <c r="F928" s="267"/>
      <c r="G928" s="267"/>
      <c r="H928" s="267"/>
      <c r="I928" s="267"/>
      <c r="J928" s="267"/>
      <c r="K928" s="267"/>
      <c r="L928" s="267"/>
      <c r="M928" s="267"/>
      <c r="N928" s="267"/>
      <c r="O928" s="267"/>
      <c r="P928" s="267"/>
      <c r="Q928" s="267"/>
      <c r="R928" s="267"/>
      <c r="S928" s="267"/>
      <c r="T928" s="267"/>
      <c r="U928" s="267"/>
      <c r="V928" s="267"/>
      <c r="W928" s="267"/>
      <c r="X928" s="267"/>
      <c r="Y928" s="380"/>
      <c r="Z928" s="393"/>
      <c r="AA928" s="393"/>
      <c r="AB928" s="393"/>
      <c r="AC928" s="393"/>
      <c r="AD928" s="393"/>
      <c r="AE928" s="393"/>
      <c r="AF928" s="393"/>
      <c r="AG928" s="393"/>
      <c r="AH928" s="393"/>
      <c r="AI928" s="393"/>
      <c r="AJ928" s="393"/>
      <c r="AK928" s="393"/>
      <c r="AL928" s="393"/>
      <c r="AM928" s="282"/>
    </row>
    <row r="929" spans="1:39" ht="30" hidden="1" outlineLevel="1">
      <c r="A929" s="490">
        <v>49</v>
      </c>
      <c r="B929" s="396" t="s">
        <v>512</v>
      </c>
      <c r="C929" s="267" t="s">
        <v>335</v>
      </c>
      <c r="D929" s="271"/>
      <c r="E929" s="271"/>
      <c r="F929" s="271"/>
      <c r="G929" s="271"/>
      <c r="H929" s="271"/>
      <c r="I929" s="271"/>
      <c r="J929" s="271"/>
      <c r="K929" s="271"/>
      <c r="L929" s="271"/>
      <c r="M929" s="271"/>
      <c r="N929" s="271">
        <v>12</v>
      </c>
      <c r="O929" s="271"/>
      <c r="P929" s="271"/>
      <c r="Q929" s="271"/>
      <c r="R929" s="271"/>
      <c r="S929" s="271"/>
      <c r="T929" s="271"/>
      <c r="U929" s="271"/>
      <c r="V929" s="271"/>
      <c r="W929" s="271"/>
      <c r="X929" s="271"/>
      <c r="Y929" s="394"/>
      <c r="Z929" s="383"/>
      <c r="AA929" s="383"/>
      <c r="AB929" s="383"/>
      <c r="AC929" s="383"/>
      <c r="AD929" s="383"/>
      <c r="AE929" s="383"/>
      <c r="AF929" s="383"/>
      <c r="AG929" s="383"/>
      <c r="AH929" s="383"/>
      <c r="AI929" s="383"/>
      <c r="AJ929" s="383"/>
      <c r="AK929" s="383"/>
      <c r="AL929" s="383"/>
      <c r="AM929" s="272">
        <f>SUM(Y929:AL929)</f>
        <v>0</v>
      </c>
    </row>
    <row r="930" spans="1:39" ht="15" hidden="1" outlineLevel="1">
      <c r="A930" s="490"/>
      <c r="B930" s="270" t="s">
        <v>593</v>
      </c>
      <c r="C930" s="267" t="s">
        <v>337</v>
      </c>
      <c r="D930" s="271"/>
      <c r="E930" s="271"/>
      <c r="F930" s="271"/>
      <c r="G930" s="271"/>
      <c r="H930" s="271"/>
      <c r="I930" s="271"/>
      <c r="J930" s="271"/>
      <c r="K930" s="271"/>
      <c r="L930" s="271"/>
      <c r="M930" s="271"/>
      <c r="N930" s="271">
        <f>N929</f>
        <v>12</v>
      </c>
      <c r="O930" s="271"/>
      <c r="P930" s="271"/>
      <c r="Q930" s="271"/>
      <c r="R930" s="271"/>
      <c r="S930" s="271"/>
      <c r="T930" s="271"/>
      <c r="U930" s="271"/>
      <c r="V930" s="271"/>
      <c r="W930" s="271"/>
      <c r="X930" s="271"/>
      <c r="Y930" s="379">
        <f>Y929</f>
        <v>0</v>
      </c>
      <c r="Z930" s="379">
        <f t="shared" ref="Z930" si="2808">Z929</f>
        <v>0</v>
      </c>
      <c r="AA930" s="379">
        <f t="shared" ref="AA930" si="2809">AA929</f>
        <v>0</v>
      </c>
      <c r="AB930" s="379">
        <f t="shared" ref="AB930" si="2810">AB929</f>
        <v>0</v>
      </c>
      <c r="AC930" s="379">
        <f t="shared" ref="AC930" si="2811">AC929</f>
        <v>0</v>
      </c>
      <c r="AD930" s="379">
        <f t="shared" ref="AD930" si="2812">AD929</f>
        <v>0</v>
      </c>
      <c r="AE930" s="379">
        <f t="shared" ref="AE930" si="2813">AE929</f>
        <v>0</v>
      </c>
      <c r="AF930" s="379">
        <f t="shared" ref="AF930" si="2814">AF929</f>
        <v>0</v>
      </c>
      <c r="AG930" s="379">
        <f t="shared" ref="AG930" si="2815">AG929</f>
        <v>0</v>
      </c>
      <c r="AH930" s="379">
        <f t="shared" ref="AH930" si="2816">AH929</f>
        <v>0</v>
      </c>
      <c r="AI930" s="379">
        <f t="shared" ref="AI930" si="2817">AI929</f>
        <v>0</v>
      </c>
      <c r="AJ930" s="379">
        <f t="shared" ref="AJ930" si="2818">AJ929</f>
        <v>0</v>
      </c>
      <c r="AK930" s="379">
        <f t="shared" ref="AK930" si="2819">AK929</f>
        <v>0</v>
      </c>
      <c r="AL930" s="379">
        <f t="shared" ref="AL930" si="2820">AL929</f>
        <v>0</v>
      </c>
      <c r="AM930" s="282"/>
    </row>
    <row r="931" spans="1:39" ht="15" hidden="1" outlineLevel="1">
      <c r="A931" s="490"/>
      <c r="B931" s="270"/>
      <c r="C931" s="281"/>
      <c r="D931" s="267"/>
      <c r="E931" s="267"/>
      <c r="F931" s="267"/>
      <c r="G931" s="267"/>
      <c r="H931" s="267"/>
      <c r="I931" s="267"/>
      <c r="J931" s="267"/>
      <c r="K931" s="267"/>
      <c r="L931" s="267"/>
      <c r="M931" s="267"/>
      <c r="N931" s="267"/>
      <c r="O931" s="267"/>
      <c r="P931" s="267"/>
      <c r="Q931" s="267"/>
      <c r="R931" s="267"/>
      <c r="S931" s="267"/>
      <c r="T931" s="267"/>
      <c r="U931" s="267"/>
      <c r="V931" s="267"/>
      <c r="W931" s="267"/>
      <c r="X931" s="267"/>
      <c r="Y931" s="277"/>
      <c r="Z931" s="277"/>
      <c r="AA931" s="277"/>
      <c r="AB931" s="277"/>
      <c r="AC931" s="277"/>
      <c r="AD931" s="277"/>
      <c r="AE931" s="277"/>
      <c r="AF931" s="277"/>
      <c r="AG931" s="277"/>
      <c r="AH931" s="277"/>
      <c r="AI931" s="277"/>
      <c r="AJ931" s="277"/>
      <c r="AK931" s="277"/>
      <c r="AL931" s="277"/>
      <c r="AM931" s="282"/>
    </row>
    <row r="932" spans="1:39" ht="15.45" collapsed="1">
      <c r="B932" s="303" t="s">
        <v>594</v>
      </c>
      <c r="C932" s="305"/>
      <c r="D932" s="305">
        <f>SUM(D775:D930)</f>
        <v>0</v>
      </c>
      <c r="E932" s="305"/>
      <c r="F932" s="305"/>
      <c r="G932" s="305"/>
      <c r="H932" s="305"/>
      <c r="I932" s="305"/>
      <c r="J932" s="305"/>
      <c r="K932" s="305"/>
      <c r="L932" s="305"/>
      <c r="M932" s="305"/>
      <c r="N932" s="305"/>
      <c r="O932" s="305">
        <f>SUM(O775:O930)</f>
        <v>0</v>
      </c>
      <c r="P932" s="305"/>
      <c r="Q932" s="305"/>
      <c r="R932" s="305"/>
      <c r="S932" s="305"/>
      <c r="T932" s="305"/>
      <c r="U932" s="305"/>
      <c r="V932" s="305"/>
      <c r="W932" s="305"/>
      <c r="X932" s="305"/>
      <c r="Y932" s="305">
        <f>IF(Y773="kWh",SUMPRODUCT(D775:D930,Y775:Y930))</f>
        <v>0</v>
      </c>
      <c r="Z932" s="305">
        <f>IF(Z773="kWh",SUMPRODUCT(D775:D930,Z775:Z930))</f>
        <v>0</v>
      </c>
      <c r="AA932" s="305">
        <f>IF(AA773="kw",SUMPRODUCT(N775:N930,O775:O930,AA775:AA930),SUMPRODUCT(D775:D930,AA775:AA930))</f>
        <v>0</v>
      </c>
      <c r="AB932" s="305">
        <f>IF(AB773="kw",SUMPRODUCT(N775:N930,O775:O930,AB775:AB930),SUMPRODUCT(D775:D930,AB775:AB930))</f>
        <v>0</v>
      </c>
      <c r="AC932" s="305">
        <f>IF(AC773="kw",SUMPRODUCT(N775:N930,O775:O930,AC775:AC930),SUMPRODUCT(D775:D930,AC775:AC930))</f>
        <v>0</v>
      </c>
      <c r="AD932" s="305">
        <f>IF(AD773="kw",SUMPRODUCT(N775:N930,O775:O930,AD775:AD930),SUMPRODUCT(D775:D930,AD775:AD930))</f>
        <v>0</v>
      </c>
      <c r="AE932" s="305">
        <f>IF(AE773="kw",SUMPRODUCT(N775:N930,O775:O930,AE775:AE930),SUMPRODUCT(D775:D930,AE775:AE930))</f>
        <v>0</v>
      </c>
      <c r="AF932" s="305">
        <f>IF(AF773="kw",SUMPRODUCT(N775:N930,O775:O930,AF775:AF930),SUMPRODUCT(D775:D930,AF775:AF930))</f>
        <v>0</v>
      </c>
      <c r="AG932" s="305">
        <f>IF(AG773="kw",SUMPRODUCT(N775:N930,O775:O930,AG775:AG930),SUMPRODUCT(D775:D930,AG775:AG930))</f>
        <v>0</v>
      </c>
      <c r="AH932" s="305">
        <f>IF(AH773="kw",SUMPRODUCT(N775:N930,O775:O930,AH775:AH930),SUMPRODUCT(D775:D930,AH775:AH930))</f>
        <v>0</v>
      </c>
      <c r="AI932" s="305">
        <f>IF(AI773="kw",SUMPRODUCT(N775:N930,O775:O930,AI775:AI930),SUMPRODUCT(D775:D930,AI775:AI930))</f>
        <v>0</v>
      </c>
      <c r="AJ932" s="305">
        <f>IF(AJ773="kw",SUMPRODUCT(N775:N930,O775:O930,AJ775:AJ930),SUMPRODUCT(D775:D930,AJ775:AJ930))</f>
        <v>0</v>
      </c>
      <c r="AK932" s="305">
        <f>IF(AK773="kw",SUMPRODUCT(N775:N930,O775:O930,AK775:AK930),SUMPRODUCT(D775:D930,AK775:AK930))</f>
        <v>0</v>
      </c>
      <c r="AL932" s="305">
        <f>IF(AL773="kw",SUMPRODUCT(N775:N930,O775:O930,AL775:AL930),SUMPRODUCT(D775:D930,AL775:AL930))</f>
        <v>0</v>
      </c>
      <c r="AM932" s="306"/>
    </row>
    <row r="933" spans="1:39" ht="15.45">
      <c r="B933" s="365" t="s">
        <v>595</v>
      </c>
      <c r="C933" s="366"/>
      <c r="D933" s="366"/>
      <c r="E933" s="366"/>
      <c r="F933" s="366"/>
      <c r="G933" s="366"/>
      <c r="H933" s="366"/>
      <c r="I933" s="366"/>
      <c r="J933" s="366"/>
      <c r="K933" s="366"/>
      <c r="L933" s="366"/>
      <c r="M933" s="366"/>
      <c r="N933" s="366"/>
      <c r="O933" s="366"/>
      <c r="P933" s="366"/>
      <c r="Q933" s="366"/>
      <c r="R933" s="366"/>
      <c r="S933" s="366"/>
      <c r="T933" s="366"/>
      <c r="U933" s="366"/>
      <c r="V933" s="366"/>
      <c r="W933" s="366"/>
      <c r="X933" s="366"/>
      <c r="Y933" s="366">
        <f>HLOOKUP(Y589,'2. LRAMVA Threshold'!$B$42:$Q$53,11,FALSE)</f>
        <v>0</v>
      </c>
      <c r="Z933" s="366">
        <f>HLOOKUP(Z589,'2. LRAMVA Threshold'!$B$42:$Q$53,11,FALSE)</f>
        <v>0</v>
      </c>
      <c r="AA933" s="366">
        <f>HLOOKUP(AA589,'2. LRAMVA Threshold'!$B$42:$Q$53,11,FALSE)</f>
        <v>0</v>
      </c>
      <c r="AB933" s="366">
        <f>HLOOKUP(AB589,'2. LRAMVA Threshold'!$B$42:$Q$53,11,FALSE)</f>
        <v>0</v>
      </c>
      <c r="AC933" s="366">
        <f>HLOOKUP(AC589,'2. LRAMVA Threshold'!$B$42:$Q$53,11,FALSE)</f>
        <v>0</v>
      </c>
      <c r="AD933" s="366">
        <f>HLOOKUP(AD589,'2. LRAMVA Threshold'!$B$42:$Q$53,11,FALSE)</f>
        <v>0</v>
      </c>
      <c r="AE933" s="366">
        <f>HLOOKUP(AE589,'2. LRAMVA Threshold'!$B$42:$Q$53,11,FALSE)</f>
        <v>0</v>
      </c>
      <c r="AF933" s="366">
        <f>HLOOKUP(AF589,'2. LRAMVA Threshold'!$B$42:$Q$53,11,FALSE)</f>
        <v>0</v>
      </c>
      <c r="AG933" s="366">
        <f>HLOOKUP(AG589,'2. LRAMVA Threshold'!$B$42:$Q$53,11,FALSE)</f>
        <v>0</v>
      </c>
      <c r="AH933" s="366">
        <f>HLOOKUP(AH589,'2. LRAMVA Threshold'!$B$42:$Q$53,11,FALSE)</f>
        <v>0</v>
      </c>
      <c r="AI933" s="366">
        <f>HLOOKUP(AI589,'2. LRAMVA Threshold'!$B$42:$Q$53,11,FALSE)</f>
        <v>0</v>
      </c>
      <c r="AJ933" s="366">
        <f>HLOOKUP(AJ589,'2. LRAMVA Threshold'!$B$42:$Q$53,11,FALSE)</f>
        <v>0</v>
      </c>
      <c r="AK933" s="366">
        <f>HLOOKUP(AK589,'2. LRAMVA Threshold'!$B$42:$Q$53,11,FALSE)</f>
        <v>0</v>
      </c>
      <c r="AL933" s="366">
        <f>HLOOKUP(AL589,'2. LRAMVA Threshold'!$B$42:$Q$53,11,FALSE)</f>
        <v>0</v>
      </c>
      <c r="AM933" s="405"/>
    </row>
    <row r="934" spans="1:39" ht="15">
      <c r="B934" s="479"/>
      <c r="C934" s="368"/>
      <c r="D934" s="369"/>
      <c r="E934" s="369"/>
      <c r="F934" s="369"/>
      <c r="G934" s="369"/>
      <c r="H934" s="369"/>
      <c r="I934" s="369"/>
      <c r="J934" s="369"/>
      <c r="K934" s="369"/>
      <c r="L934" s="369"/>
      <c r="M934" s="369"/>
      <c r="N934" s="369"/>
      <c r="O934" s="370"/>
      <c r="P934" s="369"/>
      <c r="Q934" s="369"/>
      <c r="R934" s="369"/>
      <c r="S934" s="371"/>
      <c r="T934" s="371"/>
      <c r="U934" s="371"/>
      <c r="V934" s="371"/>
      <c r="W934" s="369"/>
      <c r="X934" s="369"/>
      <c r="Y934" s="372"/>
      <c r="Z934" s="372"/>
      <c r="AA934" s="372"/>
      <c r="AB934" s="372"/>
      <c r="AC934" s="372"/>
      <c r="AD934" s="372"/>
      <c r="AE934" s="372"/>
      <c r="AF934" s="372"/>
      <c r="AG934" s="372"/>
      <c r="AH934" s="372"/>
      <c r="AI934" s="372"/>
      <c r="AJ934" s="372"/>
      <c r="AK934" s="372"/>
      <c r="AL934" s="372"/>
      <c r="AM934" s="373"/>
    </row>
    <row r="935" spans="1:39" ht="15">
      <c r="B935" s="300" t="s">
        <v>596</v>
      </c>
      <c r="C935" s="314"/>
      <c r="D935" s="314"/>
      <c r="E935" s="350"/>
      <c r="F935" s="350"/>
      <c r="G935" s="350"/>
      <c r="H935" s="350"/>
      <c r="I935" s="350"/>
      <c r="J935" s="350"/>
      <c r="K935" s="350"/>
      <c r="L935" s="350"/>
      <c r="M935" s="350"/>
      <c r="N935" s="350"/>
      <c r="O935" s="267"/>
      <c r="P935" s="316"/>
      <c r="Q935" s="316"/>
      <c r="R935" s="316"/>
      <c r="S935" s="315"/>
      <c r="T935" s="315"/>
      <c r="U935" s="315"/>
      <c r="V935" s="315"/>
      <c r="W935" s="316"/>
      <c r="X935" s="316"/>
      <c r="Y935" s="317">
        <f>HLOOKUP(Y$35,'3.  Distribution Rates'!$C$122:$P$133,11,FALSE)</f>
        <v>0</v>
      </c>
      <c r="Z935" s="317">
        <f>HLOOKUP(Z$35,'3.  Distribution Rates'!$C$122:$P$133,11,FALSE)</f>
        <v>0</v>
      </c>
      <c r="AA935" s="317">
        <f>HLOOKUP(AA$35,'3.  Distribution Rates'!$C$122:$P$133,11,FALSE)</f>
        <v>0</v>
      </c>
      <c r="AB935" s="317">
        <f>HLOOKUP(AB$35,'3.  Distribution Rates'!$C$122:$P$133,11,FALSE)</f>
        <v>0</v>
      </c>
      <c r="AC935" s="317">
        <f>HLOOKUP(AC$35,'3.  Distribution Rates'!$C$122:$P$133,11,FALSE)</f>
        <v>0</v>
      </c>
      <c r="AD935" s="317">
        <f>HLOOKUP(AD$35,'3.  Distribution Rates'!$C$122:$P$133,11,FALSE)</f>
        <v>0</v>
      </c>
      <c r="AE935" s="317">
        <f>HLOOKUP(AE$35,'3.  Distribution Rates'!$C$122:$P$133,11,FALSE)</f>
        <v>0</v>
      </c>
      <c r="AF935" s="317">
        <f>HLOOKUP(AF$35,'3.  Distribution Rates'!$C$122:$P$133,11,FALSE)</f>
        <v>0</v>
      </c>
      <c r="AG935" s="317">
        <f>HLOOKUP(AG$35,'3.  Distribution Rates'!$C$122:$P$133,11,FALSE)</f>
        <v>0</v>
      </c>
      <c r="AH935" s="317">
        <f>HLOOKUP(AH$35,'3.  Distribution Rates'!$C$122:$P$133,11,FALSE)</f>
        <v>0</v>
      </c>
      <c r="AI935" s="317">
        <f>HLOOKUP(AI$35,'3.  Distribution Rates'!$C$122:$P$133,11,FALSE)</f>
        <v>0</v>
      </c>
      <c r="AJ935" s="317">
        <f>HLOOKUP(AJ$35,'3.  Distribution Rates'!$C$122:$P$133,11,FALSE)</f>
        <v>0</v>
      </c>
      <c r="AK935" s="317">
        <f>HLOOKUP(AK$35,'3.  Distribution Rates'!$C$122:$P$133,11,FALSE)</f>
        <v>0</v>
      </c>
      <c r="AL935" s="317">
        <f>HLOOKUP(AL$35,'3.  Distribution Rates'!$C$122:$P$133,11,FALSE)</f>
        <v>0</v>
      </c>
      <c r="AM935" s="351"/>
    </row>
    <row r="936" spans="1:39" ht="15">
      <c r="B936" s="300" t="s">
        <v>597</v>
      </c>
      <c r="C936" s="321"/>
      <c r="D936" s="285"/>
      <c r="E936" s="255"/>
      <c r="F936" s="255"/>
      <c r="G936" s="255"/>
      <c r="H936" s="255"/>
      <c r="I936" s="255"/>
      <c r="J936" s="255"/>
      <c r="K936" s="255"/>
      <c r="L936" s="255"/>
      <c r="M936" s="255"/>
      <c r="N936" s="255"/>
      <c r="O936" s="267"/>
      <c r="P936" s="255"/>
      <c r="Q936" s="255"/>
      <c r="R936" s="255"/>
      <c r="S936" s="285"/>
      <c r="T936" s="285"/>
      <c r="U936" s="285"/>
      <c r="V936" s="285"/>
      <c r="W936" s="255"/>
      <c r="X936" s="255"/>
      <c r="Y936" s="352">
        <f>'4.  2011-2014 LRAM'!Y142*Y935</f>
        <v>0</v>
      </c>
      <c r="Z936" s="352">
        <f>'4.  2011-2014 LRAM'!Z142*Z935</f>
        <v>0</v>
      </c>
      <c r="AA936" s="352">
        <f>'4.  2011-2014 LRAM'!AA142*AA935</f>
        <v>0</v>
      </c>
      <c r="AB936" s="352">
        <f>'4.  2011-2014 LRAM'!AB142*AB935</f>
        <v>0</v>
      </c>
      <c r="AC936" s="352">
        <f>'4.  2011-2014 LRAM'!AC142*AC935</f>
        <v>0</v>
      </c>
      <c r="AD936" s="352">
        <f>'4.  2011-2014 LRAM'!AD142*AD935</f>
        <v>0</v>
      </c>
      <c r="AE936" s="352">
        <f>'4.  2011-2014 LRAM'!AE142*AE935</f>
        <v>0</v>
      </c>
      <c r="AF936" s="352">
        <f>'4.  2011-2014 LRAM'!AF142*AF935</f>
        <v>0</v>
      </c>
      <c r="AG936" s="352">
        <f>'4.  2011-2014 LRAM'!AG142*AG935</f>
        <v>0</v>
      </c>
      <c r="AH936" s="352">
        <f>'4.  2011-2014 LRAM'!AH142*AH935</f>
        <v>0</v>
      </c>
      <c r="AI936" s="352">
        <f>'4.  2011-2014 LRAM'!AI142*AI935</f>
        <v>0</v>
      </c>
      <c r="AJ936" s="352">
        <f>'4.  2011-2014 LRAM'!AJ142*AJ935</f>
        <v>0</v>
      </c>
      <c r="AK936" s="352">
        <f>'4.  2011-2014 LRAM'!AK142*AK935</f>
        <v>0</v>
      </c>
      <c r="AL936" s="352">
        <f>'4.  2011-2014 LRAM'!AL142*AL935</f>
        <v>0</v>
      </c>
      <c r="AM936" s="578">
        <f t="shared" ref="AM936:AM944" si="2821">SUM(Y936:AL936)</f>
        <v>0</v>
      </c>
    </row>
    <row r="937" spans="1:39" ht="15">
      <c r="B937" s="300" t="s">
        <v>598</v>
      </c>
      <c r="C937" s="321"/>
      <c r="D937" s="285"/>
      <c r="E937" s="255"/>
      <c r="F937" s="255"/>
      <c r="G937" s="255"/>
      <c r="H937" s="255"/>
      <c r="I937" s="255"/>
      <c r="J937" s="255"/>
      <c r="K937" s="255"/>
      <c r="L937" s="255"/>
      <c r="M937" s="255"/>
      <c r="N937" s="255"/>
      <c r="O937" s="267"/>
      <c r="P937" s="255"/>
      <c r="Q937" s="255"/>
      <c r="R937" s="255"/>
      <c r="S937" s="285"/>
      <c r="T937" s="285"/>
      <c r="U937" s="285"/>
      <c r="V937" s="285"/>
      <c r="W937" s="255"/>
      <c r="X937" s="255"/>
      <c r="Y937" s="352">
        <f>'4.  2011-2014 LRAM'!Y271*Y935</f>
        <v>0</v>
      </c>
      <c r="Z937" s="352">
        <f>'4.  2011-2014 LRAM'!Z271*Z935</f>
        <v>0</v>
      </c>
      <c r="AA937" s="352">
        <f>'4.  2011-2014 LRAM'!AA271*AA935</f>
        <v>0</v>
      </c>
      <c r="AB937" s="352">
        <f>'4.  2011-2014 LRAM'!AB271*AB935</f>
        <v>0</v>
      </c>
      <c r="AC937" s="352">
        <f>'4.  2011-2014 LRAM'!AC271*AC935</f>
        <v>0</v>
      </c>
      <c r="AD937" s="352">
        <f>'4.  2011-2014 LRAM'!AD271*AD935</f>
        <v>0</v>
      </c>
      <c r="AE937" s="352">
        <f>'4.  2011-2014 LRAM'!AE271*AE935</f>
        <v>0</v>
      </c>
      <c r="AF937" s="352">
        <f>'4.  2011-2014 LRAM'!AF271*AF935</f>
        <v>0</v>
      </c>
      <c r="AG937" s="352">
        <f>'4.  2011-2014 LRAM'!AG271*AG935</f>
        <v>0</v>
      </c>
      <c r="AH937" s="352">
        <f>'4.  2011-2014 LRAM'!AH271*AH935</f>
        <v>0</v>
      </c>
      <c r="AI937" s="352">
        <f>'4.  2011-2014 LRAM'!AI271*AI935</f>
        <v>0</v>
      </c>
      <c r="AJ937" s="352">
        <f>'4.  2011-2014 LRAM'!AJ271*AJ935</f>
        <v>0</v>
      </c>
      <c r="AK937" s="352">
        <f>'4.  2011-2014 LRAM'!AK271*AK935</f>
        <v>0</v>
      </c>
      <c r="AL937" s="352">
        <f>'4.  2011-2014 LRAM'!AL271*AL935</f>
        <v>0</v>
      </c>
      <c r="AM937" s="578">
        <f t="shared" si="2821"/>
        <v>0</v>
      </c>
    </row>
    <row r="938" spans="1:39" ht="15">
      <c r="B938" s="300" t="s">
        <v>599</v>
      </c>
      <c r="C938" s="321"/>
      <c r="D938" s="285"/>
      <c r="E938" s="255"/>
      <c r="F938" s="255"/>
      <c r="G938" s="255"/>
      <c r="H938" s="255"/>
      <c r="I938" s="255"/>
      <c r="J938" s="255"/>
      <c r="K938" s="255"/>
      <c r="L938" s="255"/>
      <c r="M938" s="255"/>
      <c r="N938" s="255"/>
      <c r="O938" s="267"/>
      <c r="P938" s="255"/>
      <c r="Q938" s="255"/>
      <c r="R938" s="255"/>
      <c r="S938" s="285"/>
      <c r="T938" s="285"/>
      <c r="U938" s="285"/>
      <c r="V938" s="285"/>
      <c r="W938" s="255"/>
      <c r="X938" s="255"/>
      <c r="Y938" s="352">
        <f>'4.  2011-2014 LRAM'!Y400*Y935</f>
        <v>0</v>
      </c>
      <c r="Z938" s="352">
        <f>'4.  2011-2014 LRAM'!Z400*Z935</f>
        <v>0</v>
      </c>
      <c r="AA938" s="352">
        <f>'4.  2011-2014 LRAM'!AA400*AA935</f>
        <v>0</v>
      </c>
      <c r="AB938" s="352">
        <f>'4.  2011-2014 LRAM'!AB400*AB935</f>
        <v>0</v>
      </c>
      <c r="AC938" s="352">
        <f>'4.  2011-2014 LRAM'!AC400*AC935</f>
        <v>0</v>
      </c>
      <c r="AD938" s="352">
        <f>'4.  2011-2014 LRAM'!AD400*AD935</f>
        <v>0</v>
      </c>
      <c r="AE938" s="352">
        <f>'4.  2011-2014 LRAM'!AE400*AE935</f>
        <v>0</v>
      </c>
      <c r="AF938" s="352">
        <f>'4.  2011-2014 LRAM'!AF400*AF935</f>
        <v>0</v>
      </c>
      <c r="AG938" s="352">
        <f>'4.  2011-2014 LRAM'!AG400*AG935</f>
        <v>0</v>
      </c>
      <c r="AH938" s="352">
        <f>'4.  2011-2014 LRAM'!AH400*AH935</f>
        <v>0</v>
      </c>
      <c r="AI938" s="352">
        <f>'4.  2011-2014 LRAM'!AI400*AI935</f>
        <v>0</v>
      </c>
      <c r="AJ938" s="352">
        <f>'4.  2011-2014 LRAM'!AJ400*AJ935</f>
        <v>0</v>
      </c>
      <c r="AK938" s="352">
        <f>'4.  2011-2014 LRAM'!AK400*AK935</f>
        <v>0</v>
      </c>
      <c r="AL938" s="352">
        <f>'4.  2011-2014 LRAM'!AL400*AL935</f>
        <v>0</v>
      </c>
      <c r="AM938" s="578">
        <f t="shared" si="2821"/>
        <v>0</v>
      </c>
    </row>
    <row r="939" spans="1:39" ht="15">
      <c r="B939" s="300" t="s">
        <v>600</v>
      </c>
      <c r="C939" s="321"/>
      <c r="D939" s="285"/>
      <c r="E939" s="255"/>
      <c r="F939" s="255"/>
      <c r="G939" s="255"/>
      <c r="H939" s="255"/>
      <c r="I939" s="255"/>
      <c r="J939" s="255"/>
      <c r="K939" s="255"/>
      <c r="L939" s="255"/>
      <c r="M939" s="255"/>
      <c r="N939" s="255"/>
      <c r="O939" s="267"/>
      <c r="P939" s="255"/>
      <c r="Q939" s="255"/>
      <c r="R939" s="255"/>
      <c r="S939" s="285"/>
      <c r="T939" s="285"/>
      <c r="U939" s="285"/>
      <c r="V939" s="285"/>
      <c r="W939" s="255"/>
      <c r="X939" s="255"/>
      <c r="Y939" s="352">
        <f>'4.  2011-2014 LRAM'!Y530*Y935</f>
        <v>0</v>
      </c>
      <c r="Z939" s="352">
        <f>'4.  2011-2014 LRAM'!Z530*Z935</f>
        <v>0</v>
      </c>
      <c r="AA939" s="352">
        <f>'4.  2011-2014 LRAM'!AA530*AA935</f>
        <v>0</v>
      </c>
      <c r="AB939" s="352">
        <f>'4.  2011-2014 LRAM'!AB530*AB935</f>
        <v>0</v>
      </c>
      <c r="AC939" s="352">
        <f>'4.  2011-2014 LRAM'!AC530*AC935</f>
        <v>0</v>
      </c>
      <c r="AD939" s="352">
        <f>'4.  2011-2014 LRAM'!AD530*AD935</f>
        <v>0</v>
      </c>
      <c r="AE939" s="352">
        <f>'4.  2011-2014 LRAM'!AE530*AE935</f>
        <v>0</v>
      </c>
      <c r="AF939" s="352">
        <f>'4.  2011-2014 LRAM'!AF530*AF935</f>
        <v>0</v>
      </c>
      <c r="AG939" s="352">
        <f>'4.  2011-2014 LRAM'!AG530*AG935</f>
        <v>0</v>
      </c>
      <c r="AH939" s="352">
        <f>'4.  2011-2014 LRAM'!AH530*AH935</f>
        <v>0</v>
      </c>
      <c r="AI939" s="352">
        <f>'4.  2011-2014 LRAM'!AI530*AI935</f>
        <v>0</v>
      </c>
      <c r="AJ939" s="352">
        <f>'4.  2011-2014 LRAM'!AJ530*AJ935</f>
        <v>0</v>
      </c>
      <c r="AK939" s="352">
        <f>'4.  2011-2014 LRAM'!AK530*AK935</f>
        <v>0</v>
      </c>
      <c r="AL939" s="352">
        <f>'4.  2011-2014 LRAM'!AL530*AL935</f>
        <v>0</v>
      </c>
      <c r="AM939" s="578">
        <f t="shared" si="2821"/>
        <v>0</v>
      </c>
    </row>
    <row r="940" spans="1:39" ht="15">
      <c r="B940" s="300" t="s">
        <v>601</v>
      </c>
      <c r="C940" s="321"/>
      <c r="D940" s="285"/>
      <c r="E940" s="255"/>
      <c r="F940" s="255"/>
      <c r="G940" s="255"/>
      <c r="H940" s="255"/>
      <c r="I940" s="255"/>
      <c r="J940" s="255"/>
      <c r="K940" s="255"/>
      <c r="L940" s="255"/>
      <c r="M940" s="255"/>
      <c r="N940" s="255"/>
      <c r="O940" s="267"/>
      <c r="P940" s="255"/>
      <c r="Q940" s="255"/>
      <c r="R940" s="255"/>
      <c r="S940" s="285"/>
      <c r="T940" s="285"/>
      <c r="U940" s="285"/>
      <c r="V940" s="285"/>
      <c r="W940" s="255"/>
      <c r="X940" s="255"/>
      <c r="Y940" s="352">
        <f t="shared" ref="Y940:AL940" si="2822">Y212*Y935</f>
        <v>0</v>
      </c>
      <c r="Z940" s="352">
        <f t="shared" si="2822"/>
        <v>0</v>
      </c>
      <c r="AA940" s="352">
        <f t="shared" si="2822"/>
        <v>0</v>
      </c>
      <c r="AB940" s="352">
        <f t="shared" si="2822"/>
        <v>0</v>
      </c>
      <c r="AC940" s="352">
        <f t="shared" si="2822"/>
        <v>0</v>
      </c>
      <c r="AD940" s="352">
        <f t="shared" si="2822"/>
        <v>0</v>
      </c>
      <c r="AE940" s="352">
        <f t="shared" si="2822"/>
        <v>0</v>
      </c>
      <c r="AF940" s="352">
        <f t="shared" si="2822"/>
        <v>0</v>
      </c>
      <c r="AG940" s="352">
        <f t="shared" si="2822"/>
        <v>0</v>
      </c>
      <c r="AH940" s="352">
        <f t="shared" si="2822"/>
        <v>0</v>
      </c>
      <c r="AI940" s="352">
        <f t="shared" si="2822"/>
        <v>0</v>
      </c>
      <c r="AJ940" s="352">
        <f t="shared" si="2822"/>
        <v>0</v>
      </c>
      <c r="AK940" s="352">
        <f t="shared" si="2822"/>
        <v>0</v>
      </c>
      <c r="AL940" s="352">
        <f t="shared" si="2822"/>
        <v>0</v>
      </c>
      <c r="AM940" s="578">
        <f t="shared" si="2821"/>
        <v>0</v>
      </c>
    </row>
    <row r="941" spans="1:39" ht="15">
      <c r="B941" s="300" t="s">
        <v>602</v>
      </c>
      <c r="C941" s="321"/>
      <c r="D941" s="285"/>
      <c r="E941" s="255"/>
      <c r="F941" s="255"/>
      <c r="G941" s="255"/>
      <c r="H941" s="255"/>
      <c r="I941" s="255"/>
      <c r="J941" s="255"/>
      <c r="K941" s="255"/>
      <c r="L941" s="255"/>
      <c r="M941" s="255"/>
      <c r="N941" s="255"/>
      <c r="O941" s="267"/>
      <c r="P941" s="255"/>
      <c r="Q941" s="255"/>
      <c r="R941" s="255"/>
      <c r="S941" s="285"/>
      <c r="T941" s="285"/>
      <c r="U941" s="285"/>
      <c r="V941" s="285"/>
      <c r="W941" s="255"/>
      <c r="X941" s="255"/>
      <c r="Y941" s="352">
        <f t="shared" ref="Y941:AL941" si="2823">Y399*Y935</f>
        <v>0</v>
      </c>
      <c r="Z941" s="352">
        <f t="shared" si="2823"/>
        <v>0</v>
      </c>
      <c r="AA941" s="352">
        <f t="shared" si="2823"/>
        <v>0</v>
      </c>
      <c r="AB941" s="352">
        <f t="shared" si="2823"/>
        <v>0</v>
      </c>
      <c r="AC941" s="352">
        <f t="shared" si="2823"/>
        <v>0</v>
      </c>
      <c r="AD941" s="352">
        <f t="shared" si="2823"/>
        <v>0</v>
      </c>
      <c r="AE941" s="352">
        <f t="shared" si="2823"/>
        <v>0</v>
      </c>
      <c r="AF941" s="352">
        <f t="shared" si="2823"/>
        <v>0</v>
      </c>
      <c r="AG941" s="352">
        <f t="shared" si="2823"/>
        <v>0</v>
      </c>
      <c r="AH941" s="352">
        <f t="shared" si="2823"/>
        <v>0</v>
      </c>
      <c r="AI941" s="352">
        <f t="shared" si="2823"/>
        <v>0</v>
      </c>
      <c r="AJ941" s="352">
        <f t="shared" si="2823"/>
        <v>0</v>
      </c>
      <c r="AK941" s="352">
        <f t="shared" si="2823"/>
        <v>0</v>
      </c>
      <c r="AL941" s="352">
        <f t="shared" si="2823"/>
        <v>0</v>
      </c>
      <c r="AM941" s="578">
        <f t="shared" si="2821"/>
        <v>0</v>
      </c>
    </row>
    <row r="942" spans="1:39" ht="15">
      <c r="B942" s="300" t="s">
        <v>603</v>
      </c>
      <c r="C942" s="321"/>
      <c r="D942" s="285"/>
      <c r="E942" s="255"/>
      <c r="F942" s="255"/>
      <c r="G942" s="255"/>
      <c r="H942" s="255"/>
      <c r="I942" s="255"/>
      <c r="J942" s="255"/>
      <c r="K942" s="255"/>
      <c r="L942" s="255"/>
      <c r="M942" s="255"/>
      <c r="N942" s="255"/>
      <c r="O942" s="267"/>
      <c r="P942" s="255"/>
      <c r="Q942" s="255"/>
      <c r="R942" s="255"/>
      <c r="S942" s="285"/>
      <c r="T942" s="285"/>
      <c r="U942" s="285"/>
      <c r="V942" s="285"/>
      <c r="W942" s="255"/>
      <c r="X942" s="255"/>
      <c r="Y942" s="352">
        <f t="shared" ref="Y942:AL942" si="2824">Y582*Y935</f>
        <v>0</v>
      </c>
      <c r="Z942" s="352">
        <f t="shared" si="2824"/>
        <v>0</v>
      </c>
      <c r="AA942" s="352">
        <f t="shared" si="2824"/>
        <v>0</v>
      </c>
      <c r="AB942" s="352">
        <f t="shared" si="2824"/>
        <v>0</v>
      </c>
      <c r="AC942" s="352">
        <f t="shared" si="2824"/>
        <v>0</v>
      </c>
      <c r="AD942" s="352">
        <f t="shared" si="2824"/>
        <v>0</v>
      </c>
      <c r="AE942" s="352">
        <f t="shared" si="2824"/>
        <v>0</v>
      </c>
      <c r="AF942" s="352">
        <f t="shared" si="2824"/>
        <v>0</v>
      </c>
      <c r="AG942" s="352">
        <f t="shared" si="2824"/>
        <v>0</v>
      </c>
      <c r="AH942" s="352">
        <f t="shared" si="2824"/>
        <v>0</v>
      </c>
      <c r="AI942" s="352">
        <f t="shared" si="2824"/>
        <v>0</v>
      </c>
      <c r="AJ942" s="352">
        <f t="shared" si="2824"/>
        <v>0</v>
      </c>
      <c r="AK942" s="352">
        <f t="shared" si="2824"/>
        <v>0</v>
      </c>
      <c r="AL942" s="352">
        <f t="shared" si="2824"/>
        <v>0</v>
      </c>
      <c r="AM942" s="578">
        <f t="shared" si="2821"/>
        <v>0</v>
      </c>
    </row>
    <row r="943" spans="1:39" ht="15">
      <c r="B943" s="300" t="s">
        <v>604</v>
      </c>
      <c r="C943" s="321"/>
      <c r="D943" s="285"/>
      <c r="E943" s="255"/>
      <c r="F943" s="255"/>
      <c r="G943" s="255"/>
      <c r="H943" s="255"/>
      <c r="I943" s="255"/>
      <c r="J943" s="255"/>
      <c r="K943" s="255"/>
      <c r="L943" s="255"/>
      <c r="M943" s="255"/>
      <c r="N943" s="255"/>
      <c r="O943" s="267"/>
      <c r="P943" s="255"/>
      <c r="Q943" s="255"/>
      <c r="R943" s="255"/>
      <c r="S943" s="285"/>
      <c r="T943" s="285"/>
      <c r="U943" s="285"/>
      <c r="V943" s="285"/>
      <c r="W943" s="255"/>
      <c r="X943" s="255"/>
      <c r="Y943" s="352">
        <f t="shared" ref="Y943:AL943" si="2825">Y765*Y935</f>
        <v>0</v>
      </c>
      <c r="Z943" s="352">
        <f t="shared" si="2825"/>
        <v>0</v>
      </c>
      <c r="AA943" s="352">
        <f t="shared" si="2825"/>
        <v>0</v>
      </c>
      <c r="AB943" s="352">
        <f t="shared" si="2825"/>
        <v>0</v>
      </c>
      <c r="AC943" s="352">
        <f t="shared" si="2825"/>
        <v>0</v>
      </c>
      <c r="AD943" s="352">
        <f t="shared" si="2825"/>
        <v>0</v>
      </c>
      <c r="AE943" s="352">
        <f t="shared" si="2825"/>
        <v>0</v>
      </c>
      <c r="AF943" s="352">
        <f t="shared" si="2825"/>
        <v>0</v>
      </c>
      <c r="AG943" s="352">
        <f t="shared" si="2825"/>
        <v>0</v>
      </c>
      <c r="AH943" s="352">
        <f t="shared" si="2825"/>
        <v>0</v>
      </c>
      <c r="AI943" s="352">
        <f t="shared" si="2825"/>
        <v>0</v>
      </c>
      <c r="AJ943" s="352">
        <f t="shared" si="2825"/>
        <v>0</v>
      </c>
      <c r="AK943" s="352">
        <f t="shared" si="2825"/>
        <v>0</v>
      </c>
      <c r="AL943" s="352">
        <f t="shared" si="2825"/>
        <v>0</v>
      </c>
      <c r="AM943" s="578">
        <f t="shared" si="2821"/>
        <v>0</v>
      </c>
    </row>
    <row r="944" spans="1:39" ht="15">
      <c r="B944" s="300" t="s">
        <v>605</v>
      </c>
      <c r="C944" s="321"/>
      <c r="D944" s="285"/>
      <c r="E944" s="255"/>
      <c r="F944" s="255"/>
      <c r="G944" s="255"/>
      <c r="H944" s="255"/>
      <c r="I944" s="255"/>
      <c r="J944" s="255"/>
      <c r="K944" s="255"/>
      <c r="L944" s="255"/>
      <c r="M944" s="255"/>
      <c r="N944" s="255"/>
      <c r="O944" s="267"/>
      <c r="P944" s="255"/>
      <c r="Q944" s="255"/>
      <c r="R944" s="255"/>
      <c r="S944" s="285"/>
      <c r="T944" s="285"/>
      <c r="U944" s="285"/>
      <c r="V944" s="285"/>
      <c r="W944" s="255"/>
      <c r="X944" s="255"/>
      <c r="Y944" s="352">
        <f>Y932*Y935</f>
        <v>0</v>
      </c>
      <c r="Z944" s="352">
        <f t="shared" ref="Z944:AL944" si="2826">Z932*Z935</f>
        <v>0</v>
      </c>
      <c r="AA944" s="352">
        <f t="shared" si="2826"/>
        <v>0</v>
      </c>
      <c r="AB944" s="352">
        <f t="shared" si="2826"/>
        <v>0</v>
      </c>
      <c r="AC944" s="352">
        <f t="shared" si="2826"/>
        <v>0</v>
      </c>
      <c r="AD944" s="352">
        <f t="shared" si="2826"/>
        <v>0</v>
      </c>
      <c r="AE944" s="352">
        <f t="shared" si="2826"/>
        <v>0</v>
      </c>
      <c r="AF944" s="352">
        <f t="shared" si="2826"/>
        <v>0</v>
      </c>
      <c r="AG944" s="352">
        <f t="shared" si="2826"/>
        <v>0</v>
      </c>
      <c r="AH944" s="352">
        <f t="shared" si="2826"/>
        <v>0</v>
      </c>
      <c r="AI944" s="352">
        <f t="shared" si="2826"/>
        <v>0</v>
      </c>
      <c r="AJ944" s="352">
        <f t="shared" si="2826"/>
        <v>0</v>
      </c>
      <c r="AK944" s="352">
        <f t="shared" si="2826"/>
        <v>0</v>
      </c>
      <c r="AL944" s="352">
        <f t="shared" si="2826"/>
        <v>0</v>
      </c>
      <c r="AM944" s="578">
        <f t="shared" si="2821"/>
        <v>0</v>
      </c>
    </row>
    <row r="945" spans="1:39" ht="15.45">
      <c r="B945" s="325" t="s">
        <v>606</v>
      </c>
      <c r="C945" s="321"/>
      <c r="D945" s="312"/>
      <c r="E945" s="310"/>
      <c r="F945" s="310"/>
      <c r="G945" s="310"/>
      <c r="H945" s="310"/>
      <c r="I945" s="310"/>
      <c r="J945" s="310"/>
      <c r="K945" s="310"/>
      <c r="L945" s="310"/>
      <c r="M945" s="310"/>
      <c r="N945" s="310"/>
      <c r="O945" s="276"/>
      <c r="P945" s="310"/>
      <c r="Q945" s="310"/>
      <c r="R945" s="310"/>
      <c r="S945" s="312"/>
      <c r="T945" s="312"/>
      <c r="U945" s="312"/>
      <c r="V945" s="312"/>
      <c r="W945" s="310"/>
      <c r="X945" s="310"/>
      <c r="Y945" s="322">
        <f>SUM(Y936:Y944)</f>
        <v>0</v>
      </c>
      <c r="Z945" s="322">
        <f t="shared" ref="Z945:AE945" si="2827">SUM(Z936:Z944)</f>
        <v>0</v>
      </c>
      <c r="AA945" s="322">
        <f t="shared" si="2827"/>
        <v>0</v>
      </c>
      <c r="AB945" s="322">
        <f t="shared" si="2827"/>
        <v>0</v>
      </c>
      <c r="AC945" s="322">
        <f t="shared" si="2827"/>
        <v>0</v>
      </c>
      <c r="AD945" s="322">
        <f t="shared" si="2827"/>
        <v>0</v>
      </c>
      <c r="AE945" s="322">
        <f t="shared" si="2827"/>
        <v>0</v>
      </c>
      <c r="AF945" s="322">
        <f>SUM(AF936:AF944)</f>
        <v>0</v>
      </c>
      <c r="AG945" s="322">
        <f t="shared" ref="AG945:AL945" si="2828">SUM(AG936:AG944)</f>
        <v>0</v>
      </c>
      <c r="AH945" s="322">
        <f t="shared" si="2828"/>
        <v>0</v>
      </c>
      <c r="AI945" s="322">
        <f t="shared" si="2828"/>
        <v>0</v>
      </c>
      <c r="AJ945" s="322">
        <f t="shared" si="2828"/>
        <v>0</v>
      </c>
      <c r="AK945" s="322">
        <f t="shared" si="2828"/>
        <v>0</v>
      </c>
      <c r="AL945" s="322">
        <f t="shared" si="2828"/>
        <v>0</v>
      </c>
      <c r="AM945" s="375">
        <f>SUM(AM936:AM944)</f>
        <v>0</v>
      </c>
    </row>
    <row r="946" spans="1:39" ht="15.45">
      <c r="B946" s="325" t="s">
        <v>607</v>
      </c>
      <c r="C946" s="321"/>
      <c r="D946" s="326"/>
      <c r="E946" s="310"/>
      <c r="F946" s="310"/>
      <c r="G946" s="310"/>
      <c r="H946" s="310"/>
      <c r="I946" s="310"/>
      <c r="J946" s="310"/>
      <c r="K946" s="310"/>
      <c r="L946" s="310"/>
      <c r="M946" s="310"/>
      <c r="N946" s="310"/>
      <c r="O946" s="276"/>
      <c r="P946" s="310"/>
      <c r="Q946" s="310"/>
      <c r="R946" s="310"/>
      <c r="S946" s="312"/>
      <c r="T946" s="312"/>
      <c r="U946" s="312"/>
      <c r="V946" s="312"/>
      <c r="W946" s="310"/>
      <c r="X946" s="310"/>
      <c r="Y946" s="323">
        <f>Y933*Y935</f>
        <v>0</v>
      </c>
      <c r="Z946" s="323">
        <f t="shared" ref="Z946:AE946" si="2829">Z933*Z935</f>
        <v>0</v>
      </c>
      <c r="AA946" s="323">
        <f t="shared" si="2829"/>
        <v>0</v>
      </c>
      <c r="AB946" s="323">
        <f t="shared" si="2829"/>
        <v>0</v>
      </c>
      <c r="AC946" s="323">
        <f t="shared" si="2829"/>
        <v>0</v>
      </c>
      <c r="AD946" s="323">
        <f t="shared" si="2829"/>
        <v>0</v>
      </c>
      <c r="AE946" s="323">
        <f t="shared" si="2829"/>
        <v>0</v>
      </c>
      <c r="AF946" s="323">
        <f>AF933*AF935</f>
        <v>0</v>
      </c>
      <c r="AG946" s="323">
        <f t="shared" ref="AG946:AL946" si="2830">AG933*AG935</f>
        <v>0</v>
      </c>
      <c r="AH946" s="323">
        <f t="shared" si="2830"/>
        <v>0</v>
      </c>
      <c r="AI946" s="323">
        <f t="shared" si="2830"/>
        <v>0</v>
      </c>
      <c r="AJ946" s="323">
        <f t="shared" si="2830"/>
        <v>0</v>
      </c>
      <c r="AK946" s="323">
        <f t="shared" si="2830"/>
        <v>0</v>
      </c>
      <c r="AL946" s="323">
        <f t="shared" si="2830"/>
        <v>0</v>
      </c>
      <c r="AM946" s="375">
        <f>SUM(Y946:AL946)</f>
        <v>0</v>
      </c>
    </row>
    <row r="947" spans="1:39" ht="15.45">
      <c r="B947" s="325" t="s">
        <v>608</v>
      </c>
      <c r="C947" s="321"/>
      <c r="D947" s="326"/>
      <c r="E947" s="310"/>
      <c r="F947" s="310"/>
      <c r="G947" s="310"/>
      <c r="H947" s="310"/>
      <c r="I947" s="310"/>
      <c r="J947" s="310"/>
      <c r="K947" s="310"/>
      <c r="L947" s="310"/>
      <c r="M947" s="310"/>
      <c r="N947" s="310"/>
      <c r="O947" s="276"/>
      <c r="P947" s="310"/>
      <c r="Q947" s="310"/>
      <c r="R947" s="310"/>
      <c r="S947" s="326"/>
      <c r="T947" s="326"/>
      <c r="U947" s="326"/>
      <c r="V947" s="326"/>
      <c r="W947" s="310"/>
      <c r="X947" s="310"/>
      <c r="Y947" s="327"/>
      <c r="Z947" s="327"/>
      <c r="AA947" s="327"/>
      <c r="AB947" s="327"/>
      <c r="AC947" s="327"/>
      <c r="AD947" s="327"/>
      <c r="AE947" s="327"/>
      <c r="AF947" s="327"/>
      <c r="AG947" s="327"/>
      <c r="AH947" s="327"/>
      <c r="AI947" s="327"/>
      <c r="AJ947" s="327"/>
      <c r="AK947" s="327"/>
      <c r="AL947" s="327"/>
      <c r="AM947" s="375">
        <f>AM945-AM946</f>
        <v>0</v>
      </c>
    </row>
    <row r="948" spans="1:39" ht="15">
      <c r="B948" s="300"/>
      <c r="C948" s="326"/>
      <c r="D948" s="326"/>
      <c r="E948" s="310"/>
      <c r="F948" s="310"/>
      <c r="G948" s="310"/>
      <c r="H948" s="310"/>
      <c r="I948" s="310"/>
      <c r="J948" s="310"/>
      <c r="K948" s="310"/>
      <c r="L948" s="310"/>
      <c r="M948" s="310"/>
      <c r="N948" s="310"/>
      <c r="O948" s="276"/>
      <c r="P948" s="310"/>
      <c r="Q948" s="310"/>
      <c r="R948" s="310"/>
      <c r="S948" s="326"/>
      <c r="T948" s="321"/>
      <c r="U948" s="326"/>
      <c r="V948" s="326"/>
      <c r="W948" s="310"/>
      <c r="X948" s="310"/>
      <c r="Y948" s="328"/>
      <c r="Z948" s="328"/>
      <c r="AA948" s="328"/>
      <c r="AB948" s="328"/>
      <c r="AC948" s="328"/>
      <c r="AD948" s="328"/>
      <c r="AE948" s="328"/>
      <c r="AF948" s="328"/>
      <c r="AG948" s="328"/>
      <c r="AH948" s="328"/>
      <c r="AI948" s="328"/>
      <c r="AJ948" s="328"/>
      <c r="AK948" s="328"/>
      <c r="AL948" s="328"/>
      <c r="AM948" s="313"/>
    </row>
    <row r="949" spans="1:39" ht="15">
      <c r="B949" s="403" t="s">
        <v>609</v>
      </c>
      <c r="C949" s="339"/>
      <c r="D949" s="358"/>
      <c r="E949" s="358"/>
      <c r="F949" s="358"/>
      <c r="G949" s="358"/>
      <c r="H949" s="358"/>
      <c r="I949" s="358"/>
      <c r="J949" s="358"/>
      <c r="K949" s="358"/>
      <c r="L949" s="358"/>
      <c r="M949" s="358"/>
      <c r="N949" s="358"/>
      <c r="O949" s="357"/>
      <c r="P949" s="358"/>
      <c r="Q949" s="358"/>
      <c r="R949" s="358"/>
      <c r="S949" s="339"/>
      <c r="T949" s="359"/>
      <c r="U949" s="359"/>
      <c r="V949" s="358"/>
      <c r="W949" s="358"/>
      <c r="X949" s="359"/>
      <c r="Y949" s="302">
        <f>SUMPRODUCT(E775:E930,Y775:Y930)</f>
        <v>0</v>
      </c>
      <c r="Z949" s="302">
        <f>SUMPRODUCT(E775:E930,Z775:Z930)</f>
        <v>0</v>
      </c>
      <c r="AA949" s="302">
        <f t="shared" ref="AA949:AL949" si="2831">IF(AA773="kw",SUMPRODUCT($N$775:$N$930,$P$775:$P$930,AA775:AA930),SUMPRODUCT($E$775:$E$930,AA775:AA930))</f>
        <v>0</v>
      </c>
      <c r="AB949" s="302">
        <f t="shared" si="2831"/>
        <v>0</v>
      </c>
      <c r="AC949" s="302">
        <f t="shared" si="2831"/>
        <v>0</v>
      </c>
      <c r="AD949" s="302">
        <f t="shared" si="2831"/>
        <v>0</v>
      </c>
      <c r="AE949" s="302">
        <f t="shared" si="2831"/>
        <v>0</v>
      </c>
      <c r="AF949" s="302">
        <f t="shared" si="2831"/>
        <v>0</v>
      </c>
      <c r="AG949" s="302">
        <f t="shared" si="2831"/>
        <v>0</v>
      </c>
      <c r="AH949" s="302">
        <f t="shared" si="2831"/>
        <v>0</v>
      </c>
      <c r="AI949" s="302">
        <f t="shared" si="2831"/>
        <v>0</v>
      </c>
      <c r="AJ949" s="302">
        <f t="shared" si="2831"/>
        <v>0</v>
      </c>
      <c r="AK949" s="302">
        <f t="shared" si="2831"/>
        <v>0</v>
      </c>
      <c r="AL949" s="302">
        <f t="shared" si="2831"/>
        <v>0</v>
      </c>
      <c r="AM949" s="360"/>
    </row>
    <row r="950" spans="1:39" ht="18.75" customHeight="1">
      <c r="B950" s="342" t="s">
        <v>385</v>
      </c>
      <c r="C950" s="361"/>
      <c r="D950" s="362"/>
      <c r="E950" s="362"/>
      <c r="F950" s="362"/>
      <c r="G950" s="362"/>
      <c r="H950" s="362"/>
      <c r="I950" s="362"/>
      <c r="J950" s="362"/>
      <c r="K950" s="362"/>
      <c r="L950" s="362"/>
      <c r="M950" s="362"/>
      <c r="N950" s="362"/>
      <c r="O950" s="362"/>
      <c r="P950" s="362"/>
      <c r="Q950" s="362"/>
      <c r="R950" s="362"/>
      <c r="S950" s="345"/>
      <c r="T950" s="346"/>
      <c r="U950" s="362"/>
      <c r="V950" s="362"/>
      <c r="W950" s="362"/>
      <c r="X950" s="362"/>
      <c r="Y950" s="377"/>
      <c r="Z950" s="377"/>
      <c r="AA950" s="377"/>
      <c r="AB950" s="377"/>
      <c r="AC950" s="377"/>
      <c r="AD950" s="377"/>
      <c r="AE950" s="377"/>
      <c r="AF950" s="377"/>
      <c r="AG950" s="377"/>
      <c r="AH950" s="377"/>
      <c r="AI950" s="377"/>
      <c r="AJ950" s="377"/>
      <c r="AK950" s="377"/>
      <c r="AL950" s="377"/>
      <c r="AM950" s="363"/>
    </row>
    <row r="951" spans="1:39" collapsed="1"/>
    <row r="953" spans="1:39" ht="15.45">
      <c r="B953" s="256" t="s">
        <v>610</v>
      </c>
      <c r="C953" s="257"/>
      <c r="D953" s="542" t="s">
        <v>245</v>
      </c>
      <c r="E953" s="231"/>
      <c r="F953" s="542"/>
      <c r="G953" s="231"/>
      <c r="H953" s="231"/>
      <c r="I953" s="231"/>
      <c r="J953" s="231"/>
      <c r="K953" s="231"/>
      <c r="L953" s="231"/>
      <c r="M953" s="231"/>
      <c r="N953" s="231"/>
      <c r="O953" s="257"/>
      <c r="P953" s="231"/>
      <c r="Q953" s="231"/>
      <c r="R953" s="231"/>
      <c r="S953" s="231"/>
      <c r="T953" s="231"/>
      <c r="U953" s="231"/>
      <c r="V953" s="231"/>
      <c r="W953" s="231"/>
      <c r="X953" s="231"/>
      <c r="Y953" s="248"/>
      <c r="Z953" s="245"/>
      <c r="AA953" s="245"/>
      <c r="AB953" s="245"/>
      <c r="AC953" s="245"/>
      <c r="AD953" s="245"/>
      <c r="AE953" s="245"/>
      <c r="AF953" s="245"/>
      <c r="AG953" s="245"/>
      <c r="AH953" s="245"/>
      <c r="AI953" s="245"/>
      <c r="AJ953" s="245"/>
      <c r="AK953" s="245"/>
      <c r="AL953" s="245"/>
    </row>
    <row r="954" spans="1:39" ht="39.75" customHeight="1">
      <c r="B954" s="823" t="s">
        <v>325</v>
      </c>
      <c r="C954" s="825" t="s">
        <v>326</v>
      </c>
      <c r="D954" s="260" t="s">
        <v>327</v>
      </c>
      <c r="E954" s="827" t="s">
        <v>328</v>
      </c>
      <c r="F954" s="828"/>
      <c r="G954" s="828"/>
      <c r="H954" s="828"/>
      <c r="I954" s="828"/>
      <c r="J954" s="828"/>
      <c r="K954" s="828"/>
      <c r="L954" s="828"/>
      <c r="M954" s="829"/>
      <c r="N954" s="830" t="s">
        <v>329</v>
      </c>
      <c r="O954" s="260" t="s">
        <v>330</v>
      </c>
      <c r="P954" s="827" t="s">
        <v>331</v>
      </c>
      <c r="Q954" s="828"/>
      <c r="R954" s="828"/>
      <c r="S954" s="828"/>
      <c r="T954" s="828"/>
      <c r="U954" s="828"/>
      <c r="V954" s="828"/>
      <c r="W954" s="828"/>
      <c r="X954" s="829"/>
      <c r="Y954" s="820" t="s">
        <v>332</v>
      </c>
      <c r="Z954" s="821"/>
      <c r="AA954" s="821"/>
      <c r="AB954" s="821"/>
      <c r="AC954" s="821"/>
      <c r="AD954" s="821"/>
      <c r="AE954" s="821"/>
      <c r="AF954" s="821"/>
      <c r="AG954" s="821"/>
      <c r="AH954" s="821"/>
      <c r="AI954" s="821"/>
      <c r="AJ954" s="821"/>
      <c r="AK954" s="821"/>
      <c r="AL954" s="821"/>
      <c r="AM954" s="822"/>
    </row>
    <row r="955" spans="1:39" ht="65.25" customHeight="1">
      <c r="B955" s="824"/>
      <c r="C955" s="826"/>
      <c r="D955" s="261">
        <v>2020</v>
      </c>
      <c r="E955" s="261">
        <v>2021</v>
      </c>
      <c r="F955" s="261">
        <v>2022</v>
      </c>
      <c r="G955" s="261">
        <v>2023</v>
      </c>
      <c r="H955" s="261">
        <v>2024</v>
      </c>
      <c r="I955" s="261">
        <v>2025</v>
      </c>
      <c r="J955" s="261">
        <v>2026</v>
      </c>
      <c r="K955" s="261">
        <v>2027</v>
      </c>
      <c r="L955" s="261">
        <v>2028</v>
      </c>
      <c r="M955" s="261">
        <v>2029</v>
      </c>
      <c r="N955" s="831"/>
      <c r="O955" s="261">
        <v>2020</v>
      </c>
      <c r="P955" s="261">
        <v>2021</v>
      </c>
      <c r="Q955" s="261">
        <v>2022</v>
      </c>
      <c r="R955" s="261">
        <v>2023</v>
      </c>
      <c r="S955" s="261">
        <v>2024</v>
      </c>
      <c r="T955" s="261">
        <v>2025</v>
      </c>
      <c r="U955" s="261">
        <v>2026</v>
      </c>
      <c r="V955" s="261">
        <v>2027</v>
      </c>
      <c r="W955" s="261">
        <v>2028</v>
      </c>
      <c r="X955" s="261">
        <v>2029</v>
      </c>
      <c r="Y955" s="261" t="str">
        <f>'1.  LRAMVA Summary'!D52</f>
        <v>Residential</v>
      </c>
      <c r="Z955" s="261" t="str">
        <f>'1.  LRAMVA Summary'!E52</f>
        <v>GS &lt; 50 kW</v>
      </c>
      <c r="AA955" s="261" t="str">
        <f>'1.  LRAMVA Summary'!F52</f>
        <v>GS 50 to 2,999 kW</v>
      </c>
      <c r="AB955" s="261" t="str">
        <f>'1.  LRAMVA Summary'!G52</f>
        <v>GS 3,000 to 4,999 kW</v>
      </c>
      <c r="AC955" s="261" t="str">
        <f>'1.  LRAMVA Summary'!H52</f>
        <v>Unmetered Scattered Load</v>
      </c>
      <c r="AD955" s="261" t="str">
        <f>'1.  LRAMVA Summary'!I52</f>
        <v>Sentinel Lighting</v>
      </c>
      <c r="AE955" s="261" t="str">
        <f>'1.  LRAMVA Summary'!J52</f>
        <v>Street Lighting</v>
      </c>
      <c r="AF955" s="261" t="str">
        <f>'1.  LRAMVA Summary'!K52</f>
        <v/>
      </c>
      <c r="AG955" s="261" t="str">
        <f>'1.  LRAMVA Summary'!L52</f>
        <v/>
      </c>
      <c r="AH955" s="261" t="str">
        <f>'1.  LRAMVA Summary'!M52</f>
        <v/>
      </c>
      <c r="AI955" s="261" t="str">
        <f>'1.  LRAMVA Summary'!N52</f>
        <v/>
      </c>
      <c r="AJ955" s="261" t="str">
        <f>'1.  LRAMVA Summary'!O52</f>
        <v/>
      </c>
      <c r="AK955" s="261" t="str">
        <f>'1.  LRAMVA Summary'!P52</f>
        <v/>
      </c>
      <c r="AL955" s="261" t="str">
        <f>'1.  LRAMVA Summary'!Q52</f>
        <v/>
      </c>
      <c r="AM955" s="263" t="str">
        <f>'1.  LRAMVA Summary'!R52</f>
        <v>Total</v>
      </c>
    </row>
    <row r="956" spans="1:39" ht="15" customHeight="1">
      <c r="A956" s="490"/>
      <c r="B956" s="476" t="s">
        <v>451</v>
      </c>
      <c r="C956" s="265"/>
      <c r="D956" s="265"/>
      <c r="E956" s="265"/>
      <c r="F956" s="265"/>
      <c r="G956" s="265"/>
      <c r="H956" s="265"/>
      <c r="I956" s="265"/>
      <c r="J956" s="265"/>
      <c r="K956" s="265"/>
      <c r="L956" s="265"/>
      <c r="M956" s="265"/>
      <c r="N956" s="266"/>
      <c r="O956" s="265"/>
      <c r="P956" s="265"/>
      <c r="Q956" s="265"/>
      <c r="R956" s="265"/>
      <c r="S956" s="265"/>
      <c r="T956" s="265"/>
      <c r="U956" s="265"/>
      <c r="V956" s="265"/>
      <c r="W956" s="265"/>
      <c r="X956" s="265"/>
      <c r="Y956" s="267" t="str">
        <f>'1.  LRAMVA Summary'!D53</f>
        <v>kWh</v>
      </c>
      <c r="Z956" s="267" t="str">
        <f>'1.  LRAMVA Summary'!E53</f>
        <v>kWh</v>
      </c>
      <c r="AA956" s="267" t="str">
        <f>'1.  LRAMVA Summary'!F53</f>
        <v>kW</v>
      </c>
      <c r="AB956" s="267" t="str">
        <f>'1.  LRAMVA Summary'!G53</f>
        <v>kW</v>
      </c>
      <c r="AC956" s="267" t="str">
        <f>'1.  LRAMVA Summary'!H53</f>
        <v>kWh</v>
      </c>
      <c r="AD956" s="267" t="str">
        <f>'1.  LRAMVA Summary'!I53</f>
        <v>kW</v>
      </c>
      <c r="AE956" s="267" t="str">
        <f>'1.  LRAMVA Summary'!J53</f>
        <v>kW</v>
      </c>
      <c r="AF956" s="267">
        <f>'1.  LRAMVA Summary'!K53</f>
        <v>0</v>
      </c>
      <c r="AG956" s="267">
        <f>'1.  LRAMVA Summary'!L53</f>
        <v>0</v>
      </c>
      <c r="AH956" s="267">
        <f>'1.  LRAMVA Summary'!M53</f>
        <v>0</v>
      </c>
      <c r="AI956" s="267">
        <f>'1.  LRAMVA Summary'!N53</f>
        <v>0</v>
      </c>
      <c r="AJ956" s="267">
        <f>'1.  LRAMVA Summary'!O53</f>
        <v>0</v>
      </c>
      <c r="AK956" s="267">
        <f>'1.  LRAMVA Summary'!P53</f>
        <v>0</v>
      </c>
      <c r="AL956" s="267">
        <f>'1.  LRAMVA Summary'!Q53</f>
        <v>0</v>
      </c>
      <c r="AM956" s="268"/>
    </row>
    <row r="957" spans="1:39" ht="15" hidden="1" customHeight="1" outlineLevel="1">
      <c r="A957" s="490"/>
      <c r="B957" s="462" t="s">
        <v>452</v>
      </c>
      <c r="C957" s="265"/>
      <c r="D957" s="265"/>
      <c r="E957" s="265"/>
      <c r="F957" s="265"/>
      <c r="G957" s="265"/>
      <c r="H957" s="265"/>
      <c r="I957" s="265"/>
      <c r="J957" s="265"/>
      <c r="K957" s="265"/>
      <c r="L957" s="265"/>
      <c r="M957" s="265"/>
      <c r="N957" s="266"/>
      <c r="O957" s="265"/>
      <c r="P957" s="265"/>
      <c r="Q957" s="265"/>
      <c r="R957" s="265"/>
      <c r="S957" s="265"/>
      <c r="T957" s="265"/>
      <c r="U957" s="265"/>
      <c r="V957" s="265"/>
      <c r="W957" s="265"/>
      <c r="X957" s="265"/>
      <c r="Y957" s="267"/>
      <c r="Z957" s="267"/>
      <c r="AA957" s="267"/>
      <c r="AB957" s="267"/>
      <c r="AC957" s="267"/>
      <c r="AD957" s="267"/>
      <c r="AE957" s="267"/>
      <c r="AF957" s="267"/>
      <c r="AG957" s="267"/>
      <c r="AH957" s="267"/>
      <c r="AI957" s="267"/>
      <c r="AJ957" s="267"/>
      <c r="AK957" s="267"/>
      <c r="AL957" s="267"/>
      <c r="AM957" s="268"/>
    </row>
    <row r="958" spans="1:39" ht="15" hidden="1" customHeight="1" outlineLevel="1">
      <c r="A958" s="490">
        <v>1</v>
      </c>
      <c r="B958" s="396" t="s">
        <v>453</v>
      </c>
      <c r="C958" s="267" t="s">
        <v>335</v>
      </c>
      <c r="D958" s="271"/>
      <c r="E958" s="271"/>
      <c r="F958" s="271"/>
      <c r="G958" s="271"/>
      <c r="H958" s="271"/>
      <c r="I958" s="271"/>
      <c r="J958" s="271"/>
      <c r="K958" s="271"/>
      <c r="L958" s="271"/>
      <c r="M958" s="271"/>
      <c r="N958" s="267"/>
      <c r="O958" s="271"/>
      <c r="P958" s="271"/>
      <c r="Q958" s="271"/>
      <c r="R958" s="271"/>
      <c r="S958" s="271"/>
      <c r="T958" s="271"/>
      <c r="U958" s="271"/>
      <c r="V958" s="271"/>
      <c r="W958" s="271"/>
      <c r="X958" s="271"/>
      <c r="Y958" s="383"/>
      <c r="Z958" s="383"/>
      <c r="AA958" s="383"/>
      <c r="AB958" s="383"/>
      <c r="AC958" s="383"/>
      <c r="AD958" s="383"/>
      <c r="AE958" s="383"/>
      <c r="AF958" s="378"/>
      <c r="AG958" s="378"/>
      <c r="AH958" s="378"/>
      <c r="AI958" s="378"/>
      <c r="AJ958" s="378"/>
      <c r="AK958" s="378"/>
      <c r="AL958" s="378"/>
      <c r="AM958" s="272">
        <f>SUM(Y958:AL958)</f>
        <v>0</v>
      </c>
    </row>
    <row r="959" spans="1:39" ht="15" hidden="1" customHeight="1" outlineLevel="1">
      <c r="A959" s="490"/>
      <c r="B959" s="270" t="s">
        <v>611</v>
      </c>
      <c r="C959" s="267" t="s">
        <v>337</v>
      </c>
      <c r="D959" s="271"/>
      <c r="E959" s="271"/>
      <c r="F959" s="271"/>
      <c r="G959" s="271"/>
      <c r="H959" s="271"/>
      <c r="I959" s="271"/>
      <c r="J959" s="271"/>
      <c r="K959" s="271"/>
      <c r="L959" s="271"/>
      <c r="M959" s="271"/>
      <c r="N959" s="427"/>
      <c r="O959" s="271"/>
      <c r="P959" s="271"/>
      <c r="Q959" s="271"/>
      <c r="R959" s="271"/>
      <c r="S959" s="271"/>
      <c r="T959" s="271"/>
      <c r="U959" s="271"/>
      <c r="V959" s="271"/>
      <c r="W959" s="271"/>
      <c r="X959" s="271"/>
      <c r="Y959" s="379">
        <f>Y958</f>
        <v>0</v>
      </c>
      <c r="Z959" s="379">
        <f t="shared" ref="Z959" si="2832">Z958</f>
        <v>0</v>
      </c>
      <c r="AA959" s="379">
        <f t="shared" ref="AA959" si="2833">AA958</f>
        <v>0</v>
      </c>
      <c r="AB959" s="379">
        <f t="shared" ref="AB959" si="2834">AB958</f>
        <v>0</v>
      </c>
      <c r="AC959" s="379">
        <f t="shared" ref="AC959" si="2835">AC958</f>
        <v>0</v>
      </c>
      <c r="AD959" s="379">
        <f t="shared" ref="AD959" si="2836">AD958</f>
        <v>0</v>
      </c>
      <c r="AE959" s="379">
        <f t="shared" ref="AE959" si="2837">AE958</f>
        <v>0</v>
      </c>
      <c r="AF959" s="379">
        <f t="shared" ref="AF959" si="2838">AF958</f>
        <v>0</v>
      </c>
      <c r="AG959" s="379">
        <f t="shared" ref="AG959" si="2839">AG958</f>
        <v>0</v>
      </c>
      <c r="AH959" s="379">
        <f t="shared" ref="AH959" si="2840">AH958</f>
        <v>0</v>
      </c>
      <c r="AI959" s="379">
        <f t="shared" ref="AI959" si="2841">AI958</f>
        <v>0</v>
      </c>
      <c r="AJ959" s="379">
        <f t="shared" ref="AJ959" si="2842">AJ958</f>
        <v>0</v>
      </c>
      <c r="AK959" s="379">
        <f t="shared" ref="AK959" si="2843">AK958</f>
        <v>0</v>
      </c>
      <c r="AL959" s="379">
        <f t="shared" ref="AL959" si="2844">AL958</f>
        <v>0</v>
      </c>
      <c r="AM959" s="273"/>
    </row>
    <row r="960" spans="1:39" ht="15" hidden="1" customHeight="1" outlineLevel="1">
      <c r="A960" s="490"/>
      <c r="B960" s="274"/>
      <c r="C960" s="275"/>
      <c r="D960" s="275"/>
      <c r="E960" s="275"/>
      <c r="F960" s="275"/>
      <c r="G960" s="275"/>
      <c r="H960" s="275"/>
      <c r="I960" s="275"/>
      <c r="J960" s="275"/>
      <c r="K960" s="275"/>
      <c r="L960" s="275"/>
      <c r="M960" s="275"/>
      <c r="N960" s="276"/>
      <c r="O960" s="275"/>
      <c r="P960" s="275"/>
      <c r="Q960" s="275"/>
      <c r="R960" s="275"/>
      <c r="S960" s="275"/>
      <c r="T960" s="275"/>
      <c r="U960" s="275"/>
      <c r="V960" s="275"/>
      <c r="W960" s="275"/>
      <c r="X960" s="275"/>
      <c r="Y960" s="380"/>
      <c r="Z960" s="381"/>
      <c r="AA960" s="381"/>
      <c r="AB960" s="381"/>
      <c r="AC960" s="381"/>
      <c r="AD960" s="381"/>
      <c r="AE960" s="381"/>
      <c r="AF960" s="381"/>
      <c r="AG960" s="381"/>
      <c r="AH960" s="381"/>
      <c r="AI960" s="381"/>
      <c r="AJ960" s="381"/>
      <c r="AK960" s="381"/>
      <c r="AL960" s="381"/>
      <c r="AM960" s="278"/>
    </row>
    <row r="961" spans="1:39" ht="15" hidden="1" customHeight="1" outlineLevel="1">
      <c r="A961" s="490">
        <v>2</v>
      </c>
      <c r="B961" s="396" t="s">
        <v>456</v>
      </c>
      <c r="C961" s="267" t="s">
        <v>335</v>
      </c>
      <c r="D961" s="271"/>
      <c r="E961" s="271"/>
      <c r="F961" s="271"/>
      <c r="G961" s="271"/>
      <c r="H961" s="271"/>
      <c r="I961" s="271"/>
      <c r="J961" s="271"/>
      <c r="K961" s="271"/>
      <c r="L961" s="271"/>
      <c r="M961" s="271"/>
      <c r="N961" s="267"/>
      <c r="O961" s="271"/>
      <c r="P961" s="271"/>
      <c r="Q961" s="271"/>
      <c r="R961" s="271"/>
      <c r="S961" s="271"/>
      <c r="T961" s="271"/>
      <c r="U961" s="271"/>
      <c r="V961" s="271"/>
      <c r="W961" s="271"/>
      <c r="X961" s="271"/>
      <c r="Y961" s="383"/>
      <c r="Z961" s="383"/>
      <c r="AA961" s="383"/>
      <c r="AB961" s="383"/>
      <c r="AC961" s="383"/>
      <c r="AD961" s="383"/>
      <c r="AE961" s="383"/>
      <c r="AF961" s="378"/>
      <c r="AG961" s="378"/>
      <c r="AH961" s="378"/>
      <c r="AI961" s="378"/>
      <c r="AJ961" s="378"/>
      <c r="AK961" s="378"/>
      <c r="AL961" s="378"/>
      <c r="AM961" s="272">
        <f>SUM(Y961:AL961)</f>
        <v>0</v>
      </c>
    </row>
    <row r="962" spans="1:39" ht="15" hidden="1" customHeight="1" outlineLevel="1">
      <c r="A962" s="490"/>
      <c r="B962" s="270" t="s">
        <v>611</v>
      </c>
      <c r="C962" s="267" t="s">
        <v>337</v>
      </c>
      <c r="D962" s="271"/>
      <c r="E962" s="271"/>
      <c r="F962" s="271"/>
      <c r="G962" s="271"/>
      <c r="H962" s="271"/>
      <c r="I962" s="271"/>
      <c r="J962" s="271"/>
      <c r="K962" s="271"/>
      <c r="L962" s="271"/>
      <c r="M962" s="271"/>
      <c r="N962" s="427"/>
      <c r="O962" s="271"/>
      <c r="P962" s="271"/>
      <c r="Q962" s="271"/>
      <c r="R962" s="271"/>
      <c r="S962" s="271"/>
      <c r="T962" s="271"/>
      <c r="U962" s="271"/>
      <c r="V962" s="271"/>
      <c r="W962" s="271"/>
      <c r="X962" s="271"/>
      <c r="Y962" s="379">
        <f>Y961</f>
        <v>0</v>
      </c>
      <c r="Z962" s="379">
        <f t="shared" ref="Z962" si="2845">Z961</f>
        <v>0</v>
      </c>
      <c r="AA962" s="379">
        <f t="shared" ref="AA962" si="2846">AA961</f>
        <v>0</v>
      </c>
      <c r="AB962" s="379">
        <f t="shared" ref="AB962" si="2847">AB961</f>
        <v>0</v>
      </c>
      <c r="AC962" s="379">
        <f t="shared" ref="AC962" si="2848">AC961</f>
        <v>0</v>
      </c>
      <c r="AD962" s="379">
        <f t="shared" ref="AD962" si="2849">AD961</f>
        <v>0</v>
      </c>
      <c r="AE962" s="379">
        <f t="shared" ref="AE962" si="2850">AE961</f>
        <v>0</v>
      </c>
      <c r="AF962" s="379">
        <f t="shared" ref="AF962" si="2851">AF961</f>
        <v>0</v>
      </c>
      <c r="AG962" s="379">
        <f t="shared" ref="AG962" si="2852">AG961</f>
        <v>0</v>
      </c>
      <c r="AH962" s="379">
        <f t="shared" ref="AH962" si="2853">AH961</f>
        <v>0</v>
      </c>
      <c r="AI962" s="379">
        <f t="shared" ref="AI962" si="2854">AI961</f>
        <v>0</v>
      </c>
      <c r="AJ962" s="379">
        <f t="shared" ref="AJ962" si="2855">AJ961</f>
        <v>0</v>
      </c>
      <c r="AK962" s="379">
        <f t="shared" ref="AK962" si="2856">AK961</f>
        <v>0</v>
      </c>
      <c r="AL962" s="379">
        <f t="shared" ref="AL962" si="2857">AL961</f>
        <v>0</v>
      </c>
      <c r="AM962" s="273"/>
    </row>
    <row r="963" spans="1:39" ht="15" hidden="1" customHeight="1" outlineLevel="1">
      <c r="A963" s="490"/>
      <c r="B963" s="274"/>
      <c r="C963" s="275"/>
      <c r="D963" s="280"/>
      <c r="E963" s="280"/>
      <c r="F963" s="280"/>
      <c r="G963" s="280"/>
      <c r="H963" s="280"/>
      <c r="I963" s="280"/>
      <c r="J963" s="280"/>
      <c r="K963" s="280"/>
      <c r="L963" s="280"/>
      <c r="M963" s="280"/>
      <c r="N963" s="276"/>
      <c r="O963" s="280"/>
      <c r="P963" s="280"/>
      <c r="Q963" s="280"/>
      <c r="R963" s="280"/>
      <c r="S963" s="280"/>
      <c r="T963" s="280"/>
      <c r="U963" s="280"/>
      <c r="V963" s="280"/>
      <c r="W963" s="280"/>
      <c r="X963" s="280"/>
      <c r="Y963" s="380"/>
      <c r="Z963" s="381"/>
      <c r="AA963" s="381"/>
      <c r="AB963" s="381"/>
      <c r="AC963" s="381"/>
      <c r="AD963" s="381"/>
      <c r="AE963" s="381"/>
      <c r="AF963" s="381"/>
      <c r="AG963" s="381"/>
      <c r="AH963" s="381"/>
      <c r="AI963" s="381"/>
      <c r="AJ963" s="381"/>
      <c r="AK963" s="381"/>
      <c r="AL963" s="381"/>
      <c r="AM963" s="278"/>
    </row>
    <row r="964" spans="1:39" ht="15" hidden="1" customHeight="1" outlineLevel="1">
      <c r="A964" s="490">
        <v>3</v>
      </c>
      <c r="B964" s="396" t="s">
        <v>458</v>
      </c>
      <c r="C964" s="267" t="s">
        <v>335</v>
      </c>
      <c r="D964" s="271"/>
      <c r="E964" s="271"/>
      <c r="F964" s="271"/>
      <c r="G964" s="271"/>
      <c r="H964" s="271"/>
      <c r="I964" s="271"/>
      <c r="J964" s="271"/>
      <c r="K964" s="271"/>
      <c r="L964" s="271"/>
      <c r="M964" s="271"/>
      <c r="N964" s="267"/>
      <c r="O964" s="271"/>
      <c r="P964" s="271"/>
      <c r="Q964" s="271"/>
      <c r="R964" s="271"/>
      <c r="S964" s="271"/>
      <c r="T964" s="271"/>
      <c r="U964" s="271"/>
      <c r="V964" s="271"/>
      <c r="W964" s="271"/>
      <c r="X964" s="271"/>
      <c r="Y964" s="383"/>
      <c r="Z964" s="383"/>
      <c r="AA964" s="383"/>
      <c r="AB964" s="383"/>
      <c r="AC964" s="383"/>
      <c r="AD964" s="383"/>
      <c r="AE964" s="383"/>
      <c r="AF964" s="378"/>
      <c r="AG964" s="378"/>
      <c r="AH964" s="378"/>
      <c r="AI964" s="378"/>
      <c r="AJ964" s="378"/>
      <c r="AK964" s="378"/>
      <c r="AL964" s="378"/>
      <c r="AM964" s="272">
        <f>SUM(Y964:AL964)</f>
        <v>0</v>
      </c>
    </row>
    <row r="965" spans="1:39" ht="15" hidden="1" customHeight="1" outlineLevel="1">
      <c r="A965" s="490"/>
      <c r="B965" s="270" t="s">
        <v>611</v>
      </c>
      <c r="C965" s="267" t="s">
        <v>337</v>
      </c>
      <c r="D965" s="271"/>
      <c r="E965" s="271"/>
      <c r="F965" s="271"/>
      <c r="G965" s="271"/>
      <c r="H965" s="271"/>
      <c r="I965" s="271"/>
      <c r="J965" s="271"/>
      <c r="K965" s="271"/>
      <c r="L965" s="271"/>
      <c r="M965" s="271"/>
      <c r="N965" s="427"/>
      <c r="O965" s="271"/>
      <c r="P965" s="271"/>
      <c r="Q965" s="271"/>
      <c r="R965" s="271"/>
      <c r="S965" s="271"/>
      <c r="T965" s="271"/>
      <c r="U965" s="271"/>
      <c r="V965" s="271"/>
      <c r="W965" s="271"/>
      <c r="X965" s="271"/>
      <c r="Y965" s="379">
        <f>Y964</f>
        <v>0</v>
      </c>
      <c r="Z965" s="379">
        <f t="shared" ref="Z965" si="2858">Z964</f>
        <v>0</v>
      </c>
      <c r="AA965" s="379">
        <f t="shared" ref="AA965" si="2859">AA964</f>
        <v>0</v>
      </c>
      <c r="AB965" s="379">
        <f t="shared" ref="AB965" si="2860">AB964</f>
        <v>0</v>
      </c>
      <c r="AC965" s="379">
        <f t="shared" ref="AC965" si="2861">AC964</f>
        <v>0</v>
      </c>
      <c r="AD965" s="379">
        <f t="shared" ref="AD965" si="2862">AD964</f>
        <v>0</v>
      </c>
      <c r="AE965" s="379">
        <f t="shared" ref="AE965" si="2863">AE964</f>
        <v>0</v>
      </c>
      <c r="AF965" s="379">
        <f t="shared" ref="AF965" si="2864">AF964</f>
        <v>0</v>
      </c>
      <c r="AG965" s="379">
        <f t="shared" ref="AG965" si="2865">AG964</f>
        <v>0</v>
      </c>
      <c r="AH965" s="379">
        <f t="shared" ref="AH965" si="2866">AH964</f>
        <v>0</v>
      </c>
      <c r="AI965" s="379">
        <f t="shared" ref="AI965" si="2867">AI964</f>
        <v>0</v>
      </c>
      <c r="AJ965" s="379">
        <f t="shared" ref="AJ965" si="2868">AJ964</f>
        <v>0</v>
      </c>
      <c r="AK965" s="379">
        <f t="shared" ref="AK965" si="2869">AK964</f>
        <v>0</v>
      </c>
      <c r="AL965" s="379">
        <f t="shared" ref="AL965" si="2870">AL964</f>
        <v>0</v>
      </c>
      <c r="AM965" s="273"/>
    </row>
    <row r="966" spans="1:39" ht="15" hidden="1" customHeight="1" outlineLevel="1">
      <c r="A966" s="490"/>
      <c r="B966" s="270"/>
      <c r="C966" s="281"/>
      <c r="D966" s="267"/>
      <c r="E966" s="267"/>
      <c r="F966" s="267"/>
      <c r="G966" s="267"/>
      <c r="H966" s="267"/>
      <c r="I966" s="267"/>
      <c r="J966" s="267"/>
      <c r="K966" s="267"/>
      <c r="L966" s="267"/>
      <c r="M966" s="267"/>
      <c r="N966" s="267"/>
      <c r="O966" s="267"/>
      <c r="P966" s="267"/>
      <c r="Q966" s="267"/>
      <c r="R966" s="267"/>
      <c r="S966" s="267"/>
      <c r="T966" s="267"/>
      <c r="U966" s="267"/>
      <c r="V966" s="267"/>
      <c r="W966" s="267"/>
      <c r="X966" s="267"/>
      <c r="Y966" s="380"/>
      <c r="Z966" s="380"/>
      <c r="AA966" s="380"/>
      <c r="AB966" s="380"/>
      <c r="AC966" s="380"/>
      <c r="AD966" s="380"/>
      <c r="AE966" s="380"/>
      <c r="AF966" s="380"/>
      <c r="AG966" s="380"/>
      <c r="AH966" s="380"/>
      <c r="AI966" s="380"/>
      <c r="AJ966" s="380"/>
      <c r="AK966" s="380"/>
      <c r="AL966" s="380"/>
      <c r="AM966" s="282"/>
    </row>
    <row r="967" spans="1:39" ht="15" hidden="1" customHeight="1" outlineLevel="1">
      <c r="A967" s="490">
        <v>4</v>
      </c>
      <c r="B967" s="478" t="s">
        <v>459</v>
      </c>
      <c r="C967" s="267" t="s">
        <v>335</v>
      </c>
      <c r="D967" s="271"/>
      <c r="E967" s="271"/>
      <c r="F967" s="271"/>
      <c r="G967" s="271"/>
      <c r="H967" s="271"/>
      <c r="I967" s="271"/>
      <c r="J967" s="271"/>
      <c r="K967" s="271"/>
      <c r="L967" s="271"/>
      <c r="M967" s="271"/>
      <c r="N967" s="267"/>
      <c r="O967" s="271"/>
      <c r="P967" s="271"/>
      <c r="Q967" s="271"/>
      <c r="R967" s="271"/>
      <c r="S967" s="271"/>
      <c r="T967" s="271"/>
      <c r="U967" s="271"/>
      <c r="V967" s="271"/>
      <c r="W967" s="271"/>
      <c r="X967" s="271"/>
      <c r="Y967" s="383"/>
      <c r="Z967" s="383"/>
      <c r="AA967" s="383"/>
      <c r="AB967" s="383"/>
      <c r="AC967" s="383"/>
      <c r="AD967" s="383"/>
      <c r="AE967" s="383"/>
      <c r="AF967" s="378"/>
      <c r="AG967" s="378"/>
      <c r="AH967" s="378"/>
      <c r="AI967" s="378"/>
      <c r="AJ967" s="378"/>
      <c r="AK967" s="378"/>
      <c r="AL967" s="378"/>
      <c r="AM967" s="272">
        <f>SUM(Y967:AL967)</f>
        <v>0</v>
      </c>
    </row>
    <row r="968" spans="1:39" ht="15" hidden="1" customHeight="1" outlineLevel="1">
      <c r="A968" s="490"/>
      <c r="B968" s="270" t="s">
        <v>611</v>
      </c>
      <c r="C968" s="267" t="s">
        <v>337</v>
      </c>
      <c r="D968" s="271"/>
      <c r="E968" s="271"/>
      <c r="F968" s="271"/>
      <c r="G968" s="271"/>
      <c r="H968" s="271"/>
      <c r="I968" s="271"/>
      <c r="J968" s="271"/>
      <c r="K968" s="271"/>
      <c r="L968" s="271"/>
      <c r="M968" s="271"/>
      <c r="N968" s="427"/>
      <c r="O968" s="271"/>
      <c r="P968" s="271"/>
      <c r="Q968" s="271"/>
      <c r="R968" s="271"/>
      <c r="S968" s="271"/>
      <c r="T968" s="271"/>
      <c r="U968" s="271"/>
      <c r="V968" s="271"/>
      <c r="W968" s="271"/>
      <c r="X968" s="271"/>
      <c r="Y968" s="379">
        <f>Y967</f>
        <v>0</v>
      </c>
      <c r="Z968" s="379">
        <f t="shared" ref="Z968" si="2871">Z967</f>
        <v>0</v>
      </c>
      <c r="AA968" s="379">
        <f t="shared" ref="AA968" si="2872">AA967</f>
        <v>0</v>
      </c>
      <c r="AB968" s="379">
        <f t="shared" ref="AB968" si="2873">AB967</f>
        <v>0</v>
      </c>
      <c r="AC968" s="379">
        <f t="shared" ref="AC968" si="2874">AC967</f>
        <v>0</v>
      </c>
      <c r="AD968" s="379">
        <f t="shared" ref="AD968" si="2875">AD967</f>
        <v>0</v>
      </c>
      <c r="AE968" s="379">
        <f t="shared" ref="AE968" si="2876">AE967</f>
        <v>0</v>
      </c>
      <c r="AF968" s="379">
        <f t="shared" ref="AF968" si="2877">AF967</f>
        <v>0</v>
      </c>
      <c r="AG968" s="379">
        <f t="shared" ref="AG968" si="2878">AG967</f>
        <v>0</v>
      </c>
      <c r="AH968" s="379">
        <f t="shared" ref="AH968" si="2879">AH967</f>
        <v>0</v>
      </c>
      <c r="AI968" s="379">
        <f t="shared" ref="AI968" si="2880">AI967</f>
        <v>0</v>
      </c>
      <c r="AJ968" s="379">
        <f t="shared" ref="AJ968" si="2881">AJ967</f>
        <v>0</v>
      </c>
      <c r="AK968" s="379">
        <f t="shared" ref="AK968" si="2882">AK967</f>
        <v>0</v>
      </c>
      <c r="AL968" s="379">
        <f t="shared" ref="AL968" si="2883">AL967</f>
        <v>0</v>
      </c>
      <c r="AM968" s="273"/>
    </row>
    <row r="969" spans="1:39" ht="15" hidden="1" customHeight="1" outlineLevel="1">
      <c r="A969" s="490"/>
      <c r="B969" s="270"/>
      <c r="C969" s="281"/>
      <c r="D969" s="280"/>
      <c r="E969" s="280"/>
      <c r="F969" s="280"/>
      <c r="G969" s="280"/>
      <c r="H969" s="280"/>
      <c r="I969" s="280"/>
      <c r="J969" s="280"/>
      <c r="K969" s="280"/>
      <c r="L969" s="280"/>
      <c r="M969" s="280"/>
      <c r="N969" s="267"/>
      <c r="O969" s="280"/>
      <c r="P969" s="280"/>
      <c r="Q969" s="280"/>
      <c r="R969" s="280"/>
      <c r="S969" s="280"/>
      <c r="T969" s="280"/>
      <c r="U969" s="280"/>
      <c r="V969" s="280"/>
      <c r="W969" s="280"/>
      <c r="X969" s="280"/>
      <c r="Y969" s="380"/>
      <c r="Z969" s="380"/>
      <c r="AA969" s="380"/>
      <c r="AB969" s="380"/>
      <c r="AC969" s="380"/>
      <c r="AD969" s="380"/>
      <c r="AE969" s="380"/>
      <c r="AF969" s="380"/>
      <c r="AG969" s="380"/>
      <c r="AH969" s="380"/>
      <c r="AI969" s="380"/>
      <c r="AJ969" s="380"/>
      <c r="AK969" s="380"/>
      <c r="AL969" s="380"/>
      <c r="AM969" s="282"/>
    </row>
    <row r="970" spans="1:39" ht="15" hidden="1" customHeight="1" outlineLevel="1">
      <c r="A970" s="490">
        <v>5</v>
      </c>
      <c r="B970" s="396" t="s">
        <v>460</v>
      </c>
      <c r="C970" s="267" t="s">
        <v>335</v>
      </c>
      <c r="D970" s="271"/>
      <c r="E970" s="271"/>
      <c r="F970" s="271"/>
      <c r="G970" s="271"/>
      <c r="H970" s="271"/>
      <c r="I970" s="271"/>
      <c r="J970" s="271"/>
      <c r="K970" s="271"/>
      <c r="L970" s="271"/>
      <c r="M970" s="271"/>
      <c r="N970" s="267"/>
      <c r="O970" s="271"/>
      <c r="P970" s="271"/>
      <c r="Q970" s="271"/>
      <c r="R970" s="271"/>
      <c r="S970" s="271"/>
      <c r="T970" s="271"/>
      <c r="U970" s="271"/>
      <c r="V970" s="271"/>
      <c r="W970" s="271"/>
      <c r="X970" s="271"/>
      <c r="Y970" s="383"/>
      <c r="Z970" s="383"/>
      <c r="AA970" s="383"/>
      <c r="AB970" s="383"/>
      <c r="AC970" s="383"/>
      <c r="AD970" s="383"/>
      <c r="AE970" s="383"/>
      <c r="AF970" s="378"/>
      <c r="AG970" s="378"/>
      <c r="AH970" s="378"/>
      <c r="AI970" s="378"/>
      <c r="AJ970" s="378"/>
      <c r="AK970" s="378"/>
      <c r="AL970" s="378"/>
      <c r="AM970" s="272">
        <f>SUM(Y970:AL970)</f>
        <v>0</v>
      </c>
    </row>
    <row r="971" spans="1:39" ht="15" hidden="1" customHeight="1" outlineLevel="1">
      <c r="A971" s="490"/>
      <c r="B971" s="270" t="s">
        <v>611</v>
      </c>
      <c r="C971" s="267" t="s">
        <v>337</v>
      </c>
      <c r="D971" s="271"/>
      <c r="E971" s="271"/>
      <c r="F971" s="271"/>
      <c r="G971" s="271"/>
      <c r="H971" s="271"/>
      <c r="I971" s="271"/>
      <c r="J971" s="271"/>
      <c r="K971" s="271"/>
      <c r="L971" s="271"/>
      <c r="M971" s="271"/>
      <c r="N971" s="427"/>
      <c r="O971" s="271"/>
      <c r="P971" s="271"/>
      <c r="Q971" s="271"/>
      <c r="R971" s="271"/>
      <c r="S971" s="271"/>
      <c r="T971" s="271"/>
      <c r="U971" s="271"/>
      <c r="V971" s="271"/>
      <c r="W971" s="271"/>
      <c r="X971" s="271"/>
      <c r="Y971" s="379">
        <f>Y970</f>
        <v>0</v>
      </c>
      <c r="Z971" s="379">
        <f t="shared" ref="Z971" si="2884">Z970</f>
        <v>0</v>
      </c>
      <c r="AA971" s="379">
        <f t="shared" ref="AA971" si="2885">AA970</f>
        <v>0</v>
      </c>
      <c r="AB971" s="379">
        <f t="shared" ref="AB971" si="2886">AB970</f>
        <v>0</v>
      </c>
      <c r="AC971" s="379">
        <f t="shared" ref="AC971" si="2887">AC970</f>
        <v>0</v>
      </c>
      <c r="AD971" s="379">
        <f t="shared" ref="AD971" si="2888">AD970</f>
        <v>0</v>
      </c>
      <c r="AE971" s="379">
        <f t="shared" ref="AE971" si="2889">AE970</f>
        <v>0</v>
      </c>
      <c r="AF971" s="379">
        <f t="shared" ref="AF971" si="2890">AF970</f>
        <v>0</v>
      </c>
      <c r="AG971" s="379">
        <f t="shared" ref="AG971" si="2891">AG970</f>
        <v>0</v>
      </c>
      <c r="AH971" s="379">
        <f t="shared" ref="AH971" si="2892">AH970</f>
        <v>0</v>
      </c>
      <c r="AI971" s="379">
        <f t="shared" ref="AI971" si="2893">AI970</f>
        <v>0</v>
      </c>
      <c r="AJ971" s="379">
        <f t="shared" ref="AJ971" si="2894">AJ970</f>
        <v>0</v>
      </c>
      <c r="AK971" s="379">
        <f t="shared" ref="AK971" si="2895">AK970</f>
        <v>0</v>
      </c>
      <c r="AL971" s="379">
        <f t="shared" ref="AL971" si="2896">AL970</f>
        <v>0</v>
      </c>
      <c r="AM971" s="273"/>
    </row>
    <row r="972" spans="1:39" ht="15" hidden="1" customHeight="1" outlineLevel="1">
      <c r="A972" s="490"/>
      <c r="B972" s="270"/>
      <c r="C972" s="267"/>
      <c r="D972" s="267"/>
      <c r="E972" s="267"/>
      <c r="F972" s="267"/>
      <c r="G972" s="267"/>
      <c r="H972" s="267"/>
      <c r="I972" s="267"/>
      <c r="J972" s="267"/>
      <c r="K972" s="267"/>
      <c r="L972" s="267"/>
      <c r="M972" s="267"/>
      <c r="N972" s="267"/>
      <c r="O972" s="267"/>
      <c r="P972" s="267"/>
      <c r="Q972" s="267"/>
      <c r="R972" s="267"/>
      <c r="S972" s="267"/>
      <c r="T972" s="267"/>
      <c r="U972" s="267"/>
      <c r="V972" s="267"/>
      <c r="W972" s="267"/>
      <c r="X972" s="267"/>
      <c r="Y972" s="390"/>
      <c r="Z972" s="391"/>
      <c r="AA972" s="391"/>
      <c r="AB972" s="391"/>
      <c r="AC972" s="391"/>
      <c r="AD972" s="391"/>
      <c r="AE972" s="391"/>
      <c r="AF972" s="391"/>
      <c r="AG972" s="391"/>
      <c r="AH972" s="391"/>
      <c r="AI972" s="391"/>
      <c r="AJ972" s="391"/>
      <c r="AK972" s="391"/>
      <c r="AL972" s="391"/>
      <c r="AM972" s="273"/>
    </row>
    <row r="973" spans="1:39" ht="15.45" hidden="1" outlineLevel="1">
      <c r="A973" s="490"/>
      <c r="B973" s="295" t="s">
        <v>461</v>
      </c>
      <c r="C973" s="265"/>
      <c r="D973" s="265"/>
      <c r="E973" s="265"/>
      <c r="F973" s="265"/>
      <c r="G973" s="265"/>
      <c r="H973" s="265"/>
      <c r="I973" s="265"/>
      <c r="J973" s="265"/>
      <c r="K973" s="265"/>
      <c r="L973" s="265"/>
      <c r="M973" s="265"/>
      <c r="N973" s="266"/>
      <c r="O973" s="265"/>
      <c r="P973" s="265"/>
      <c r="Q973" s="265"/>
      <c r="R973" s="265"/>
      <c r="S973" s="265"/>
      <c r="T973" s="265"/>
      <c r="U973" s="265"/>
      <c r="V973" s="265"/>
      <c r="W973" s="265"/>
      <c r="X973" s="265"/>
      <c r="Y973" s="382"/>
      <c r="Z973" s="382"/>
      <c r="AA973" s="382"/>
      <c r="AB973" s="382"/>
      <c r="AC973" s="382"/>
      <c r="AD973" s="382"/>
      <c r="AE973" s="382"/>
      <c r="AF973" s="382"/>
      <c r="AG973" s="382"/>
      <c r="AH973" s="382"/>
      <c r="AI973" s="382"/>
      <c r="AJ973" s="382"/>
      <c r="AK973" s="382"/>
      <c r="AL973" s="382"/>
      <c r="AM973" s="268"/>
    </row>
    <row r="974" spans="1:39" ht="15" hidden="1" customHeight="1" outlineLevel="1">
      <c r="A974" s="490">
        <v>6</v>
      </c>
      <c r="B974" s="396" t="s">
        <v>462</v>
      </c>
      <c r="C974" s="267" t="s">
        <v>335</v>
      </c>
      <c r="D974" s="271"/>
      <c r="E974" s="271"/>
      <c r="F974" s="271"/>
      <c r="G974" s="271"/>
      <c r="H974" s="271"/>
      <c r="I974" s="271"/>
      <c r="J974" s="271"/>
      <c r="K974" s="271"/>
      <c r="L974" s="271"/>
      <c r="M974" s="271"/>
      <c r="N974" s="271">
        <v>12</v>
      </c>
      <c r="O974" s="271"/>
      <c r="P974" s="271"/>
      <c r="Q974" s="271"/>
      <c r="R974" s="271"/>
      <c r="S974" s="271"/>
      <c r="T974" s="271"/>
      <c r="U974" s="271"/>
      <c r="V974" s="271"/>
      <c r="W974" s="271"/>
      <c r="X974" s="271"/>
      <c r="Y974" s="383"/>
      <c r="Z974" s="383"/>
      <c r="AA974" s="383"/>
      <c r="AB974" s="383"/>
      <c r="AC974" s="383"/>
      <c r="AD974" s="383"/>
      <c r="AE974" s="383"/>
      <c r="AF974" s="383"/>
      <c r="AG974" s="383"/>
      <c r="AH974" s="383"/>
      <c r="AI974" s="383"/>
      <c r="AJ974" s="383"/>
      <c r="AK974" s="383"/>
      <c r="AL974" s="383"/>
      <c r="AM974" s="272">
        <f>SUM(Y974:AL974)</f>
        <v>0</v>
      </c>
    </row>
    <row r="975" spans="1:39" ht="15" hidden="1" customHeight="1" outlineLevel="1">
      <c r="A975" s="490"/>
      <c r="B975" s="270" t="s">
        <v>611</v>
      </c>
      <c r="C975" s="267" t="s">
        <v>337</v>
      </c>
      <c r="D975" s="271"/>
      <c r="E975" s="271"/>
      <c r="F975" s="271"/>
      <c r="G975" s="271"/>
      <c r="H975" s="271"/>
      <c r="I975" s="271"/>
      <c r="J975" s="271"/>
      <c r="K975" s="271"/>
      <c r="L975" s="271"/>
      <c r="M975" s="271"/>
      <c r="N975" s="271">
        <f>N974</f>
        <v>12</v>
      </c>
      <c r="O975" s="271"/>
      <c r="P975" s="271"/>
      <c r="Q975" s="271"/>
      <c r="R975" s="271"/>
      <c r="S975" s="271"/>
      <c r="T975" s="271"/>
      <c r="U975" s="271"/>
      <c r="V975" s="271"/>
      <c r="W975" s="271"/>
      <c r="X975" s="271"/>
      <c r="Y975" s="379">
        <f>Y974</f>
        <v>0</v>
      </c>
      <c r="Z975" s="379">
        <f t="shared" ref="Z975" si="2897">Z974</f>
        <v>0</v>
      </c>
      <c r="AA975" s="379">
        <f t="shared" ref="AA975" si="2898">AA974</f>
        <v>0</v>
      </c>
      <c r="AB975" s="379">
        <f t="shared" ref="AB975" si="2899">AB974</f>
        <v>0</v>
      </c>
      <c r="AC975" s="379">
        <f t="shared" ref="AC975" si="2900">AC974</f>
        <v>0</v>
      </c>
      <c r="AD975" s="379">
        <f t="shared" ref="AD975" si="2901">AD974</f>
        <v>0</v>
      </c>
      <c r="AE975" s="379">
        <f t="shared" ref="AE975" si="2902">AE974</f>
        <v>0</v>
      </c>
      <c r="AF975" s="379">
        <f t="shared" ref="AF975" si="2903">AF974</f>
        <v>0</v>
      </c>
      <c r="AG975" s="379">
        <f t="shared" ref="AG975" si="2904">AG974</f>
        <v>0</v>
      </c>
      <c r="AH975" s="379">
        <f t="shared" ref="AH975" si="2905">AH974</f>
        <v>0</v>
      </c>
      <c r="AI975" s="379">
        <f t="shared" ref="AI975" si="2906">AI974</f>
        <v>0</v>
      </c>
      <c r="AJ975" s="379">
        <f t="shared" ref="AJ975" si="2907">AJ974</f>
        <v>0</v>
      </c>
      <c r="AK975" s="379">
        <f t="shared" ref="AK975" si="2908">AK974</f>
        <v>0</v>
      </c>
      <c r="AL975" s="379">
        <f t="shared" ref="AL975" si="2909">AL974</f>
        <v>0</v>
      </c>
      <c r="AM975" s="287"/>
    </row>
    <row r="976" spans="1:39" ht="15" hidden="1" customHeight="1" outlineLevel="1">
      <c r="A976" s="490"/>
      <c r="B976" s="286"/>
      <c r="C976" s="288"/>
      <c r="D976" s="267"/>
      <c r="E976" s="267"/>
      <c r="F976" s="267"/>
      <c r="G976" s="267"/>
      <c r="H976" s="267"/>
      <c r="I976" s="267"/>
      <c r="J976" s="267"/>
      <c r="K976" s="267"/>
      <c r="L976" s="267"/>
      <c r="M976" s="267"/>
      <c r="N976" s="267"/>
      <c r="O976" s="267"/>
      <c r="P976" s="267"/>
      <c r="Q976" s="267"/>
      <c r="R976" s="267"/>
      <c r="S976" s="267"/>
      <c r="T976" s="267"/>
      <c r="U976" s="267"/>
      <c r="V976" s="267"/>
      <c r="W976" s="267"/>
      <c r="X976" s="267"/>
      <c r="Y976" s="384"/>
      <c r="Z976" s="384"/>
      <c r="AA976" s="384"/>
      <c r="AB976" s="384"/>
      <c r="AC976" s="384"/>
      <c r="AD976" s="384"/>
      <c r="AE976" s="384"/>
      <c r="AF976" s="384"/>
      <c r="AG976" s="384"/>
      <c r="AH976" s="384"/>
      <c r="AI976" s="384"/>
      <c r="AJ976" s="384"/>
      <c r="AK976" s="384"/>
      <c r="AL976" s="384"/>
      <c r="AM976" s="289"/>
    </row>
    <row r="977" spans="1:39" ht="15" hidden="1" customHeight="1" outlineLevel="1">
      <c r="A977" s="490">
        <v>7</v>
      </c>
      <c r="B977" s="396" t="s">
        <v>463</v>
      </c>
      <c r="C977" s="267" t="s">
        <v>335</v>
      </c>
      <c r="D977" s="271"/>
      <c r="E977" s="271"/>
      <c r="F977" s="271"/>
      <c r="G977" s="271"/>
      <c r="H977" s="271"/>
      <c r="I977" s="271"/>
      <c r="J977" s="271"/>
      <c r="K977" s="271"/>
      <c r="L977" s="271"/>
      <c r="M977" s="271"/>
      <c r="N977" s="271">
        <v>12</v>
      </c>
      <c r="O977" s="271"/>
      <c r="P977" s="271"/>
      <c r="Q977" s="271"/>
      <c r="R977" s="271"/>
      <c r="S977" s="271"/>
      <c r="T977" s="271"/>
      <c r="U977" s="271"/>
      <c r="V977" s="271"/>
      <c r="W977" s="271"/>
      <c r="X977" s="271"/>
      <c r="Y977" s="383"/>
      <c r="Z977" s="383"/>
      <c r="AA977" s="383"/>
      <c r="AB977" s="383"/>
      <c r="AC977" s="383"/>
      <c r="AD977" s="383"/>
      <c r="AE977" s="383"/>
      <c r="AF977" s="383"/>
      <c r="AG977" s="383"/>
      <c r="AH977" s="383"/>
      <c r="AI977" s="383"/>
      <c r="AJ977" s="383"/>
      <c r="AK977" s="383"/>
      <c r="AL977" s="383"/>
      <c r="AM977" s="272">
        <f>SUM(Y977:AL977)</f>
        <v>0</v>
      </c>
    </row>
    <row r="978" spans="1:39" ht="15" hidden="1" customHeight="1" outlineLevel="1">
      <c r="A978" s="490"/>
      <c r="B978" s="270" t="s">
        <v>611</v>
      </c>
      <c r="C978" s="267" t="s">
        <v>337</v>
      </c>
      <c r="D978" s="271"/>
      <c r="E978" s="271"/>
      <c r="F978" s="271"/>
      <c r="G978" s="271"/>
      <c r="H978" s="271"/>
      <c r="I978" s="271"/>
      <c r="J978" s="271"/>
      <c r="K978" s="271"/>
      <c r="L978" s="271"/>
      <c r="M978" s="271"/>
      <c r="N978" s="271">
        <f>N977</f>
        <v>12</v>
      </c>
      <c r="O978" s="271"/>
      <c r="P978" s="271"/>
      <c r="Q978" s="271"/>
      <c r="R978" s="271"/>
      <c r="S978" s="271"/>
      <c r="T978" s="271"/>
      <c r="U978" s="271"/>
      <c r="V978" s="271"/>
      <c r="W978" s="271"/>
      <c r="X978" s="271"/>
      <c r="Y978" s="379">
        <f>Y977</f>
        <v>0</v>
      </c>
      <c r="Z978" s="379">
        <f t="shared" ref="Z978" si="2910">Z977</f>
        <v>0</v>
      </c>
      <c r="AA978" s="379">
        <f t="shared" ref="AA978" si="2911">AA977</f>
        <v>0</v>
      </c>
      <c r="AB978" s="379">
        <f t="shared" ref="AB978" si="2912">AB977</f>
        <v>0</v>
      </c>
      <c r="AC978" s="379">
        <f t="shared" ref="AC978" si="2913">AC977</f>
        <v>0</v>
      </c>
      <c r="AD978" s="379">
        <f t="shared" ref="AD978" si="2914">AD977</f>
        <v>0</v>
      </c>
      <c r="AE978" s="379">
        <f t="shared" ref="AE978" si="2915">AE977</f>
        <v>0</v>
      </c>
      <c r="AF978" s="379">
        <f t="shared" ref="AF978" si="2916">AF977</f>
        <v>0</v>
      </c>
      <c r="AG978" s="379">
        <f t="shared" ref="AG978" si="2917">AG977</f>
        <v>0</v>
      </c>
      <c r="AH978" s="379">
        <f t="shared" ref="AH978" si="2918">AH977</f>
        <v>0</v>
      </c>
      <c r="AI978" s="379">
        <f t="shared" ref="AI978" si="2919">AI977</f>
        <v>0</v>
      </c>
      <c r="AJ978" s="379">
        <f t="shared" ref="AJ978" si="2920">AJ977</f>
        <v>0</v>
      </c>
      <c r="AK978" s="379">
        <f t="shared" ref="AK978" si="2921">AK977</f>
        <v>0</v>
      </c>
      <c r="AL978" s="379">
        <f t="shared" ref="AL978" si="2922">AL977</f>
        <v>0</v>
      </c>
      <c r="AM978" s="287"/>
    </row>
    <row r="979" spans="1:39" ht="15" hidden="1" customHeight="1" outlineLevel="1">
      <c r="A979" s="490"/>
      <c r="B979" s="290"/>
      <c r="C979" s="288"/>
      <c r="D979" s="267"/>
      <c r="E979" s="267"/>
      <c r="F979" s="267"/>
      <c r="G979" s="267"/>
      <c r="H979" s="267"/>
      <c r="I979" s="267"/>
      <c r="J979" s="267"/>
      <c r="K979" s="267"/>
      <c r="L979" s="267"/>
      <c r="M979" s="267"/>
      <c r="N979" s="267"/>
      <c r="O979" s="267"/>
      <c r="P979" s="267"/>
      <c r="Q979" s="267"/>
      <c r="R979" s="267"/>
      <c r="S979" s="267"/>
      <c r="T979" s="267"/>
      <c r="U979" s="267"/>
      <c r="V979" s="267"/>
      <c r="W979" s="267"/>
      <c r="X979" s="267"/>
      <c r="Y979" s="384"/>
      <c r="Z979" s="385"/>
      <c r="AA979" s="384"/>
      <c r="AB979" s="384"/>
      <c r="AC979" s="384"/>
      <c r="AD979" s="384"/>
      <c r="AE979" s="384"/>
      <c r="AF979" s="384"/>
      <c r="AG979" s="384"/>
      <c r="AH979" s="384"/>
      <c r="AI979" s="384"/>
      <c r="AJ979" s="384"/>
      <c r="AK979" s="384"/>
      <c r="AL979" s="384"/>
      <c r="AM979" s="289"/>
    </row>
    <row r="980" spans="1:39" ht="15" hidden="1" customHeight="1" outlineLevel="1">
      <c r="A980" s="490">
        <v>8</v>
      </c>
      <c r="B980" s="396" t="s">
        <v>465</v>
      </c>
      <c r="C980" s="267" t="s">
        <v>335</v>
      </c>
      <c r="D980" s="271"/>
      <c r="E980" s="271"/>
      <c r="F980" s="271"/>
      <c r="G980" s="271"/>
      <c r="H980" s="271"/>
      <c r="I980" s="271"/>
      <c r="J980" s="271"/>
      <c r="K980" s="271"/>
      <c r="L980" s="271"/>
      <c r="M980" s="271"/>
      <c r="N980" s="271">
        <v>12</v>
      </c>
      <c r="O980" s="271"/>
      <c r="P980" s="271"/>
      <c r="Q980" s="271"/>
      <c r="R980" s="271"/>
      <c r="S980" s="271"/>
      <c r="T980" s="271"/>
      <c r="U980" s="271"/>
      <c r="V980" s="271"/>
      <c r="W980" s="271"/>
      <c r="X980" s="271"/>
      <c r="Y980" s="383"/>
      <c r="Z980" s="383"/>
      <c r="AA980" s="383"/>
      <c r="AB980" s="383"/>
      <c r="AC980" s="383"/>
      <c r="AD980" s="383"/>
      <c r="AE980" s="383"/>
      <c r="AF980" s="383"/>
      <c r="AG980" s="383"/>
      <c r="AH980" s="383"/>
      <c r="AI980" s="383"/>
      <c r="AJ980" s="383"/>
      <c r="AK980" s="383"/>
      <c r="AL980" s="383"/>
      <c r="AM980" s="272">
        <f>SUM(Y980:AL980)</f>
        <v>0</v>
      </c>
    </row>
    <row r="981" spans="1:39" ht="15" hidden="1" customHeight="1" outlineLevel="1">
      <c r="A981" s="490"/>
      <c r="B981" s="270" t="s">
        <v>611</v>
      </c>
      <c r="C981" s="267" t="s">
        <v>337</v>
      </c>
      <c r="D981" s="271"/>
      <c r="E981" s="271"/>
      <c r="F981" s="271"/>
      <c r="G981" s="271"/>
      <c r="H981" s="271"/>
      <c r="I981" s="271"/>
      <c r="J981" s="271"/>
      <c r="K981" s="271"/>
      <c r="L981" s="271"/>
      <c r="M981" s="271"/>
      <c r="N981" s="271">
        <f>N980</f>
        <v>12</v>
      </c>
      <c r="O981" s="271"/>
      <c r="P981" s="271"/>
      <c r="Q981" s="271"/>
      <c r="R981" s="271"/>
      <c r="S981" s="271"/>
      <c r="T981" s="271"/>
      <c r="U981" s="271"/>
      <c r="V981" s="271"/>
      <c r="W981" s="271"/>
      <c r="X981" s="271"/>
      <c r="Y981" s="379">
        <f>Y980</f>
        <v>0</v>
      </c>
      <c r="Z981" s="379">
        <f t="shared" ref="Z981" si="2923">Z980</f>
        <v>0</v>
      </c>
      <c r="AA981" s="379">
        <f t="shared" ref="AA981" si="2924">AA980</f>
        <v>0</v>
      </c>
      <c r="AB981" s="379">
        <f t="shared" ref="AB981" si="2925">AB980</f>
        <v>0</v>
      </c>
      <c r="AC981" s="379">
        <f t="shared" ref="AC981" si="2926">AC980</f>
        <v>0</v>
      </c>
      <c r="AD981" s="379">
        <f t="shared" ref="AD981" si="2927">AD980</f>
        <v>0</v>
      </c>
      <c r="AE981" s="379">
        <f t="shared" ref="AE981" si="2928">AE980</f>
        <v>0</v>
      </c>
      <c r="AF981" s="379">
        <f t="shared" ref="AF981" si="2929">AF980</f>
        <v>0</v>
      </c>
      <c r="AG981" s="379">
        <f t="shared" ref="AG981" si="2930">AG980</f>
        <v>0</v>
      </c>
      <c r="AH981" s="379">
        <f t="shared" ref="AH981" si="2931">AH980</f>
        <v>0</v>
      </c>
      <c r="AI981" s="379">
        <f t="shared" ref="AI981" si="2932">AI980</f>
        <v>0</v>
      </c>
      <c r="AJ981" s="379">
        <f t="shared" ref="AJ981" si="2933">AJ980</f>
        <v>0</v>
      </c>
      <c r="AK981" s="379">
        <f t="shared" ref="AK981" si="2934">AK980</f>
        <v>0</v>
      </c>
      <c r="AL981" s="379">
        <f t="shared" ref="AL981" si="2935">AL980</f>
        <v>0</v>
      </c>
      <c r="AM981" s="287"/>
    </row>
    <row r="982" spans="1:39" ht="15" hidden="1" customHeight="1" outlineLevel="1">
      <c r="A982" s="490"/>
      <c r="B982" s="290"/>
      <c r="C982" s="288"/>
      <c r="D982" s="292"/>
      <c r="E982" s="292"/>
      <c r="F982" s="292"/>
      <c r="G982" s="292"/>
      <c r="H982" s="292"/>
      <c r="I982" s="292"/>
      <c r="J982" s="292"/>
      <c r="K982" s="292"/>
      <c r="L982" s="292"/>
      <c r="M982" s="292"/>
      <c r="N982" s="267"/>
      <c r="O982" s="292"/>
      <c r="P982" s="292"/>
      <c r="Q982" s="292"/>
      <c r="R982" s="292"/>
      <c r="S982" s="292"/>
      <c r="T982" s="292"/>
      <c r="U982" s="292"/>
      <c r="V982" s="292"/>
      <c r="W982" s="292"/>
      <c r="X982" s="292"/>
      <c r="Y982" s="384"/>
      <c r="Z982" s="385"/>
      <c r="AA982" s="384"/>
      <c r="AB982" s="384"/>
      <c r="AC982" s="384"/>
      <c r="AD982" s="384"/>
      <c r="AE982" s="384"/>
      <c r="AF982" s="384"/>
      <c r="AG982" s="384"/>
      <c r="AH982" s="384"/>
      <c r="AI982" s="384"/>
      <c r="AJ982" s="384"/>
      <c r="AK982" s="384"/>
      <c r="AL982" s="384"/>
      <c r="AM982" s="289"/>
    </row>
    <row r="983" spans="1:39" ht="15" hidden="1" customHeight="1" outlineLevel="1">
      <c r="A983" s="490">
        <v>9</v>
      </c>
      <c r="B983" s="396" t="s">
        <v>466</v>
      </c>
      <c r="C983" s="267" t="s">
        <v>335</v>
      </c>
      <c r="D983" s="271"/>
      <c r="E983" s="271"/>
      <c r="F983" s="271"/>
      <c r="G983" s="271"/>
      <c r="H983" s="271"/>
      <c r="I983" s="271"/>
      <c r="J983" s="271"/>
      <c r="K983" s="271"/>
      <c r="L983" s="271"/>
      <c r="M983" s="271"/>
      <c r="N983" s="271">
        <v>12</v>
      </c>
      <c r="O983" s="271"/>
      <c r="P983" s="271"/>
      <c r="Q983" s="271"/>
      <c r="R983" s="271"/>
      <c r="S983" s="271"/>
      <c r="T983" s="271"/>
      <c r="U983" s="271"/>
      <c r="V983" s="271"/>
      <c r="W983" s="271"/>
      <c r="X983" s="271"/>
      <c r="Y983" s="383"/>
      <c r="Z983" s="383"/>
      <c r="AA983" s="383"/>
      <c r="AB983" s="383"/>
      <c r="AC983" s="383"/>
      <c r="AD983" s="383"/>
      <c r="AE983" s="383"/>
      <c r="AF983" s="383"/>
      <c r="AG983" s="383"/>
      <c r="AH983" s="383"/>
      <c r="AI983" s="383"/>
      <c r="AJ983" s="383"/>
      <c r="AK983" s="383"/>
      <c r="AL983" s="383"/>
      <c r="AM983" s="272">
        <f>SUM(Y983:AL983)</f>
        <v>0</v>
      </c>
    </row>
    <row r="984" spans="1:39" ht="15" hidden="1" customHeight="1" outlineLevel="1">
      <c r="A984" s="490"/>
      <c r="B984" s="270" t="s">
        <v>611</v>
      </c>
      <c r="C984" s="267" t="s">
        <v>337</v>
      </c>
      <c r="D984" s="271"/>
      <c r="E984" s="271"/>
      <c r="F984" s="271"/>
      <c r="G984" s="271"/>
      <c r="H984" s="271"/>
      <c r="I984" s="271"/>
      <c r="J984" s="271"/>
      <c r="K984" s="271"/>
      <c r="L984" s="271"/>
      <c r="M984" s="271"/>
      <c r="N984" s="271">
        <f>N983</f>
        <v>12</v>
      </c>
      <c r="O984" s="271"/>
      <c r="P984" s="271"/>
      <c r="Q984" s="271"/>
      <c r="R984" s="271"/>
      <c r="S984" s="271"/>
      <c r="T984" s="271"/>
      <c r="U984" s="271"/>
      <c r="V984" s="271"/>
      <c r="W984" s="271"/>
      <c r="X984" s="271"/>
      <c r="Y984" s="379">
        <f>Y983</f>
        <v>0</v>
      </c>
      <c r="Z984" s="379">
        <f t="shared" ref="Z984" si="2936">Z983</f>
        <v>0</v>
      </c>
      <c r="AA984" s="379">
        <f t="shared" ref="AA984" si="2937">AA983</f>
        <v>0</v>
      </c>
      <c r="AB984" s="379">
        <f t="shared" ref="AB984" si="2938">AB983</f>
        <v>0</v>
      </c>
      <c r="AC984" s="379">
        <f t="shared" ref="AC984" si="2939">AC983</f>
        <v>0</v>
      </c>
      <c r="AD984" s="379">
        <f t="shared" ref="AD984" si="2940">AD983</f>
        <v>0</v>
      </c>
      <c r="AE984" s="379">
        <f t="shared" ref="AE984" si="2941">AE983</f>
        <v>0</v>
      </c>
      <c r="AF984" s="379">
        <f t="shared" ref="AF984" si="2942">AF983</f>
        <v>0</v>
      </c>
      <c r="AG984" s="379">
        <f t="shared" ref="AG984" si="2943">AG983</f>
        <v>0</v>
      </c>
      <c r="AH984" s="379">
        <f t="shared" ref="AH984" si="2944">AH983</f>
        <v>0</v>
      </c>
      <c r="AI984" s="379">
        <f t="shared" ref="AI984" si="2945">AI983</f>
        <v>0</v>
      </c>
      <c r="AJ984" s="379">
        <f t="shared" ref="AJ984" si="2946">AJ983</f>
        <v>0</v>
      </c>
      <c r="AK984" s="379">
        <f t="shared" ref="AK984" si="2947">AK983</f>
        <v>0</v>
      </c>
      <c r="AL984" s="379">
        <f t="shared" ref="AL984" si="2948">AL983</f>
        <v>0</v>
      </c>
      <c r="AM984" s="287"/>
    </row>
    <row r="985" spans="1:39" ht="15" hidden="1" customHeight="1" outlineLevel="1">
      <c r="A985" s="490"/>
      <c r="B985" s="290"/>
      <c r="C985" s="288"/>
      <c r="D985" s="292"/>
      <c r="E985" s="292"/>
      <c r="F985" s="292"/>
      <c r="G985" s="292"/>
      <c r="H985" s="292"/>
      <c r="I985" s="292"/>
      <c r="J985" s="292"/>
      <c r="K985" s="292"/>
      <c r="L985" s="292"/>
      <c r="M985" s="292"/>
      <c r="N985" s="267"/>
      <c r="O985" s="292"/>
      <c r="P985" s="292"/>
      <c r="Q985" s="292"/>
      <c r="R985" s="292"/>
      <c r="S985" s="292"/>
      <c r="T985" s="292"/>
      <c r="U985" s="292"/>
      <c r="V985" s="292"/>
      <c r="W985" s="292"/>
      <c r="X985" s="292"/>
      <c r="Y985" s="384"/>
      <c r="Z985" s="384"/>
      <c r="AA985" s="384"/>
      <c r="AB985" s="384"/>
      <c r="AC985" s="384"/>
      <c r="AD985" s="384"/>
      <c r="AE985" s="384"/>
      <c r="AF985" s="384"/>
      <c r="AG985" s="384"/>
      <c r="AH985" s="384"/>
      <c r="AI985" s="384"/>
      <c r="AJ985" s="384"/>
      <c r="AK985" s="384"/>
      <c r="AL985" s="384"/>
      <c r="AM985" s="289"/>
    </row>
    <row r="986" spans="1:39" ht="15" hidden="1" customHeight="1" outlineLevel="1">
      <c r="A986" s="490">
        <v>10</v>
      </c>
      <c r="B986" s="396" t="s">
        <v>467</v>
      </c>
      <c r="C986" s="267" t="s">
        <v>335</v>
      </c>
      <c r="D986" s="271"/>
      <c r="E986" s="271"/>
      <c r="F986" s="271"/>
      <c r="G986" s="271"/>
      <c r="H986" s="271"/>
      <c r="I986" s="271"/>
      <c r="J986" s="271"/>
      <c r="K986" s="271"/>
      <c r="L986" s="271"/>
      <c r="M986" s="271"/>
      <c r="N986" s="271">
        <v>3</v>
      </c>
      <c r="O986" s="271"/>
      <c r="P986" s="271"/>
      <c r="Q986" s="271"/>
      <c r="R986" s="271"/>
      <c r="S986" s="271"/>
      <c r="T986" s="271"/>
      <c r="U986" s="271"/>
      <c r="V986" s="271"/>
      <c r="W986" s="271"/>
      <c r="X986" s="271"/>
      <c r="Y986" s="383"/>
      <c r="Z986" s="383"/>
      <c r="AA986" s="383"/>
      <c r="AB986" s="383"/>
      <c r="AC986" s="383"/>
      <c r="AD986" s="383"/>
      <c r="AE986" s="383"/>
      <c r="AF986" s="383"/>
      <c r="AG986" s="383"/>
      <c r="AH986" s="383"/>
      <c r="AI986" s="383"/>
      <c r="AJ986" s="383"/>
      <c r="AK986" s="383"/>
      <c r="AL986" s="383"/>
      <c r="AM986" s="272">
        <f>SUM(Y986:AL986)</f>
        <v>0</v>
      </c>
    </row>
    <row r="987" spans="1:39" ht="15" hidden="1" customHeight="1" outlineLevel="1">
      <c r="A987" s="490"/>
      <c r="B987" s="270" t="s">
        <v>611</v>
      </c>
      <c r="C987" s="267" t="s">
        <v>337</v>
      </c>
      <c r="D987" s="271"/>
      <c r="E987" s="271"/>
      <c r="F987" s="271"/>
      <c r="G987" s="271"/>
      <c r="H987" s="271"/>
      <c r="I987" s="271"/>
      <c r="J987" s="271"/>
      <c r="K987" s="271"/>
      <c r="L987" s="271"/>
      <c r="M987" s="271"/>
      <c r="N987" s="271">
        <f>N986</f>
        <v>3</v>
      </c>
      <c r="O987" s="271"/>
      <c r="P987" s="271"/>
      <c r="Q987" s="271"/>
      <c r="R987" s="271"/>
      <c r="S987" s="271"/>
      <c r="T987" s="271"/>
      <c r="U987" s="271"/>
      <c r="V987" s="271"/>
      <c r="W987" s="271"/>
      <c r="X987" s="271"/>
      <c r="Y987" s="379">
        <f>Y986</f>
        <v>0</v>
      </c>
      <c r="Z987" s="379">
        <f t="shared" ref="Z987" si="2949">Z986</f>
        <v>0</v>
      </c>
      <c r="AA987" s="379">
        <f t="shared" ref="AA987" si="2950">AA986</f>
        <v>0</v>
      </c>
      <c r="AB987" s="379">
        <f t="shared" ref="AB987" si="2951">AB986</f>
        <v>0</v>
      </c>
      <c r="AC987" s="379">
        <f t="shared" ref="AC987" si="2952">AC986</f>
        <v>0</v>
      </c>
      <c r="AD987" s="379">
        <f t="shared" ref="AD987" si="2953">AD986</f>
        <v>0</v>
      </c>
      <c r="AE987" s="379">
        <f t="shared" ref="AE987" si="2954">AE986</f>
        <v>0</v>
      </c>
      <c r="AF987" s="379">
        <f t="shared" ref="AF987" si="2955">AF986</f>
        <v>0</v>
      </c>
      <c r="AG987" s="379">
        <f t="shared" ref="AG987" si="2956">AG986</f>
        <v>0</v>
      </c>
      <c r="AH987" s="379">
        <f t="shared" ref="AH987" si="2957">AH986</f>
        <v>0</v>
      </c>
      <c r="AI987" s="379">
        <f t="shared" ref="AI987" si="2958">AI986</f>
        <v>0</v>
      </c>
      <c r="AJ987" s="379">
        <f t="shared" ref="AJ987" si="2959">AJ986</f>
        <v>0</v>
      </c>
      <c r="AK987" s="379">
        <f t="shared" ref="AK987" si="2960">AK986</f>
        <v>0</v>
      </c>
      <c r="AL987" s="379">
        <f t="shared" ref="AL987" si="2961">AL986</f>
        <v>0</v>
      </c>
      <c r="AM987" s="287"/>
    </row>
    <row r="988" spans="1:39" ht="15" hidden="1" customHeight="1" outlineLevel="1">
      <c r="A988" s="490"/>
      <c r="B988" s="290"/>
      <c r="C988" s="288"/>
      <c r="D988" s="292"/>
      <c r="E988" s="292"/>
      <c r="F988" s="292"/>
      <c r="G988" s="292"/>
      <c r="H988" s="292"/>
      <c r="I988" s="292"/>
      <c r="J988" s="292"/>
      <c r="K988" s="292"/>
      <c r="L988" s="292"/>
      <c r="M988" s="292"/>
      <c r="N988" s="267"/>
      <c r="O988" s="292"/>
      <c r="P988" s="292"/>
      <c r="Q988" s="292"/>
      <c r="R988" s="292"/>
      <c r="S988" s="292"/>
      <c r="T988" s="292"/>
      <c r="U988" s="292"/>
      <c r="V988" s="292"/>
      <c r="W988" s="292"/>
      <c r="X988" s="292"/>
      <c r="Y988" s="384"/>
      <c r="Z988" s="385"/>
      <c r="AA988" s="384"/>
      <c r="AB988" s="384"/>
      <c r="AC988" s="384"/>
      <c r="AD988" s="384"/>
      <c r="AE988" s="384"/>
      <c r="AF988" s="384"/>
      <c r="AG988" s="384"/>
      <c r="AH988" s="384"/>
      <c r="AI988" s="384"/>
      <c r="AJ988" s="384"/>
      <c r="AK988" s="384"/>
      <c r="AL988" s="384"/>
      <c r="AM988" s="289"/>
    </row>
    <row r="989" spans="1:39" ht="15" hidden="1" customHeight="1" outlineLevel="1">
      <c r="A989" s="490"/>
      <c r="B989" s="264" t="s">
        <v>355</v>
      </c>
      <c r="C989" s="265"/>
      <c r="D989" s="265"/>
      <c r="E989" s="265"/>
      <c r="F989" s="265"/>
      <c r="G989" s="265"/>
      <c r="H989" s="265"/>
      <c r="I989" s="265"/>
      <c r="J989" s="265"/>
      <c r="K989" s="265"/>
      <c r="L989" s="265"/>
      <c r="M989" s="265"/>
      <c r="N989" s="266"/>
      <c r="O989" s="265"/>
      <c r="P989" s="265"/>
      <c r="Q989" s="265"/>
      <c r="R989" s="265"/>
      <c r="S989" s="265"/>
      <c r="T989" s="265"/>
      <c r="U989" s="265"/>
      <c r="V989" s="265"/>
      <c r="W989" s="265"/>
      <c r="X989" s="265"/>
      <c r="Y989" s="382"/>
      <c r="Z989" s="382"/>
      <c r="AA989" s="382"/>
      <c r="AB989" s="382"/>
      <c r="AC989" s="382"/>
      <c r="AD989" s="382"/>
      <c r="AE989" s="382"/>
      <c r="AF989" s="382"/>
      <c r="AG989" s="382"/>
      <c r="AH989" s="382"/>
      <c r="AI989" s="382"/>
      <c r="AJ989" s="382"/>
      <c r="AK989" s="382"/>
      <c r="AL989" s="382"/>
      <c r="AM989" s="268"/>
    </row>
    <row r="990" spans="1:39" ht="15" hidden="1" customHeight="1" outlineLevel="1">
      <c r="A990" s="490">
        <v>11</v>
      </c>
      <c r="B990" s="396" t="s">
        <v>468</v>
      </c>
      <c r="C990" s="267" t="s">
        <v>335</v>
      </c>
      <c r="D990" s="271"/>
      <c r="E990" s="271"/>
      <c r="F990" s="271"/>
      <c r="G990" s="271"/>
      <c r="H990" s="271"/>
      <c r="I990" s="271"/>
      <c r="J990" s="271"/>
      <c r="K990" s="271"/>
      <c r="L990" s="271"/>
      <c r="M990" s="271"/>
      <c r="N990" s="271">
        <v>12</v>
      </c>
      <c r="O990" s="271"/>
      <c r="P990" s="271"/>
      <c r="Q990" s="271"/>
      <c r="R990" s="271"/>
      <c r="S990" s="271"/>
      <c r="T990" s="271"/>
      <c r="U990" s="271"/>
      <c r="V990" s="271"/>
      <c r="W990" s="271"/>
      <c r="X990" s="271"/>
      <c r="Y990" s="394"/>
      <c r="Z990" s="383"/>
      <c r="AA990" s="383"/>
      <c r="AB990" s="383"/>
      <c r="AC990" s="383"/>
      <c r="AD990" s="383"/>
      <c r="AE990" s="383"/>
      <c r="AF990" s="383"/>
      <c r="AG990" s="383"/>
      <c r="AH990" s="383"/>
      <c r="AI990" s="383"/>
      <c r="AJ990" s="383"/>
      <c r="AK990" s="383"/>
      <c r="AL990" s="383"/>
      <c r="AM990" s="272">
        <f>SUM(Y990:AL990)</f>
        <v>0</v>
      </c>
    </row>
    <row r="991" spans="1:39" ht="15" hidden="1" customHeight="1" outlineLevel="1">
      <c r="A991" s="490"/>
      <c r="B991" s="270" t="s">
        <v>611</v>
      </c>
      <c r="C991" s="267" t="s">
        <v>337</v>
      </c>
      <c r="D991" s="271"/>
      <c r="E991" s="271"/>
      <c r="F991" s="271"/>
      <c r="G991" s="271"/>
      <c r="H991" s="271"/>
      <c r="I991" s="271"/>
      <c r="J991" s="271"/>
      <c r="K991" s="271"/>
      <c r="L991" s="271"/>
      <c r="M991" s="271"/>
      <c r="N991" s="271">
        <f>N990</f>
        <v>12</v>
      </c>
      <c r="O991" s="271"/>
      <c r="P991" s="271"/>
      <c r="Q991" s="271"/>
      <c r="R991" s="271"/>
      <c r="S991" s="271"/>
      <c r="T991" s="271"/>
      <c r="U991" s="271"/>
      <c r="V991" s="271"/>
      <c r="W991" s="271"/>
      <c r="X991" s="271"/>
      <c r="Y991" s="379">
        <f>Y990</f>
        <v>0</v>
      </c>
      <c r="Z991" s="379">
        <f t="shared" ref="Z991" si="2962">Z990</f>
        <v>0</v>
      </c>
      <c r="AA991" s="379">
        <f t="shared" ref="AA991" si="2963">AA990</f>
        <v>0</v>
      </c>
      <c r="AB991" s="379">
        <f t="shared" ref="AB991" si="2964">AB990</f>
        <v>0</v>
      </c>
      <c r="AC991" s="379">
        <f t="shared" ref="AC991" si="2965">AC990</f>
        <v>0</v>
      </c>
      <c r="AD991" s="379">
        <f t="shared" ref="AD991" si="2966">AD990</f>
        <v>0</v>
      </c>
      <c r="AE991" s="379">
        <f t="shared" ref="AE991" si="2967">AE990</f>
        <v>0</v>
      </c>
      <c r="AF991" s="379">
        <f t="shared" ref="AF991" si="2968">AF990</f>
        <v>0</v>
      </c>
      <c r="AG991" s="379">
        <f t="shared" ref="AG991" si="2969">AG990</f>
        <v>0</v>
      </c>
      <c r="AH991" s="379">
        <f t="shared" ref="AH991" si="2970">AH990</f>
        <v>0</v>
      </c>
      <c r="AI991" s="379">
        <f t="shared" ref="AI991" si="2971">AI990</f>
        <v>0</v>
      </c>
      <c r="AJ991" s="379">
        <f t="shared" ref="AJ991" si="2972">AJ990</f>
        <v>0</v>
      </c>
      <c r="AK991" s="379">
        <f t="shared" ref="AK991" si="2973">AK990</f>
        <v>0</v>
      </c>
      <c r="AL991" s="379">
        <f t="shared" ref="AL991" si="2974">AL990</f>
        <v>0</v>
      </c>
      <c r="AM991" s="273"/>
    </row>
    <row r="992" spans="1:39" ht="15" hidden="1" customHeight="1" outlineLevel="1">
      <c r="A992" s="490"/>
      <c r="B992" s="291"/>
      <c r="C992" s="281"/>
      <c r="D992" s="267"/>
      <c r="E992" s="267"/>
      <c r="F992" s="267"/>
      <c r="G992" s="267"/>
      <c r="H992" s="267"/>
      <c r="I992" s="267"/>
      <c r="J992" s="267"/>
      <c r="K992" s="267"/>
      <c r="L992" s="267"/>
      <c r="M992" s="267"/>
      <c r="N992" s="267"/>
      <c r="O992" s="267"/>
      <c r="P992" s="267"/>
      <c r="Q992" s="267"/>
      <c r="R992" s="267"/>
      <c r="S992" s="267"/>
      <c r="T992" s="267"/>
      <c r="U992" s="267"/>
      <c r="V992" s="267"/>
      <c r="W992" s="267"/>
      <c r="X992" s="267"/>
      <c r="Y992" s="380"/>
      <c r="Z992" s="389"/>
      <c r="AA992" s="389"/>
      <c r="AB992" s="389"/>
      <c r="AC992" s="389"/>
      <c r="AD992" s="389"/>
      <c r="AE992" s="389"/>
      <c r="AF992" s="389"/>
      <c r="AG992" s="389"/>
      <c r="AH992" s="389"/>
      <c r="AI992" s="389"/>
      <c r="AJ992" s="389"/>
      <c r="AK992" s="389"/>
      <c r="AL992" s="389"/>
      <c r="AM992" s="282"/>
    </row>
    <row r="993" spans="1:40" ht="28.5" hidden="1" customHeight="1" outlineLevel="1">
      <c r="A993" s="490">
        <v>12</v>
      </c>
      <c r="B993" s="396" t="s">
        <v>469</v>
      </c>
      <c r="C993" s="267" t="s">
        <v>335</v>
      </c>
      <c r="D993" s="271"/>
      <c r="E993" s="271"/>
      <c r="F993" s="271"/>
      <c r="G993" s="271"/>
      <c r="H993" s="271"/>
      <c r="I993" s="271"/>
      <c r="J993" s="271"/>
      <c r="K993" s="271"/>
      <c r="L993" s="271"/>
      <c r="M993" s="271"/>
      <c r="N993" s="271">
        <v>12</v>
      </c>
      <c r="O993" s="271"/>
      <c r="P993" s="271"/>
      <c r="Q993" s="271"/>
      <c r="R993" s="271"/>
      <c r="S993" s="271"/>
      <c r="T993" s="271"/>
      <c r="U993" s="271"/>
      <c r="V993" s="271"/>
      <c r="W993" s="271"/>
      <c r="X993" s="271"/>
      <c r="Y993" s="378"/>
      <c r="Z993" s="383"/>
      <c r="AA993" s="383"/>
      <c r="AB993" s="383"/>
      <c r="AC993" s="383"/>
      <c r="AD993" s="383"/>
      <c r="AE993" s="383"/>
      <c r="AF993" s="383"/>
      <c r="AG993" s="383"/>
      <c r="AH993" s="383"/>
      <c r="AI993" s="383"/>
      <c r="AJ993" s="383"/>
      <c r="AK993" s="383"/>
      <c r="AL993" s="383"/>
      <c r="AM993" s="272">
        <f>SUM(Y993:AL993)</f>
        <v>0</v>
      </c>
    </row>
    <row r="994" spans="1:40" ht="15" hidden="1" customHeight="1" outlineLevel="1">
      <c r="A994" s="490"/>
      <c r="B994" s="270" t="s">
        <v>611</v>
      </c>
      <c r="C994" s="267" t="s">
        <v>337</v>
      </c>
      <c r="D994" s="271"/>
      <c r="E994" s="271"/>
      <c r="F994" s="271"/>
      <c r="G994" s="271"/>
      <c r="H994" s="271"/>
      <c r="I994" s="271"/>
      <c r="J994" s="271"/>
      <c r="K994" s="271"/>
      <c r="L994" s="271"/>
      <c r="M994" s="271"/>
      <c r="N994" s="271">
        <f>N993</f>
        <v>12</v>
      </c>
      <c r="O994" s="271"/>
      <c r="P994" s="271"/>
      <c r="Q994" s="271"/>
      <c r="R994" s="271"/>
      <c r="S994" s="271"/>
      <c r="T994" s="271"/>
      <c r="U994" s="271"/>
      <c r="V994" s="271"/>
      <c r="W994" s="271"/>
      <c r="X994" s="271"/>
      <c r="Y994" s="379">
        <f>Y993</f>
        <v>0</v>
      </c>
      <c r="Z994" s="379">
        <f t="shared" ref="Z994" si="2975">Z993</f>
        <v>0</v>
      </c>
      <c r="AA994" s="379">
        <f t="shared" ref="AA994" si="2976">AA993</f>
        <v>0</v>
      </c>
      <c r="AB994" s="379">
        <f t="shared" ref="AB994" si="2977">AB993</f>
        <v>0</v>
      </c>
      <c r="AC994" s="379">
        <f t="shared" ref="AC994" si="2978">AC993</f>
        <v>0</v>
      </c>
      <c r="AD994" s="379">
        <f t="shared" ref="AD994" si="2979">AD993</f>
        <v>0</v>
      </c>
      <c r="AE994" s="379">
        <f t="shared" ref="AE994" si="2980">AE993</f>
        <v>0</v>
      </c>
      <c r="AF994" s="379">
        <f t="shared" ref="AF994" si="2981">AF993</f>
        <v>0</v>
      </c>
      <c r="AG994" s="379">
        <f t="shared" ref="AG994" si="2982">AG993</f>
        <v>0</v>
      </c>
      <c r="AH994" s="379">
        <f t="shared" ref="AH994" si="2983">AH993</f>
        <v>0</v>
      </c>
      <c r="AI994" s="379">
        <f t="shared" ref="AI994" si="2984">AI993</f>
        <v>0</v>
      </c>
      <c r="AJ994" s="379">
        <f t="shared" ref="AJ994" si="2985">AJ993</f>
        <v>0</v>
      </c>
      <c r="AK994" s="379">
        <f t="shared" ref="AK994" si="2986">AK993</f>
        <v>0</v>
      </c>
      <c r="AL994" s="379">
        <f t="shared" ref="AL994" si="2987">AL993</f>
        <v>0</v>
      </c>
      <c r="AM994" s="273"/>
    </row>
    <row r="995" spans="1:40" ht="15" hidden="1" customHeight="1" outlineLevel="1">
      <c r="A995" s="490"/>
      <c r="B995" s="291"/>
      <c r="C995" s="281"/>
      <c r="D995" s="267"/>
      <c r="E995" s="267"/>
      <c r="F995" s="267"/>
      <c r="G995" s="267"/>
      <c r="H995" s="267"/>
      <c r="I995" s="267"/>
      <c r="J995" s="267"/>
      <c r="K995" s="267"/>
      <c r="L995" s="267"/>
      <c r="M995" s="267"/>
      <c r="N995" s="267"/>
      <c r="O995" s="267"/>
      <c r="P995" s="267"/>
      <c r="Q995" s="267"/>
      <c r="R995" s="267"/>
      <c r="S995" s="267"/>
      <c r="T995" s="267"/>
      <c r="U995" s="267"/>
      <c r="V995" s="267"/>
      <c r="W995" s="267"/>
      <c r="X995" s="267"/>
      <c r="Y995" s="390"/>
      <c r="Z995" s="390"/>
      <c r="AA995" s="380"/>
      <c r="AB995" s="380"/>
      <c r="AC995" s="380"/>
      <c r="AD995" s="380"/>
      <c r="AE995" s="380"/>
      <c r="AF995" s="380"/>
      <c r="AG995" s="380"/>
      <c r="AH995" s="380"/>
      <c r="AI995" s="380"/>
      <c r="AJ995" s="380"/>
      <c r="AK995" s="380"/>
      <c r="AL995" s="380"/>
      <c r="AM995" s="282"/>
    </row>
    <row r="996" spans="1:40" ht="15" hidden="1" customHeight="1" outlineLevel="1">
      <c r="A996" s="490">
        <v>13</v>
      </c>
      <c r="B996" s="396" t="s">
        <v>470</v>
      </c>
      <c r="C996" s="267" t="s">
        <v>335</v>
      </c>
      <c r="D996" s="271"/>
      <c r="E996" s="271"/>
      <c r="F996" s="271"/>
      <c r="G996" s="271"/>
      <c r="H996" s="271"/>
      <c r="I996" s="271"/>
      <c r="J996" s="271"/>
      <c r="K996" s="271"/>
      <c r="L996" s="271"/>
      <c r="M996" s="271"/>
      <c r="N996" s="271">
        <v>12</v>
      </c>
      <c r="O996" s="271"/>
      <c r="P996" s="271"/>
      <c r="Q996" s="271"/>
      <c r="R996" s="271"/>
      <c r="S996" s="271"/>
      <c r="T996" s="271"/>
      <c r="U996" s="271"/>
      <c r="V996" s="271"/>
      <c r="W996" s="271"/>
      <c r="X996" s="271"/>
      <c r="Y996" s="378"/>
      <c r="Z996" s="383"/>
      <c r="AA996" s="383"/>
      <c r="AB996" s="383"/>
      <c r="AC996" s="383"/>
      <c r="AD996" s="383"/>
      <c r="AE996" s="383"/>
      <c r="AF996" s="383"/>
      <c r="AG996" s="383"/>
      <c r="AH996" s="383"/>
      <c r="AI996" s="383"/>
      <c r="AJ996" s="383"/>
      <c r="AK996" s="383"/>
      <c r="AL996" s="383"/>
      <c r="AM996" s="272">
        <f>SUM(Y996:AL996)</f>
        <v>0</v>
      </c>
    </row>
    <row r="997" spans="1:40" ht="15" hidden="1" customHeight="1" outlineLevel="1">
      <c r="A997" s="490"/>
      <c r="B997" s="270" t="s">
        <v>611</v>
      </c>
      <c r="C997" s="267" t="s">
        <v>337</v>
      </c>
      <c r="D997" s="271"/>
      <c r="E997" s="271"/>
      <c r="F997" s="271"/>
      <c r="G997" s="271"/>
      <c r="H997" s="271"/>
      <c r="I997" s="271"/>
      <c r="J997" s="271"/>
      <c r="K997" s="271"/>
      <c r="L997" s="271"/>
      <c r="M997" s="271"/>
      <c r="N997" s="271">
        <f>N996</f>
        <v>12</v>
      </c>
      <c r="O997" s="271"/>
      <c r="P997" s="271"/>
      <c r="Q997" s="271"/>
      <c r="R997" s="271"/>
      <c r="S997" s="271"/>
      <c r="T997" s="271"/>
      <c r="U997" s="271"/>
      <c r="V997" s="271"/>
      <c r="W997" s="271"/>
      <c r="X997" s="271"/>
      <c r="Y997" s="379">
        <f>Y996</f>
        <v>0</v>
      </c>
      <c r="Z997" s="379">
        <f t="shared" ref="Z997" si="2988">Z996</f>
        <v>0</v>
      </c>
      <c r="AA997" s="379">
        <f t="shared" ref="AA997" si="2989">AA996</f>
        <v>0</v>
      </c>
      <c r="AB997" s="379">
        <f t="shared" ref="AB997" si="2990">AB996</f>
        <v>0</v>
      </c>
      <c r="AC997" s="379">
        <f t="shared" ref="AC997" si="2991">AC996</f>
        <v>0</v>
      </c>
      <c r="AD997" s="379">
        <f t="shared" ref="AD997" si="2992">AD996</f>
        <v>0</v>
      </c>
      <c r="AE997" s="379">
        <f t="shared" ref="AE997" si="2993">AE996</f>
        <v>0</v>
      </c>
      <c r="AF997" s="379">
        <f t="shared" ref="AF997" si="2994">AF996</f>
        <v>0</v>
      </c>
      <c r="AG997" s="379">
        <f t="shared" ref="AG997" si="2995">AG996</f>
        <v>0</v>
      </c>
      <c r="AH997" s="379">
        <f t="shared" ref="AH997" si="2996">AH996</f>
        <v>0</v>
      </c>
      <c r="AI997" s="379">
        <f t="shared" ref="AI997" si="2997">AI996</f>
        <v>0</v>
      </c>
      <c r="AJ997" s="379">
        <f t="shared" ref="AJ997" si="2998">AJ996</f>
        <v>0</v>
      </c>
      <c r="AK997" s="379">
        <f t="shared" ref="AK997" si="2999">AK996</f>
        <v>0</v>
      </c>
      <c r="AL997" s="379">
        <f t="shared" ref="AL997" si="3000">AL996</f>
        <v>0</v>
      </c>
      <c r="AM997" s="282"/>
    </row>
    <row r="998" spans="1:40" ht="15" hidden="1" customHeight="1" outlineLevel="1">
      <c r="A998" s="490"/>
      <c r="B998" s="291"/>
      <c r="C998" s="281"/>
      <c r="D998" s="267"/>
      <c r="E998" s="267"/>
      <c r="F998" s="267"/>
      <c r="G998" s="267"/>
      <c r="H998" s="267"/>
      <c r="I998" s="267"/>
      <c r="J998" s="267"/>
      <c r="K998" s="267"/>
      <c r="L998" s="267"/>
      <c r="M998" s="267"/>
      <c r="N998" s="267"/>
      <c r="O998" s="267"/>
      <c r="P998" s="267"/>
      <c r="Q998" s="267"/>
      <c r="R998" s="267"/>
      <c r="S998" s="267"/>
      <c r="T998" s="267"/>
      <c r="U998" s="267"/>
      <c r="V998" s="267"/>
      <c r="W998" s="267"/>
      <c r="X998" s="267"/>
      <c r="Y998" s="380"/>
      <c r="Z998" s="380"/>
      <c r="AA998" s="380"/>
      <c r="AB998" s="380"/>
      <c r="AC998" s="380"/>
      <c r="AD998" s="380"/>
      <c r="AE998" s="380"/>
      <c r="AF998" s="380"/>
      <c r="AG998" s="380"/>
      <c r="AH998" s="380"/>
      <c r="AI998" s="380"/>
      <c r="AJ998" s="380"/>
      <c r="AK998" s="380"/>
      <c r="AL998" s="380"/>
      <c r="AM998" s="282"/>
    </row>
    <row r="999" spans="1:40" ht="15" hidden="1" customHeight="1" outlineLevel="1">
      <c r="A999" s="490"/>
      <c r="B999" s="264" t="s">
        <v>471</v>
      </c>
      <c r="C999" s="265"/>
      <c r="D999" s="266"/>
      <c r="E999" s="266"/>
      <c r="F999" s="266"/>
      <c r="G999" s="266"/>
      <c r="H999" s="266"/>
      <c r="I999" s="266"/>
      <c r="J999" s="266"/>
      <c r="K999" s="266"/>
      <c r="L999" s="266"/>
      <c r="M999" s="266"/>
      <c r="N999" s="266"/>
      <c r="O999" s="266"/>
      <c r="P999" s="265"/>
      <c r="Q999" s="265"/>
      <c r="R999" s="265"/>
      <c r="S999" s="265"/>
      <c r="T999" s="265"/>
      <c r="U999" s="265"/>
      <c r="V999" s="265"/>
      <c r="W999" s="265"/>
      <c r="X999" s="265"/>
      <c r="Y999" s="382"/>
      <c r="Z999" s="382"/>
      <c r="AA999" s="382"/>
      <c r="AB999" s="382"/>
      <c r="AC999" s="382"/>
      <c r="AD999" s="382"/>
      <c r="AE999" s="382"/>
      <c r="AF999" s="382"/>
      <c r="AG999" s="382"/>
      <c r="AH999" s="382"/>
      <c r="AI999" s="382"/>
      <c r="AJ999" s="382"/>
      <c r="AK999" s="382"/>
      <c r="AL999" s="382"/>
      <c r="AM999" s="268"/>
    </row>
    <row r="1000" spans="1:40" ht="15" hidden="1" customHeight="1" outlineLevel="1">
      <c r="A1000" s="490">
        <v>14</v>
      </c>
      <c r="B1000" s="291" t="s">
        <v>472</v>
      </c>
      <c r="C1000" s="267" t="s">
        <v>335</v>
      </c>
      <c r="D1000" s="271"/>
      <c r="E1000" s="271"/>
      <c r="F1000" s="271"/>
      <c r="G1000" s="271"/>
      <c r="H1000" s="271"/>
      <c r="I1000" s="271"/>
      <c r="J1000" s="271"/>
      <c r="K1000" s="271"/>
      <c r="L1000" s="271"/>
      <c r="M1000" s="271"/>
      <c r="N1000" s="271">
        <v>12</v>
      </c>
      <c r="O1000" s="271"/>
      <c r="P1000" s="271"/>
      <c r="Q1000" s="271"/>
      <c r="R1000" s="271"/>
      <c r="S1000" s="271"/>
      <c r="T1000" s="271"/>
      <c r="U1000" s="271"/>
      <c r="V1000" s="271"/>
      <c r="W1000" s="271"/>
      <c r="X1000" s="271"/>
      <c r="Y1000" s="378"/>
      <c r="Z1000" s="378"/>
      <c r="AA1000" s="378"/>
      <c r="AB1000" s="378"/>
      <c r="AC1000" s="378"/>
      <c r="AD1000" s="378"/>
      <c r="AE1000" s="378"/>
      <c r="AF1000" s="378"/>
      <c r="AG1000" s="378"/>
      <c r="AH1000" s="378"/>
      <c r="AI1000" s="378"/>
      <c r="AJ1000" s="378"/>
      <c r="AK1000" s="378"/>
      <c r="AL1000" s="378"/>
      <c r="AM1000" s="272">
        <f>SUM(Y1000:AL1000)</f>
        <v>0</v>
      </c>
    </row>
    <row r="1001" spans="1:40" ht="15" hidden="1" customHeight="1" outlineLevel="1">
      <c r="A1001" s="490"/>
      <c r="B1001" s="270" t="s">
        <v>611</v>
      </c>
      <c r="C1001" s="267" t="s">
        <v>337</v>
      </c>
      <c r="D1001" s="271"/>
      <c r="E1001" s="271"/>
      <c r="F1001" s="271"/>
      <c r="G1001" s="271"/>
      <c r="H1001" s="271"/>
      <c r="I1001" s="271"/>
      <c r="J1001" s="271"/>
      <c r="K1001" s="271"/>
      <c r="L1001" s="271"/>
      <c r="M1001" s="271"/>
      <c r="N1001" s="271">
        <f>N1000</f>
        <v>12</v>
      </c>
      <c r="O1001" s="271"/>
      <c r="P1001" s="271"/>
      <c r="Q1001" s="271"/>
      <c r="R1001" s="271"/>
      <c r="S1001" s="271"/>
      <c r="T1001" s="271"/>
      <c r="U1001" s="271"/>
      <c r="V1001" s="271"/>
      <c r="W1001" s="271"/>
      <c r="X1001" s="271"/>
      <c r="Y1001" s="379">
        <f>Y1000</f>
        <v>0</v>
      </c>
      <c r="Z1001" s="379">
        <f t="shared" ref="Z1001" si="3001">Z1000</f>
        <v>0</v>
      </c>
      <c r="AA1001" s="379">
        <f t="shared" ref="AA1001" si="3002">AA1000</f>
        <v>0</v>
      </c>
      <c r="AB1001" s="379">
        <f t="shared" ref="AB1001" si="3003">AB1000</f>
        <v>0</v>
      </c>
      <c r="AC1001" s="379">
        <f t="shared" ref="AC1001" si="3004">AC1000</f>
        <v>0</v>
      </c>
      <c r="AD1001" s="379">
        <f t="shared" ref="AD1001" si="3005">AD1000</f>
        <v>0</v>
      </c>
      <c r="AE1001" s="379">
        <f t="shared" ref="AE1001" si="3006">AE1000</f>
        <v>0</v>
      </c>
      <c r="AF1001" s="379">
        <f t="shared" ref="AF1001" si="3007">AF1000</f>
        <v>0</v>
      </c>
      <c r="AG1001" s="379">
        <f t="shared" ref="AG1001" si="3008">AG1000</f>
        <v>0</v>
      </c>
      <c r="AH1001" s="379">
        <f t="shared" ref="AH1001" si="3009">AH1000</f>
        <v>0</v>
      </c>
      <c r="AI1001" s="379">
        <f t="shared" ref="AI1001" si="3010">AI1000</f>
        <v>0</v>
      </c>
      <c r="AJ1001" s="379">
        <f t="shared" ref="AJ1001" si="3011">AJ1000</f>
        <v>0</v>
      </c>
      <c r="AK1001" s="379">
        <f t="shared" ref="AK1001" si="3012">AK1000</f>
        <v>0</v>
      </c>
      <c r="AL1001" s="379">
        <f t="shared" ref="AL1001" si="3013">AL1000</f>
        <v>0</v>
      </c>
      <c r="AM1001" s="273"/>
    </row>
    <row r="1002" spans="1:40" ht="15" hidden="1" customHeight="1" outlineLevel="1">
      <c r="A1002" s="490"/>
      <c r="B1002" s="291"/>
      <c r="C1002" s="281"/>
      <c r="D1002" s="267"/>
      <c r="E1002" s="267"/>
      <c r="F1002" s="267"/>
      <c r="G1002" s="267"/>
      <c r="H1002" s="267"/>
      <c r="I1002" s="267"/>
      <c r="J1002" s="267"/>
      <c r="K1002" s="267"/>
      <c r="L1002" s="267"/>
      <c r="M1002" s="267"/>
      <c r="N1002" s="427"/>
      <c r="O1002" s="267"/>
      <c r="P1002" s="267"/>
      <c r="Q1002" s="267"/>
      <c r="R1002" s="267"/>
      <c r="S1002" s="267"/>
      <c r="T1002" s="267"/>
      <c r="U1002" s="267"/>
      <c r="V1002" s="267"/>
      <c r="W1002" s="267"/>
      <c r="X1002" s="267"/>
      <c r="Y1002" s="380"/>
      <c r="Z1002" s="380"/>
      <c r="AA1002" s="380"/>
      <c r="AB1002" s="380"/>
      <c r="AC1002" s="380"/>
      <c r="AD1002" s="380"/>
      <c r="AE1002" s="380"/>
      <c r="AF1002" s="380"/>
      <c r="AG1002" s="380"/>
      <c r="AH1002" s="380"/>
      <c r="AI1002" s="380"/>
      <c r="AJ1002" s="380"/>
      <c r="AK1002" s="380"/>
      <c r="AL1002" s="380"/>
      <c r="AM1002" s="277"/>
      <c r="AN1002" s="579"/>
    </row>
    <row r="1003" spans="1:40" s="285" customFormat="1" ht="15.45" hidden="1" outlineLevel="1">
      <c r="A1003" s="490"/>
      <c r="B1003" s="264" t="s">
        <v>307</v>
      </c>
      <c r="C1003" s="267"/>
      <c r="D1003" s="267"/>
      <c r="E1003" s="267"/>
      <c r="F1003" s="267"/>
      <c r="G1003" s="267"/>
      <c r="H1003" s="267"/>
      <c r="I1003" s="267"/>
      <c r="J1003" s="267"/>
      <c r="K1003" s="267"/>
      <c r="L1003" s="267"/>
      <c r="M1003" s="267"/>
      <c r="N1003" s="267"/>
      <c r="O1003" s="267"/>
      <c r="P1003" s="267"/>
      <c r="Q1003" s="267"/>
      <c r="R1003" s="267"/>
      <c r="S1003" s="267"/>
      <c r="T1003" s="267"/>
      <c r="U1003" s="267"/>
      <c r="V1003" s="267"/>
      <c r="W1003" s="267"/>
      <c r="X1003" s="267"/>
      <c r="Y1003" s="380"/>
      <c r="Z1003" s="380"/>
      <c r="AA1003" s="380"/>
      <c r="AB1003" s="380"/>
      <c r="AC1003" s="380"/>
      <c r="AD1003" s="380"/>
      <c r="AE1003" s="384"/>
      <c r="AF1003" s="384"/>
      <c r="AG1003" s="384"/>
      <c r="AH1003" s="384"/>
      <c r="AI1003" s="384"/>
      <c r="AJ1003" s="384"/>
      <c r="AK1003" s="384"/>
      <c r="AL1003" s="384"/>
      <c r="AM1003" s="475"/>
      <c r="AN1003" s="580"/>
    </row>
    <row r="1004" spans="1:40" ht="15" hidden="1" outlineLevel="1">
      <c r="A1004" s="490">
        <v>15</v>
      </c>
      <c r="B1004" s="270" t="s">
        <v>473</v>
      </c>
      <c r="C1004" s="267" t="s">
        <v>335</v>
      </c>
      <c r="D1004" s="271"/>
      <c r="E1004" s="271"/>
      <c r="F1004" s="271"/>
      <c r="G1004" s="271"/>
      <c r="H1004" s="271"/>
      <c r="I1004" s="271"/>
      <c r="J1004" s="271"/>
      <c r="K1004" s="271"/>
      <c r="L1004" s="271"/>
      <c r="M1004" s="271"/>
      <c r="N1004" s="271">
        <v>0</v>
      </c>
      <c r="O1004" s="271"/>
      <c r="P1004" s="271"/>
      <c r="Q1004" s="271"/>
      <c r="R1004" s="271"/>
      <c r="S1004" s="271"/>
      <c r="T1004" s="271"/>
      <c r="U1004" s="271"/>
      <c r="V1004" s="271"/>
      <c r="W1004" s="271"/>
      <c r="X1004" s="271"/>
      <c r="Y1004" s="378"/>
      <c r="Z1004" s="378"/>
      <c r="AA1004" s="378"/>
      <c r="AB1004" s="378"/>
      <c r="AC1004" s="378"/>
      <c r="AD1004" s="378"/>
      <c r="AE1004" s="378"/>
      <c r="AF1004" s="378"/>
      <c r="AG1004" s="378"/>
      <c r="AH1004" s="378"/>
      <c r="AI1004" s="378"/>
      <c r="AJ1004" s="378"/>
      <c r="AK1004" s="378"/>
      <c r="AL1004" s="378"/>
      <c r="AM1004" s="581">
        <f>SUM(Y1004:AL1004)</f>
        <v>0</v>
      </c>
      <c r="AN1004" s="579"/>
    </row>
    <row r="1005" spans="1:40" ht="15" hidden="1" outlineLevel="1">
      <c r="A1005" s="490"/>
      <c r="B1005" s="270" t="s">
        <v>593</v>
      </c>
      <c r="C1005" s="267" t="s">
        <v>337</v>
      </c>
      <c r="D1005" s="271"/>
      <c r="E1005" s="271"/>
      <c r="F1005" s="271"/>
      <c r="G1005" s="271"/>
      <c r="H1005" s="271"/>
      <c r="I1005" s="271"/>
      <c r="J1005" s="271"/>
      <c r="K1005" s="271"/>
      <c r="L1005" s="271"/>
      <c r="M1005" s="271"/>
      <c r="N1005" s="271">
        <f>N1004</f>
        <v>0</v>
      </c>
      <c r="O1005" s="271"/>
      <c r="P1005" s="271"/>
      <c r="Q1005" s="271"/>
      <c r="R1005" s="271"/>
      <c r="S1005" s="271"/>
      <c r="T1005" s="271"/>
      <c r="U1005" s="271"/>
      <c r="V1005" s="271"/>
      <c r="W1005" s="271"/>
      <c r="X1005" s="271"/>
      <c r="Y1005" s="379">
        <f>Y1004</f>
        <v>0</v>
      </c>
      <c r="Z1005" s="379">
        <f>Z1004</f>
        <v>0</v>
      </c>
      <c r="AA1005" s="379">
        <f t="shared" ref="AA1005:AL1005" si="3014">AA1004</f>
        <v>0</v>
      </c>
      <c r="AB1005" s="379">
        <f t="shared" si="3014"/>
        <v>0</v>
      </c>
      <c r="AC1005" s="379">
        <f t="shared" si="3014"/>
        <v>0</v>
      </c>
      <c r="AD1005" s="379">
        <f>AD1004</f>
        <v>0</v>
      </c>
      <c r="AE1005" s="379">
        <f t="shared" si="3014"/>
        <v>0</v>
      </c>
      <c r="AF1005" s="379">
        <f t="shared" si="3014"/>
        <v>0</v>
      </c>
      <c r="AG1005" s="379">
        <f t="shared" si="3014"/>
        <v>0</v>
      </c>
      <c r="AH1005" s="379">
        <f t="shared" si="3014"/>
        <v>0</v>
      </c>
      <c r="AI1005" s="379">
        <f t="shared" si="3014"/>
        <v>0</v>
      </c>
      <c r="AJ1005" s="379">
        <f t="shared" si="3014"/>
        <v>0</v>
      </c>
      <c r="AK1005" s="379">
        <f t="shared" si="3014"/>
        <v>0</v>
      </c>
      <c r="AL1005" s="379">
        <f t="shared" si="3014"/>
        <v>0</v>
      </c>
      <c r="AM1005" s="273"/>
    </row>
    <row r="1006" spans="1:40" ht="15" hidden="1" outlineLevel="1">
      <c r="A1006" s="490"/>
      <c r="B1006" s="291"/>
      <c r="C1006" s="281"/>
      <c r="D1006" s="267"/>
      <c r="E1006" s="267"/>
      <c r="F1006" s="267"/>
      <c r="G1006" s="267"/>
      <c r="H1006" s="267"/>
      <c r="I1006" s="267"/>
      <c r="J1006" s="267"/>
      <c r="K1006" s="267"/>
      <c r="L1006" s="267"/>
      <c r="M1006" s="267"/>
      <c r="N1006" s="267"/>
      <c r="O1006" s="267"/>
      <c r="P1006" s="267"/>
      <c r="Q1006" s="267"/>
      <c r="R1006" s="267"/>
      <c r="S1006" s="267"/>
      <c r="T1006" s="267"/>
      <c r="U1006" s="267"/>
      <c r="V1006" s="267"/>
      <c r="W1006" s="267"/>
      <c r="X1006" s="267"/>
      <c r="Y1006" s="380"/>
      <c r="Z1006" s="380"/>
      <c r="AA1006" s="380"/>
      <c r="AB1006" s="380"/>
      <c r="AC1006" s="380"/>
      <c r="AD1006" s="380"/>
      <c r="AE1006" s="380"/>
      <c r="AF1006" s="380"/>
      <c r="AG1006" s="380"/>
      <c r="AH1006" s="380"/>
      <c r="AI1006" s="380"/>
      <c r="AJ1006" s="380"/>
      <c r="AK1006" s="380"/>
      <c r="AL1006" s="380"/>
      <c r="AM1006" s="282"/>
    </row>
    <row r="1007" spans="1:40" s="259" customFormat="1" ht="15" hidden="1" outlineLevel="1">
      <c r="A1007" s="490">
        <v>16</v>
      </c>
      <c r="B1007" s="300" t="s">
        <v>367</v>
      </c>
      <c r="C1007" s="267" t="s">
        <v>335</v>
      </c>
      <c r="D1007" s="271"/>
      <c r="E1007" s="271"/>
      <c r="F1007" s="271"/>
      <c r="G1007" s="271"/>
      <c r="H1007" s="271"/>
      <c r="I1007" s="271"/>
      <c r="J1007" s="271"/>
      <c r="K1007" s="271"/>
      <c r="L1007" s="271"/>
      <c r="M1007" s="271"/>
      <c r="N1007" s="271">
        <v>0</v>
      </c>
      <c r="O1007" s="271"/>
      <c r="P1007" s="271"/>
      <c r="Q1007" s="271"/>
      <c r="R1007" s="271"/>
      <c r="S1007" s="271"/>
      <c r="T1007" s="271"/>
      <c r="U1007" s="271"/>
      <c r="V1007" s="271"/>
      <c r="W1007" s="271"/>
      <c r="X1007" s="271"/>
      <c r="Y1007" s="378"/>
      <c r="Z1007" s="378"/>
      <c r="AA1007" s="378"/>
      <c r="AB1007" s="378"/>
      <c r="AC1007" s="378"/>
      <c r="AD1007" s="378"/>
      <c r="AE1007" s="378"/>
      <c r="AF1007" s="378"/>
      <c r="AG1007" s="378"/>
      <c r="AH1007" s="378"/>
      <c r="AI1007" s="378"/>
      <c r="AJ1007" s="378"/>
      <c r="AK1007" s="378"/>
      <c r="AL1007" s="378"/>
      <c r="AM1007" s="272">
        <f>SUM(Y1007:AL1007)</f>
        <v>0</v>
      </c>
    </row>
    <row r="1008" spans="1:40" s="259" customFormat="1" ht="15" hidden="1" outlineLevel="1">
      <c r="A1008" s="490"/>
      <c r="B1008" s="270" t="s">
        <v>593</v>
      </c>
      <c r="C1008" s="267" t="s">
        <v>337</v>
      </c>
      <c r="D1008" s="271"/>
      <c r="E1008" s="271"/>
      <c r="F1008" s="271"/>
      <c r="G1008" s="271"/>
      <c r="H1008" s="271"/>
      <c r="I1008" s="271"/>
      <c r="J1008" s="271"/>
      <c r="K1008" s="271"/>
      <c r="L1008" s="271"/>
      <c r="M1008" s="271"/>
      <c r="N1008" s="271">
        <f>N1007</f>
        <v>0</v>
      </c>
      <c r="O1008" s="271"/>
      <c r="P1008" s="271"/>
      <c r="Q1008" s="271"/>
      <c r="R1008" s="271"/>
      <c r="S1008" s="271"/>
      <c r="T1008" s="271"/>
      <c r="U1008" s="271"/>
      <c r="V1008" s="271"/>
      <c r="W1008" s="271"/>
      <c r="X1008" s="271"/>
      <c r="Y1008" s="379">
        <f>Y1007</f>
        <v>0</v>
      </c>
      <c r="Z1008" s="379">
        <f t="shared" ref="Z1008:AK1008" si="3015">Z1007</f>
        <v>0</v>
      </c>
      <c r="AA1008" s="379">
        <f t="shared" si="3015"/>
        <v>0</v>
      </c>
      <c r="AB1008" s="379">
        <f t="shared" si="3015"/>
        <v>0</v>
      </c>
      <c r="AC1008" s="379">
        <f t="shared" si="3015"/>
        <v>0</v>
      </c>
      <c r="AD1008" s="379">
        <f t="shared" si="3015"/>
        <v>0</v>
      </c>
      <c r="AE1008" s="379">
        <f t="shared" si="3015"/>
        <v>0</v>
      </c>
      <c r="AF1008" s="379">
        <f t="shared" si="3015"/>
        <v>0</v>
      </c>
      <c r="AG1008" s="379">
        <f t="shared" si="3015"/>
        <v>0</v>
      </c>
      <c r="AH1008" s="379">
        <f t="shared" si="3015"/>
        <v>0</v>
      </c>
      <c r="AI1008" s="379">
        <f t="shared" si="3015"/>
        <v>0</v>
      </c>
      <c r="AJ1008" s="379">
        <f t="shared" si="3015"/>
        <v>0</v>
      </c>
      <c r="AK1008" s="379">
        <f t="shared" si="3015"/>
        <v>0</v>
      </c>
      <c r="AL1008" s="379">
        <f>AL1007</f>
        <v>0</v>
      </c>
      <c r="AM1008" s="273"/>
    </row>
    <row r="1009" spans="1:39" s="259" customFormat="1" ht="15" hidden="1" outlineLevel="1">
      <c r="A1009" s="490"/>
      <c r="B1009" s="300"/>
      <c r="C1009" s="267"/>
      <c r="D1009" s="267"/>
      <c r="E1009" s="267"/>
      <c r="F1009" s="267"/>
      <c r="G1009" s="267"/>
      <c r="H1009" s="267"/>
      <c r="I1009" s="267"/>
      <c r="J1009" s="267"/>
      <c r="K1009" s="267"/>
      <c r="L1009" s="267"/>
      <c r="M1009" s="267"/>
      <c r="N1009" s="267"/>
      <c r="O1009" s="267"/>
      <c r="P1009" s="267"/>
      <c r="Q1009" s="267"/>
      <c r="R1009" s="267"/>
      <c r="S1009" s="267"/>
      <c r="T1009" s="267"/>
      <c r="U1009" s="267"/>
      <c r="V1009" s="267"/>
      <c r="W1009" s="267"/>
      <c r="X1009" s="267"/>
      <c r="Y1009" s="380"/>
      <c r="Z1009" s="380"/>
      <c r="AA1009" s="380"/>
      <c r="AB1009" s="380"/>
      <c r="AC1009" s="380"/>
      <c r="AD1009" s="380"/>
      <c r="AE1009" s="384"/>
      <c r="AF1009" s="384"/>
      <c r="AG1009" s="384"/>
      <c r="AH1009" s="384"/>
      <c r="AI1009" s="384"/>
      <c r="AJ1009" s="384"/>
      <c r="AK1009" s="384"/>
      <c r="AL1009" s="384"/>
      <c r="AM1009" s="289"/>
    </row>
    <row r="1010" spans="1:39" ht="15.45" hidden="1" outlineLevel="1">
      <c r="A1010" s="490"/>
      <c r="B1010" s="477" t="s">
        <v>474</v>
      </c>
      <c r="C1010" s="296"/>
      <c r="D1010" s="266"/>
      <c r="E1010" s="265"/>
      <c r="F1010" s="265"/>
      <c r="G1010" s="265"/>
      <c r="H1010" s="265"/>
      <c r="I1010" s="265"/>
      <c r="J1010" s="265"/>
      <c r="K1010" s="265"/>
      <c r="L1010" s="265"/>
      <c r="M1010" s="265"/>
      <c r="N1010" s="266"/>
      <c r="O1010" s="265"/>
      <c r="P1010" s="265"/>
      <c r="Q1010" s="265"/>
      <c r="R1010" s="265"/>
      <c r="S1010" s="265"/>
      <c r="T1010" s="265"/>
      <c r="U1010" s="265"/>
      <c r="V1010" s="265"/>
      <c r="W1010" s="265"/>
      <c r="X1010" s="265"/>
      <c r="Y1010" s="382"/>
      <c r="Z1010" s="382"/>
      <c r="AA1010" s="382"/>
      <c r="AB1010" s="382"/>
      <c r="AC1010" s="382"/>
      <c r="AD1010" s="382"/>
      <c r="AE1010" s="382"/>
      <c r="AF1010" s="382"/>
      <c r="AG1010" s="382"/>
      <c r="AH1010" s="382"/>
      <c r="AI1010" s="382"/>
      <c r="AJ1010" s="382"/>
      <c r="AK1010" s="382"/>
      <c r="AL1010" s="382"/>
      <c r="AM1010" s="268"/>
    </row>
    <row r="1011" spans="1:39" ht="15" hidden="1" outlineLevel="1">
      <c r="A1011" s="490">
        <v>17</v>
      </c>
      <c r="B1011" s="396" t="s">
        <v>475</v>
      </c>
      <c r="C1011" s="267" t="s">
        <v>335</v>
      </c>
      <c r="D1011" s="271"/>
      <c r="E1011" s="271"/>
      <c r="F1011" s="271"/>
      <c r="G1011" s="271"/>
      <c r="H1011" s="271"/>
      <c r="I1011" s="271"/>
      <c r="J1011" s="271"/>
      <c r="K1011" s="271"/>
      <c r="L1011" s="271"/>
      <c r="M1011" s="271"/>
      <c r="N1011" s="271">
        <v>12</v>
      </c>
      <c r="O1011" s="271"/>
      <c r="P1011" s="271"/>
      <c r="Q1011" s="271"/>
      <c r="R1011" s="271"/>
      <c r="S1011" s="271"/>
      <c r="T1011" s="271"/>
      <c r="U1011" s="271"/>
      <c r="V1011" s="271"/>
      <c r="W1011" s="271"/>
      <c r="X1011" s="271"/>
      <c r="Y1011" s="394"/>
      <c r="Z1011" s="378"/>
      <c r="AA1011" s="378"/>
      <c r="AB1011" s="378"/>
      <c r="AC1011" s="378"/>
      <c r="AD1011" s="378"/>
      <c r="AE1011" s="378"/>
      <c r="AF1011" s="383"/>
      <c r="AG1011" s="383"/>
      <c r="AH1011" s="383"/>
      <c r="AI1011" s="383"/>
      <c r="AJ1011" s="383"/>
      <c r="AK1011" s="383"/>
      <c r="AL1011" s="383"/>
      <c r="AM1011" s="272">
        <f>SUM(Y1011:AL1011)</f>
        <v>0</v>
      </c>
    </row>
    <row r="1012" spans="1:39" ht="15" hidden="1" outlineLevel="1">
      <c r="A1012" s="490"/>
      <c r="B1012" s="270" t="s">
        <v>593</v>
      </c>
      <c r="C1012" s="267" t="s">
        <v>337</v>
      </c>
      <c r="D1012" s="271"/>
      <c r="E1012" s="271"/>
      <c r="F1012" s="271"/>
      <c r="G1012" s="271"/>
      <c r="H1012" s="271"/>
      <c r="I1012" s="271"/>
      <c r="J1012" s="271"/>
      <c r="K1012" s="271"/>
      <c r="L1012" s="271"/>
      <c r="M1012" s="271"/>
      <c r="N1012" s="271">
        <f>N1011</f>
        <v>12</v>
      </c>
      <c r="O1012" s="271"/>
      <c r="P1012" s="271"/>
      <c r="Q1012" s="271"/>
      <c r="R1012" s="271"/>
      <c r="S1012" s="271"/>
      <c r="T1012" s="271"/>
      <c r="U1012" s="271"/>
      <c r="V1012" s="271"/>
      <c r="W1012" s="271"/>
      <c r="X1012" s="271"/>
      <c r="Y1012" s="379">
        <f>Y1011</f>
        <v>0</v>
      </c>
      <c r="Z1012" s="379">
        <f t="shared" ref="Z1012:AL1012" si="3016">Z1011</f>
        <v>0</v>
      </c>
      <c r="AA1012" s="379">
        <f t="shared" si="3016"/>
        <v>0</v>
      </c>
      <c r="AB1012" s="379">
        <f t="shared" si="3016"/>
        <v>0</v>
      </c>
      <c r="AC1012" s="379">
        <f t="shared" si="3016"/>
        <v>0</v>
      </c>
      <c r="AD1012" s="379">
        <f t="shared" si="3016"/>
        <v>0</v>
      </c>
      <c r="AE1012" s="379">
        <f t="shared" si="3016"/>
        <v>0</v>
      </c>
      <c r="AF1012" s="379">
        <f t="shared" si="3016"/>
        <v>0</v>
      </c>
      <c r="AG1012" s="379">
        <f t="shared" si="3016"/>
        <v>0</v>
      </c>
      <c r="AH1012" s="379">
        <f t="shared" si="3016"/>
        <v>0</v>
      </c>
      <c r="AI1012" s="379">
        <f t="shared" si="3016"/>
        <v>0</v>
      </c>
      <c r="AJ1012" s="379">
        <f t="shared" si="3016"/>
        <v>0</v>
      </c>
      <c r="AK1012" s="379">
        <f t="shared" si="3016"/>
        <v>0</v>
      </c>
      <c r="AL1012" s="379">
        <f t="shared" si="3016"/>
        <v>0</v>
      </c>
      <c r="AM1012" s="282"/>
    </row>
    <row r="1013" spans="1:39" ht="15" hidden="1" outlineLevel="1">
      <c r="A1013" s="490"/>
      <c r="B1013" s="270"/>
      <c r="C1013" s="267"/>
      <c r="D1013" s="267"/>
      <c r="E1013" s="267"/>
      <c r="F1013" s="267"/>
      <c r="G1013" s="267"/>
      <c r="H1013" s="267"/>
      <c r="I1013" s="267"/>
      <c r="J1013" s="267"/>
      <c r="K1013" s="267"/>
      <c r="L1013" s="267"/>
      <c r="M1013" s="267"/>
      <c r="N1013" s="267"/>
      <c r="O1013" s="267"/>
      <c r="P1013" s="267"/>
      <c r="Q1013" s="267"/>
      <c r="R1013" s="267"/>
      <c r="S1013" s="267"/>
      <c r="T1013" s="267"/>
      <c r="U1013" s="267"/>
      <c r="V1013" s="267"/>
      <c r="W1013" s="267"/>
      <c r="X1013" s="267"/>
      <c r="Y1013" s="390"/>
      <c r="Z1013" s="393"/>
      <c r="AA1013" s="393"/>
      <c r="AB1013" s="393"/>
      <c r="AC1013" s="393"/>
      <c r="AD1013" s="393"/>
      <c r="AE1013" s="393"/>
      <c r="AF1013" s="393"/>
      <c r="AG1013" s="393"/>
      <c r="AH1013" s="393"/>
      <c r="AI1013" s="393"/>
      <c r="AJ1013" s="393"/>
      <c r="AK1013" s="393"/>
      <c r="AL1013" s="393"/>
      <c r="AM1013" s="282"/>
    </row>
    <row r="1014" spans="1:39" ht="15" hidden="1" outlineLevel="1">
      <c r="A1014" s="490">
        <v>18</v>
      </c>
      <c r="B1014" s="396" t="s">
        <v>476</v>
      </c>
      <c r="C1014" s="267" t="s">
        <v>335</v>
      </c>
      <c r="D1014" s="271"/>
      <c r="E1014" s="271"/>
      <c r="F1014" s="271"/>
      <c r="G1014" s="271"/>
      <c r="H1014" s="271"/>
      <c r="I1014" s="271"/>
      <c r="J1014" s="271"/>
      <c r="K1014" s="271"/>
      <c r="L1014" s="271"/>
      <c r="M1014" s="271"/>
      <c r="N1014" s="271">
        <v>12</v>
      </c>
      <c r="O1014" s="271"/>
      <c r="P1014" s="271"/>
      <c r="Q1014" s="271"/>
      <c r="R1014" s="271"/>
      <c r="S1014" s="271"/>
      <c r="T1014" s="271"/>
      <c r="U1014" s="271"/>
      <c r="V1014" s="271"/>
      <c r="W1014" s="271"/>
      <c r="X1014" s="271"/>
      <c r="Y1014" s="394"/>
      <c r="Z1014" s="378"/>
      <c r="AA1014" s="378"/>
      <c r="AB1014" s="378"/>
      <c r="AC1014" s="378"/>
      <c r="AD1014" s="378"/>
      <c r="AE1014" s="378"/>
      <c r="AF1014" s="383"/>
      <c r="AG1014" s="383"/>
      <c r="AH1014" s="383"/>
      <c r="AI1014" s="383"/>
      <c r="AJ1014" s="383"/>
      <c r="AK1014" s="383"/>
      <c r="AL1014" s="383"/>
      <c r="AM1014" s="272">
        <f>SUM(Y1014:AL1014)</f>
        <v>0</v>
      </c>
    </row>
    <row r="1015" spans="1:39" ht="15" hidden="1" outlineLevel="1">
      <c r="A1015" s="490"/>
      <c r="B1015" s="270" t="s">
        <v>593</v>
      </c>
      <c r="C1015" s="267" t="s">
        <v>337</v>
      </c>
      <c r="D1015" s="271"/>
      <c r="E1015" s="271"/>
      <c r="F1015" s="271"/>
      <c r="G1015" s="271"/>
      <c r="H1015" s="271"/>
      <c r="I1015" s="271"/>
      <c r="J1015" s="271"/>
      <c r="K1015" s="271"/>
      <c r="L1015" s="271"/>
      <c r="M1015" s="271"/>
      <c r="N1015" s="271">
        <f>N1014</f>
        <v>12</v>
      </c>
      <c r="O1015" s="271"/>
      <c r="P1015" s="271"/>
      <c r="Q1015" s="271"/>
      <c r="R1015" s="271"/>
      <c r="S1015" s="271"/>
      <c r="T1015" s="271"/>
      <c r="U1015" s="271"/>
      <c r="V1015" s="271"/>
      <c r="W1015" s="271"/>
      <c r="X1015" s="271"/>
      <c r="Y1015" s="379">
        <f>Y1014</f>
        <v>0</v>
      </c>
      <c r="Z1015" s="379">
        <f t="shared" ref="Z1015:AL1015" si="3017">Z1014</f>
        <v>0</v>
      </c>
      <c r="AA1015" s="379">
        <f t="shared" si="3017"/>
        <v>0</v>
      </c>
      <c r="AB1015" s="379">
        <f t="shared" si="3017"/>
        <v>0</v>
      </c>
      <c r="AC1015" s="379">
        <f t="shared" si="3017"/>
        <v>0</v>
      </c>
      <c r="AD1015" s="379">
        <f t="shared" si="3017"/>
        <v>0</v>
      </c>
      <c r="AE1015" s="379">
        <f t="shared" si="3017"/>
        <v>0</v>
      </c>
      <c r="AF1015" s="379">
        <f t="shared" si="3017"/>
        <v>0</v>
      </c>
      <c r="AG1015" s="379">
        <f t="shared" si="3017"/>
        <v>0</v>
      </c>
      <c r="AH1015" s="379">
        <f t="shared" si="3017"/>
        <v>0</v>
      </c>
      <c r="AI1015" s="379">
        <f t="shared" si="3017"/>
        <v>0</v>
      </c>
      <c r="AJ1015" s="379">
        <f t="shared" si="3017"/>
        <v>0</v>
      </c>
      <c r="AK1015" s="379">
        <f t="shared" si="3017"/>
        <v>0</v>
      </c>
      <c r="AL1015" s="379">
        <f t="shared" si="3017"/>
        <v>0</v>
      </c>
      <c r="AM1015" s="282"/>
    </row>
    <row r="1016" spans="1:39" ht="15" hidden="1" outlineLevel="1">
      <c r="A1016" s="490"/>
      <c r="B1016" s="298"/>
      <c r="C1016" s="267"/>
      <c r="D1016" s="267"/>
      <c r="E1016" s="267"/>
      <c r="F1016" s="267"/>
      <c r="G1016" s="267"/>
      <c r="H1016" s="267"/>
      <c r="I1016" s="267"/>
      <c r="J1016" s="267"/>
      <c r="K1016" s="267"/>
      <c r="L1016" s="267"/>
      <c r="M1016" s="267"/>
      <c r="N1016" s="267"/>
      <c r="O1016" s="267"/>
      <c r="P1016" s="267"/>
      <c r="Q1016" s="267"/>
      <c r="R1016" s="267"/>
      <c r="S1016" s="267"/>
      <c r="T1016" s="267"/>
      <c r="U1016" s="267"/>
      <c r="V1016" s="267"/>
      <c r="W1016" s="267"/>
      <c r="X1016" s="267"/>
      <c r="Y1016" s="391"/>
      <c r="Z1016" s="392"/>
      <c r="AA1016" s="392"/>
      <c r="AB1016" s="392"/>
      <c r="AC1016" s="392"/>
      <c r="AD1016" s="392"/>
      <c r="AE1016" s="392"/>
      <c r="AF1016" s="392"/>
      <c r="AG1016" s="392"/>
      <c r="AH1016" s="392"/>
      <c r="AI1016" s="392"/>
      <c r="AJ1016" s="392"/>
      <c r="AK1016" s="392"/>
      <c r="AL1016" s="392"/>
      <c r="AM1016" s="273"/>
    </row>
    <row r="1017" spans="1:39" ht="15" hidden="1" outlineLevel="1">
      <c r="A1017" s="490">
        <v>19</v>
      </c>
      <c r="B1017" s="396" t="s">
        <v>477</v>
      </c>
      <c r="C1017" s="267" t="s">
        <v>335</v>
      </c>
      <c r="D1017" s="271"/>
      <c r="E1017" s="271"/>
      <c r="F1017" s="271"/>
      <c r="G1017" s="271"/>
      <c r="H1017" s="271"/>
      <c r="I1017" s="271"/>
      <c r="J1017" s="271"/>
      <c r="K1017" s="271"/>
      <c r="L1017" s="271"/>
      <c r="M1017" s="271"/>
      <c r="N1017" s="271">
        <v>12</v>
      </c>
      <c r="O1017" s="271"/>
      <c r="P1017" s="271"/>
      <c r="Q1017" s="271"/>
      <c r="R1017" s="271"/>
      <c r="S1017" s="271"/>
      <c r="T1017" s="271"/>
      <c r="U1017" s="271"/>
      <c r="V1017" s="271"/>
      <c r="W1017" s="271"/>
      <c r="X1017" s="271"/>
      <c r="Y1017" s="394"/>
      <c r="Z1017" s="378"/>
      <c r="AA1017" s="378"/>
      <c r="AB1017" s="378"/>
      <c r="AC1017" s="378"/>
      <c r="AD1017" s="378"/>
      <c r="AE1017" s="378"/>
      <c r="AF1017" s="383"/>
      <c r="AG1017" s="383"/>
      <c r="AH1017" s="383"/>
      <c r="AI1017" s="383"/>
      <c r="AJ1017" s="383"/>
      <c r="AK1017" s="383"/>
      <c r="AL1017" s="383"/>
      <c r="AM1017" s="272">
        <f>SUM(Y1017:AL1017)</f>
        <v>0</v>
      </c>
    </row>
    <row r="1018" spans="1:39" ht="15" hidden="1" outlineLevel="1">
      <c r="A1018" s="490"/>
      <c r="B1018" s="270" t="s">
        <v>593</v>
      </c>
      <c r="C1018" s="267" t="s">
        <v>337</v>
      </c>
      <c r="D1018" s="271"/>
      <c r="E1018" s="271"/>
      <c r="F1018" s="271"/>
      <c r="G1018" s="271"/>
      <c r="H1018" s="271"/>
      <c r="I1018" s="271"/>
      <c r="J1018" s="271"/>
      <c r="K1018" s="271"/>
      <c r="L1018" s="271"/>
      <c r="M1018" s="271"/>
      <c r="N1018" s="271">
        <f>N1017</f>
        <v>12</v>
      </c>
      <c r="O1018" s="271"/>
      <c r="P1018" s="271"/>
      <c r="Q1018" s="271"/>
      <c r="R1018" s="271"/>
      <c r="S1018" s="271"/>
      <c r="T1018" s="271"/>
      <c r="U1018" s="271"/>
      <c r="V1018" s="271"/>
      <c r="W1018" s="271"/>
      <c r="X1018" s="271"/>
      <c r="Y1018" s="379">
        <f>Y1017</f>
        <v>0</v>
      </c>
      <c r="Z1018" s="379">
        <f t="shared" ref="Z1018:AL1018" si="3018">Z1017</f>
        <v>0</v>
      </c>
      <c r="AA1018" s="379">
        <f t="shared" si="3018"/>
        <v>0</v>
      </c>
      <c r="AB1018" s="379">
        <f t="shared" si="3018"/>
        <v>0</v>
      </c>
      <c r="AC1018" s="379">
        <f t="shared" si="3018"/>
        <v>0</v>
      </c>
      <c r="AD1018" s="379">
        <f t="shared" si="3018"/>
        <v>0</v>
      </c>
      <c r="AE1018" s="379">
        <f t="shared" si="3018"/>
        <v>0</v>
      </c>
      <c r="AF1018" s="379">
        <f t="shared" si="3018"/>
        <v>0</v>
      </c>
      <c r="AG1018" s="379">
        <f t="shared" si="3018"/>
        <v>0</v>
      </c>
      <c r="AH1018" s="379">
        <f t="shared" si="3018"/>
        <v>0</v>
      </c>
      <c r="AI1018" s="379">
        <f t="shared" si="3018"/>
        <v>0</v>
      </c>
      <c r="AJ1018" s="379">
        <f t="shared" si="3018"/>
        <v>0</v>
      </c>
      <c r="AK1018" s="379">
        <f t="shared" si="3018"/>
        <v>0</v>
      </c>
      <c r="AL1018" s="379">
        <f t="shared" si="3018"/>
        <v>0</v>
      </c>
      <c r="AM1018" s="273"/>
    </row>
    <row r="1019" spans="1:39" ht="15" hidden="1" outlineLevel="1">
      <c r="A1019" s="490"/>
      <c r="B1019" s="298"/>
      <c r="C1019" s="267"/>
      <c r="D1019" s="267"/>
      <c r="E1019" s="267"/>
      <c r="F1019" s="267"/>
      <c r="G1019" s="267"/>
      <c r="H1019" s="267"/>
      <c r="I1019" s="267"/>
      <c r="J1019" s="267"/>
      <c r="K1019" s="267"/>
      <c r="L1019" s="267"/>
      <c r="M1019" s="267"/>
      <c r="N1019" s="267"/>
      <c r="O1019" s="267"/>
      <c r="P1019" s="267"/>
      <c r="Q1019" s="267"/>
      <c r="R1019" s="267"/>
      <c r="S1019" s="267"/>
      <c r="T1019" s="267"/>
      <c r="U1019" s="267"/>
      <c r="V1019" s="267"/>
      <c r="W1019" s="267"/>
      <c r="X1019" s="267"/>
      <c r="Y1019" s="380"/>
      <c r="Z1019" s="380"/>
      <c r="AA1019" s="380"/>
      <c r="AB1019" s="380"/>
      <c r="AC1019" s="380"/>
      <c r="AD1019" s="380"/>
      <c r="AE1019" s="380"/>
      <c r="AF1019" s="380"/>
      <c r="AG1019" s="380"/>
      <c r="AH1019" s="380"/>
      <c r="AI1019" s="380"/>
      <c r="AJ1019" s="380"/>
      <c r="AK1019" s="380"/>
      <c r="AL1019" s="380"/>
      <c r="AM1019" s="282"/>
    </row>
    <row r="1020" spans="1:39" ht="15" hidden="1" outlineLevel="1">
      <c r="A1020" s="490">
        <v>20</v>
      </c>
      <c r="B1020" s="396" t="s">
        <v>478</v>
      </c>
      <c r="C1020" s="267" t="s">
        <v>335</v>
      </c>
      <c r="D1020" s="271"/>
      <c r="E1020" s="271"/>
      <c r="F1020" s="271"/>
      <c r="G1020" s="271"/>
      <c r="H1020" s="271"/>
      <c r="I1020" s="271"/>
      <c r="J1020" s="271"/>
      <c r="K1020" s="271"/>
      <c r="L1020" s="271"/>
      <c r="M1020" s="271"/>
      <c r="N1020" s="271">
        <v>12</v>
      </c>
      <c r="O1020" s="271"/>
      <c r="P1020" s="271"/>
      <c r="Q1020" s="271"/>
      <c r="R1020" s="271"/>
      <c r="S1020" s="271"/>
      <c r="T1020" s="271"/>
      <c r="U1020" s="271"/>
      <c r="V1020" s="271"/>
      <c r="W1020" s="271"/>
      <c r="X1020" s="271"/>
      <c r="Y1020" s="394"/>
      <c r="Z1020" s="378"/>
      <c r="AA1020" s="378"/>
      <c r="AB1020" s="378"/>
      <c r="AC1020" s="378"/>
      <c r="AD1020" s="378"/>
      <c r="AE1020" s="378"/>
      <c r="AF1020" s="383"/>
      <c r="AG1020" s="383"/>
      <c r="AH1020" s="383"/>
      <c r="AI1020" s="383"/>
      <c r="AJ1020" s="383"/>
      <c r="AK1020" s="383"/>
      <c r="AL1020" s="383"/>
      <c r="AM1020" s="272">
        <f>SUM(Y1020:AL1020)</f>
        <v>0</v>
      </c>
    </row>
    <row r="1021" spans="1:39" ht="15" hidden="1" outlineLevel="1">
      <c r="A1021" s="490"/>
      <c r="B1021" s="270" t="s">
        <v>593</v>
      </c>
      <c r="C1021" s="267" t="s">
        <v>337</v>
      </c>
      <c r="D1021" s="271"/>
      <c r="E1021" s="271"/>
      <c r="F1021" s="271"/>
      <c r="G1021" s="271"/>
      <c r="H1021" s="271"/>
      <c r="I1021" s="271"/>
      <c r="J1021" s="271"/>
      <c r="K1021" s="271"/>
      <c r="L1021" s="271"/>
      <c r="M1021" s="271"/>
      <c r="N1021" s="271">
        <f>N1020</f>
        <v>12</v>
      </c>
      <c r="O1021" s="271"/>
      <c r="P1021" s="271"/>
      <c r="Q1021" s="271"/>
      <c r="R1021" s="271"/>
      <c r="S1021" s="271"/>
      <c r="T1021" s="271"/>
      <c r="U1021" s="271"/>
      <c r="V1021" s="271"/>
      <c r="W1021" s="271"/>
      <c r="X1021" s="271"/>
      <c r="Y1021" s="379">
        <f t="shared" ref="Y1021:AL1021" si="3019">Y1020</f>
        <v>0</v>
      </c>
      <c r="Z1021" s="379">
        <f t="shared" si="3019"/>
        <v>0</v>
      </c>
      <c r="AA1021" s="379">
        <f t="shared" si="3019"/>
        <v>0</v>
      </c>
      <c r="AB1021" s="379">
        <f t="shared" si="3019"/>
        <v>0</v>
      </c>
      <c r="AC1021" s="379">
        <f t="shared" si="3019"/>
        <v>0</v>
      </c>
      <c r="AD1021" s="379">
        <f t="shared" si="3019"/>
        <v>0</v>
      </c>
      <c r="AE1021" s="379">
        <f t="shared" si="3019"/>
        <v>0</v>
      </c>
      <c r="AF1021" s="379">
        <f t="shared" si="3019"/>
        <v>0</v>
      </c>
      <c r="AG1021" s="379">
        <f t="shared" si="3019"/>
        <v>0</v>
      </c>
      <c r="AH1021" s="379">
        <f t="shared" si="3019"/>
        <v>0</v>
      </c>
      <c r="AI1021" s="379">
        <f t="shared" si="3019"/>
        <v>0</v>
      </c>
      <c r="AJ1021" s="379">
        <f t="shared" si="3019"/>
        <v>0</v>
      </c>
      <c r="AK1021" s="379">
        <f t="shared" si="3019"/>
        <v>0</v>
      </c>
      <c r="AL1021" s="379">
        <f t="shared" si="3019"/>
        <v>0</v>
      </c>
      <c r="AM1021" s="282"/>
    </row>
    <row r="1022" spans="1:39" ht="15.45" hidden="1" outlineLevel="1">
      <c r="A1022" s="490"/>
      <c r="B1022" s="299"/>
      <c r="C1022" s="276"/>
      <c r="D1022" s="267"/>
      <c r="E1022" s="267"/>
      <c r="F1022" s="267"/>
      <c r="G1022" s="267"/>
      <c r="H1022" s="267"/>
      <c r="I1022" s="267"/>
      <c r="J1022" s="267"/>
      <c r="K1022" s="267"/>
      <c r="L1022" s="267"/>
      <c r="M1022" s="267"/>
      <c r="N1022" s="276"/>
      <c r="O1022" s="267"/>
      <c r="P1022" s="267"/>
      <c r="Q1022" s="267"/>
      <c r="R1022" s="267"/>
      <c r="S1022" s="267"/>
      <c r="T1022" s="267"/>
      <c r="U1022" s="267"/>
      <c r="V1022" s="267"/>
      <c r="W1022" s="267"/>
      <c r="X1022" s="267"/>
      <c r="Y1022" s="380"/>
      <c r="Z1022" s="380"/>
      <c r="AA1022" s="380"/>
      <c r="AB1022" s="380"/>
      <c r="AC1022" s="380"/>
      <c r="AD1022" s="380"/>
      <c r="AE1022" s="380"/>
      <c r="AF1022" s="380"/>
      <c r="AG1022" s="380"/>
      <c r="AH1022" s="380"/>
      <c r="AI1022" s="380"/>
      <c r="AJ1022" s="380"/>
      <c r="AK1022" s="380"/>
      <c r="AL1022" s="380"/>
      <c r="AM1022" s="282"/>
    </row>
    <row r="1023" spans="1:39" ht="15.45" hidden="1" outlineLevel="1">
      <c r="A1023" s="490"/>
      <c r="B1023" s="476" t="s">
        <v>479</v>
      </c>
      <c r="C1023" s="267"/>
      <c r="D1023" s="267"/>
      <c r="E1023" s="267"/>
      <c r="F1023" s="267"/>
      <c r="G1023" s="267"/>
      <c r="H1023" s="267"/>
      <c r="I1023" s="267"/>
      <c r="J1023" s="267"/>
      <c r="K1023" s="267"/>
      <c r="L1023" s="267"/>
      <c r="M1023" s="267"/>
      <c r="N1023" s="267"/>
      <c r="O1023" s="267"/>
      <c r="P1023" s="267"/>
      <c r="Q1023" s="267"/>
      <c r="R1023" s="267"/>
      <c r="S1023" s="267"/>
      <c r="T1023" s="267"/>
      <c r="U1023" s="267"/>
      <c r="V1023" s="267"/>
      <c r="W1023" s="267"/>
      <c r="X1023" s="267"/>
      <c r="Y1023" s="390"/>
      <c r="Z1023" s="393"/>
      <c r="AA1023" s="393"/>
      <c r="AB1023" s="393"/>
      <c r="AC1023" s="393"/>
      <c r="AD1023" s="393"/>
      <c r="AE1023" s="393"/>
      <c r="AF1023" s="393"/>
      <c r="AG1023" s="393"/>
      <c r="AH1023" s="393"/>
      <c r="AI1023" s="393"/>
      <c r="AJ1023" s="393"/>
      <c r="AK1023" s="393"/>
      <c r="AL1023" s="393"/>
      <c r="AM1023" s="282"/>
    </row>
    <row r="1024" spans="1:39" ht="15.45" hidden="1" outlineLevel="1">
      <c r="A1024" s="490"/>
      <c r="B1024" s="462" t="s">
        <v>480</v>
      </c>
      <c r="C1024" s="267"/>
      <c r="D1024" s="267"/>
      <c r="E1024" s="267"/>
      <c r="F1024" s="267"/>
      <c r="G1024" s="267"/>
      <c r="H1024" s="267"/>
      <c r="I1024" s="267"/>
      <c r="J1024" s="267"/>
      <c r="K1024" s="267"/>
      <c r="L1024" s="267"/>
      <c r="M1024" s="267"/>
      <c r="N1024" s="267"/>
      <c r="O1024" s="267"/>
      <c r="P1024" s="267"/>
      <c r="Q1024" s="267"/>
      <c r="R1024" s="267"/>
      <c r="S1024" s="267"/>
      <c r="T1024" s="267"/>
      <c r="U1024" s="267"/>
      <c r="V1024" s="267"/>
      <c r="W1024" s="267"/>
      <c r="X1024" s="267"/>
      <c r="Y1024" s="390"/>
      <c r="Z1024" s="393"/>
      <c r="AA1024" s="393"/>
      <c r="AB1024" s="393"/>
      <c r="AC1024" s="393"/>
      <c r="AD1024" s="393"/>
      <c r="AE1024" s="393"/>
      <c r="AF1024" s="393"/>
      <c r="AG1024" s="393"/>
      <c r="AH1024" s="393"/>
      <c r="AI1024" s="393"/>
      <c r="AJ1024" s="393"/>
      <c r="AK1024" s="393"/>
      <c r="AL1024" s="393"/>
      <c r="AM1024" s="282"/>
    </row>
    <row r="1025" spans="1:39" ht="15" hidden="1" customHeight="1" outlineLevel="1">
      <c r="A1025" s="490">
        <v>21</v>
      </c>
      <c r="B1025" s="396" t="s">
        <v>481</v>
      </c>
      <c r="C1025" s="267" t="s">
        <v>335</v>
      </c>
      <c r="D1025" s="271"/>
      <c r="E1025" s="271"/>
      <c r="F1025" s="271"/>
      <c r="G1025" s="271"/>
      <c r="H1025" s="271"/>
      <c r="I1025" s="271"/>
      <c r="J1025" s="271"/>
      <c r="K1025" s="271"/>
      <c r="L1025" s="271"/>
      <c r="M1025" s="271"/>
      <c r="N1025" s="267"/>
      <c r="O1025" s="271"/>
      <c r="P1025" s="271"/>
      <c r="Q1025" s="271"/>
      <c r="R1025" s="271"/>
      <c r="S1025" s="271"/>
      <c r="T1025" s="271"/>
      <c r="U1025" s="271"/>
      <c r="V1025" s="271"/>
      <c r="W1025" s="271"/>
      <c r="X1025" s="271"/>
      <c r="Y1025" s="378"/>
      <c r="Z1025" s="378"/>
      <c r="AA1025" s="378"/>
      <c r="AB1025" s="378"/>
      <c r="AC1025" s="378"/>
      <c r="AD1025" s="378"/>
      <c r="AE1025" s="378"/>
      <c r="AF1025" s="378"/>
      <c r="AG1025" s="378"/>
      <c r="AH1025" s="378"/>
      <c r="AI1025" s="378"/>
      <c r="AJ1025" s="378"/>
      <c r="AK1025" s="378"/>
      <c r="AL1025" s="378"/>
      <c r="AM1025" s="272">
        <f>SUM(Y1025:AL1025)</f>
        <v>0</v>
      </c>
    </row>
    <row r="1026" spans="1:39" ht="15" hidden="1" customHeight="1" outlineLevel="1">
      <c r="A1026" s="490"/>
      <c r="B1026" s="270" t="s">
        <v>611</v>
      </c>
      <c r="C1026" s="267" t="s">
        <v>337</v>
      </c>
      <c r="D1026" s="271"/>
      <c r="E1026" s="271"/>
      <c r="F1026" s="271"/>
      <c r="G1026" s="271"/>
      <c r="H1026" s="271"/>
      <c r="I1026" s="271"/>
      <c r="J1026" s="271"/>
      <c r="K1026" s="271"/>
      <c r="L1026" s="271"/>
      <c r="M1026" s="271"/>
      <c r="N1026" s="267"/>
      <c r="O1026" s="271"/>
      <c r="P1026" s="271"/>
      <c r="Q1026" s="271"/>
      <c r="R1026" s="271"/>
      <c r="S1026" s="271"/>
      <c r="T1026" s="271"/>
      <c r="U1026" s="271"/>
      <c r="V1026" s="271"/>
      <c r="W1026" s="271"/>
      <c r="X1026" s="271"/>
      <c r="Y1026" s="379">
        <f>Y1025</f>
        <v>0</v>
      </c>
      <c r="Z1026" s="379">
        <f t="shared" ref="Z1026" si="3020">Z1025</f>
        <v>0</v>
      </c>
      <c r="AA1026" s="379">
        <f t="shared" ref="AA1026" si="3021">AA1025</f>
        <v>0</v>
      </c>
      <c r="AB1026" s="379">
        <f t="shared" ref="AB1026" si="3022">AB1025</f>
        <v>0</v>
      </c>
      <c r="AC1026" s="379">
        <f t="shared" ref="AC1026" si="3023">AC1025</f>
        <v>0</v>
      </c>
      <c r="AD1026" s="379">
        <f t="shared" ref="AD1026" si="3024">AD1025</f>
        <v>0</v>
      </c>
      <c r="AE1026" s="379">
        <f t="shared" ref="AE1026" si="3025">AE1025</f>
        <v>0</v>
      </c>
      <c r="AF1026" s="379">
        <f t="shared" ref="AF1026" si="3026">AF1025</f>
        <v>0</v>
      </c>
      <c r="AG1026" s="379">
        <f t="shared" ref="AG1026" si="3027">AG1025</f>
        <v>0</v>
      </c>
      <c r="AH1026" s="379">
        <f t="shared" ref="AH1026" si="3028">AH1025</f>
        <v>0</v>
      </c>
      <c r="AI1026" s="379">
        <f t="shared" ref="AI1026" si="3029">AI1025</f>
        <v>0</v>
      </c>
      <c r="AJ1026" s="379">
        <f t="shared" ref="AJ1026" si="3030">AJ1025</f>
        <v>0</v>
      </c>
      <c r="AK1026" s="379">
        <f t="shared" ref="AK1026" si="3031">AK1025</f>
        <v>0</v>
      </c>
      <c r="AL1026" s="379">
        <f t="shared" ref="AL1026" si="3032">AL1025</f>
        <v>0</v>
      </c>
      <c r="AM1026" s="282"/>
    </row>
    <row r="1027" spans="1:39" ht="15" hidden="1" customHeight="1" outlineLevel="1">
      <c r="A1027" s="490"/>
      <c r="B1027" s="270"/>
      <c r="C1027" s="267"/>
      <c r="D1027" s="267"/>
      <c r="E1027" s="267"/>
      <c r="F1027" s="267"/>
      <c r="G1027" s="267"/>
      <c r="H1027" s="267"/>
      <c r="I1027" s="267"/>
      <c r="J1027" s="267"/>
      <c r="K1027" s="267"/>
      <c r="L1027" s="267"/>
      <c r="M1027" s="267"/>
      <c r="N1027" s="267"/>
      <c r="O1027" s="267"/>
      <c r="P1027" s="267"/>
      <c r="Q1027" s="267"/>
      <c r="R1027" s="267"/>
      <c r="S1027" s="267"/>
      <c r="T1027" s="267"/>
      <c r="U1027" s="267"/>
      <c r="V1027" s="267"/>
      <c r="W1027" s="267"/>
      <c r="X1027" s="267"/>
      <c r="Y1027" s="390"/>
      <c r="Z1027" s="393"/>
      <c r="AA1027" s="393"/>
      <c r="AB1027" s="393"/>
      <c r="AC1027" s="393"/>
      <c r="AD1027" s="393"/>
      <c r="AE1027" s="393"/>
      <c r="AF1027" s="393"/>
      <c r="AG1027" s="393"/>
      <c r="AH1027" s="393"/>
      <c r="AI1027" s="393"/>
      <c r="AJ1027" s="393"/>
      <c r="AK1027" s="393"/>
      <c r="AL1027" s="393"/>
      <c r="AM1027" s="282"/>
    </row>
    <row r="1028" spans="1:39" ht="15" hidden="1" customHeight="1" outlineLevel="1">
      <c r="A1028" s="490">
        <v>22</v>
      </c>
      <c r="B1028" s="396" t="s">
        <v>482</v>
      </c>
      <c r="C1028" s="267" t="s">
        <v>335</v>
      </c>
      <c r="D1028" s="271"/>
      <c r="E1028" s="271"/>
      <c r="F1028" s="271"/>
      <c r="G1028" s="271"/>
      <c r="H1028" s="271"/>
      <c r="I1028" s="271"/>
      <c r="J1028" s="271"/>
      <c r="K1028" s="271"/>
      <c r="L1028" s="271"/>
      <c r="M1028" s="271"/>
      <c r="N1028" s="267"/>
      <c r="O1028" s="271"/>
      <c r="P1028" s="271"/>
      <c r="Q1028" s="271"/>
      <c r="R1028" s="271"/>
      <c r="S1028" s="271"/>
      <c r="T1028" s="271"/>
      <c r="U1028" s="271"/>
      <c r="V1028" s="271"/>
      <c r="W1028" s="271"/>
      <c r="X1028" s="271"/>
      <c r="Y1028" s="378"/>
      <c r="Z1028" s="378"/>
      <c r="AA1028" s="378"/>
      <c r="AB1028" s="378"/>
      <c r="AC1028" s="378"/>
      <c r="AD1028" s="378"/>
      <c r="AE1028" s="378"/>
      <c r="AF1028" s="378"/>
      <c r="AG1028" s="378"/>
      <c r="AH1028" s="378"/>
      <c r="AI1028" s="378"/>
      <c r="AJ1028" s="378"/>
      <c r="AK1028" s="378"/>
      <c r="AL1028" s="378"/>
      <c r="AM1028" s="272">
        <f>SUM(Y1028:AL1028)</f>
        <v>0</v>
      </c>
    </row>
    <row r="1029" spans="1:39" ht="15" hidden="1" customHeight="1" outlineLevel="1">
      <c r="A1029" s="490"/>
      <c r="B1029" s="270" t="s">
        <v>611</v>
      </c>
      <c r="C1029" s="267" t="s">
        <v>337</v>
      </c>
      <c r="D1029" s="271"/>
      <c r="E1029" s="271"/>
      <c r="F1029" s="271"/>
      <c r="G1029" s="271"/>
      <c r="H1029" s="271"/>
      <c r="I1029" s="271"/>
      <c r="J1029" s="271"/>
      <c r="K1029" s="271"/>
      <c r="L1029" s="271"/>
      <c r="M1029" s="271"/>
      <c r="N1029" s="267"/>
      <c r="O1029" s="271"/>
      <c r="P1029" s="271"/>
      <c r="Q1029" s="271"/>
      <c r="R1029" s="271"/>
      <c r="S1029" s="271"/>
      <c r="T1029" s="271"/>
      <c r="U1029" s="271"/>
      <c r="V1029" s="271"/>
      <c r="W1029" s="271"/>
      <c r="X1029" s="271"/>
      <c r="Y1029" s="379">
        <f>Y1028</f>
        <v>0</v>
      </c>
      <c r="Z1029" s="379">
        <f t="shared" ref="Z1029" si="3033">Z1028</f>
        <v>0</v>
      </c>
      <c r="AA1029" s="379">
        <f t="shared" ref="AA1029" si="3034">AA1028</f>
        <v>0</v>
      </c>
      <c r="AB1029" s="379">
        <f t="shared" ref="AB1029" si="3035">AB1028</f>
        <v>0</v>
      </c>
      <c r="AC1029" s="379">
        <f t="shared" ref="AC1029" si="3036">AC1028</f>
        <v>0</v>
      </c>
      <c r="AD1029" s="379">
        <f t="shared" ref="AD1029" si="3037">AD1028</f>
        <v>0</v>
      </c>
      <c r="AE1029" s="379">
        <f t="shared" ref="AE1029" si="3038">AE1028</f>
        <v>0</v>
      </c>
      <c r="AF1029" s="379">
        <f t="shared" ref="AF1029" si="3039">AF1028</f>
        <v>0</v>
      </c>
      <c r="AG1029" s="379">
        <f t="shared" ref="AG1029" si="3040">AG1028</f>
        <v>0</v>
      </c>
      <c r="AH1029" s="379">
        <f t="shared" ref="AH1029" si="3041">AH1028</f>
        <v>0</v>
      </c>
      <c r="AI1029" s="379">
        <f t="shared" ref="AI1029" si="3042">AI1028</f>
        <v>0</v>
      </c>
      <c r="AJ1029" s="379">
        <f t="shared" ref="AJ1029" si="3043">AJ1028</f>
        <v>0</v>
      </c>
      <c r="AK1029" s="379">
        <f t="shared" ref="AK1029" si="3044">AK1028</f>
        <v>0</v>
      </c>
      <c r="AL1029" s="379">
        <f t="shared" ref="AL1029" si="3045">AL1028</f>
        <v>0</v>
      </c>
      <c r="AM1029" s="282"/>
    </row>
    <row r="1030" spans="1:39" ht="15" hidden="1" customHeight="1" outlineLevel="1">
      <c r="A1030" s="490"/>
      <c r="B1030" s="270"/>
      <c r="C1030" s="267"/>
      <c r="D1030" s="267"/>
      <c r="E1030" s="267"/>
      <c r="F1030" s="267"/>
      <c r="G1030" s="267"/>
      <c r="H1030" s="267"/>
      <c r="I1030" s="267"/>
      <c r="J1030" s="267"/>
      <c r="K1030" s="267"/>
      <c r="L1030" s="267"/>
      <c r="M1030" s="267"/>
      <c r="N1030" s="267"/>
      <c r="O1030" s="267"/>
      <c r="P1030" s="267"/>
      <c r="Q1030" s="267"/>
      <c r="R1030" s="267"/>
      <c r="S1030" s="267"/>
      <c r="T1030" s="267"/>
      <c r="U1030" s="267"/>
      <c r="V1030" s="267"/>
      <c r="W1030" s="267"/>
      <c r="X1030" s="267"/>
      <c r="Y1030" s="390"/>
      <c r="Z1030" s="393"/>
      <c r="AA1030" s="393"/>
      <c r="AB1030" s="393"/>
      <c r="AC1030" s="393"/>
      <c r="AD1030" s="393"/>
      <c r="AE1030" s="393"/>
      <c r="AF1030" s="393"/>
      <c r="AG1030" s="393"/>
      <c r="AH1030" s="393"/>
      <c r="AI1030" s="393"/>
      <c r="AJ1030" s="393"/>
      <c r="AK1030" s="393"/>
      <c r="AL1030" s="393"/>
      <c r="AM1030" s="282"/>
    </row>
    <row r="1031" spans="1:39" ht="15" hidden="1" customHeight="1" outlineLevel="1">
      <c r="A1031" s="490">
        <v>23</v>
      </c>
      <c r="B1031" s="396" t="s">
        <v>483</v>
      </c>
      <c r="C1031" s="267" t="s">
        <v>335</v>
      </c>
      <c r="D1031" s="271"/>
      <c r="E1031" s="271"/>
      <c r="F1031" s="271"/>
      <c r="G1031" s="271"/>
      <c r="H1031" s="271"/>
      <c r="I1031" s="271"/>
      <c r="J1031" s="271"/>
      <c r="K1031" s="271"/>
      <c r="L1031" s="271"/>
      <c r="M1031" s="271"/>
      <c r="N1031" s="267"/>
      <c r="O1031" s="271"/>
      <c r="P1031" s="271"/>
      <c r="Q1031" s="271"/>
      <c r="R1031" s="271"/>
      <c r="S1031" s="271"/>
      <c r="T1031" s="271"/>
      <c r="U1031" s="271"/>
      <c r="V1031" s="271"/>
      <c r="W1031" s="271"/>
      <c r="X1031" s="271"/>
      <c r="Y1031" s="378"/>
      <c r="Z1031" s="378"/>
      <c r="AA1031" s="378"/>
      <c r="AB1031" s="378"/>
      <c r="AC1031" s="378"/>
      <c r="AD1031" s="378"/>
      <c r="AE1031" s="378"/>
      <c r="AF1031" s="378"/>
      <c r="AG1031" s="378"/>
      <c r="AH1031" s="378"/>
      <c r="AI1031" s="378"/>
      <c r="AJ1031" s="378"/>
      <c r="AK1031" s="378"/>
      <c r="AL1031" s="378"/>
      <c r="AM1031" s="272">
        <f>SUM(Y1031:AL1031)</f>
        <v>0</v>
      </c>
    </row>
    <row r="1032" spans="1:39" ht="15" hidden="1" customHeight="1" outlineLevel="1">
      <c r="A1032" s="490"/>
      <c r="B1032" s="270" t="s">
        <v>611</v>
      </c>
      <c r="C1032" s="267" t="s">
        <v>337</v>
      </c>
      <c r="D1032" s="271"/>
      <c r="E1032" s="271"/>
      <c r="F1032" s="271"/>
      <c r="G1032" s="271"/>
      <c r="H1032" s="271"/>
      <c r="I1032" s="271"/>
      <c r="J1032" s="271"/>
      <c r="K1032" s="271"/>
      <c r="L1032" s="271"/>
      <c r="M1032" s="271"/>
      <c r="N1032" s="267"/>
      <c r="O1032" s="271"/>
      <c r="P1032" s="271"/>
      <c r="Q1032" s="271"/>
      <c r="R1032" s="271"/>
      <c r="S1032" s="271"/>
      <c r="T1032" s="271"/>
      <c r="U1032" s="271"/>
      <c r="V1032" s="271"/>
      <c r="W1032" s="271"/>
      <c r="X1032" s="271"/>
      <c r="Y1032" s="379">
        <f>Y1031</f>
        <v>0</v>
      </c>
      <c r="Z1032" s="379">
        <f t="shared" ref="Z1032" si="3046">Z1031</f>
        <v>0</v>
      </c>
      <c r="AA1032" s="379">
        <f t="shared" ref="AA1032" si="3047">AA1031</f>
        <v>0</v>
      </c>
      <c r="AB1032" s="379">
        <f t="shared" ref="AB1032" si="3048">AB1031</f>
        <v>0</v>
      </c>
      <c r="AC1032" s="379">
        <f t="shared" ref="AC1032" si="3049">AC1031</f>
        <v>0</v>
      </c>
      <c r="AD1032" s="379">
        <f t="shared" ref="AD1032" si="3050">AD1031</f>
        <v>0</v>
      </c>
      <c r="AE1032" s="379">
        <f t="shared" ref="AE1032" si="3051">AE1031</f>
        <v>0</v>
      </c>
      <c r="AF1032" s="379">
        <f t="shared" ref="AF1032" si="3052">AF1031</f>
        <v>0</v>
      </c>
      <c r="AG1032" s="379">
        <f t="shared" ref="AG1032" si="3053">AG1031</f>
        <v>0</v>
      </c>
      <c r="AH1032" s="379">
        <f t="shared" ref="AH1032" si="3054">AH1031</f>
        <v>0</v>
      </c>
      <c r="AI1032" s="379">
        <f t="shared" ref="AI1032" si="3055">AI1031</f>
        <v>0</v>
      </c>
      <c r="AJ1032" s="379">
        <f t="shared" ref="AJ1032" si="3056">AJ1031</f>
        <v>0</v>
      </c>
      <c r="AK1032" s="379">
        <f t="shared" ref="AK1032" si="3057">AK1031</f>
        <v>0</v>
      </c>
      <c r="AL1032" s="379">
        <f t="shared" ref="AL1032" si="3058">AL1031</f>
        <v>0</v>
      </c>
      <c r="AM1032" s="282"/>
    </row>
    <row r="1033" spans="1:39" ht="15" hidden="1" customHeight="1" outlineLevel="1">
      <c r="A1033" s="490"/>
      <c r="B1033" s="398"/>
      <c r="C1033" s="267"/>
      <c r="D1033" s="267"/>
      <c r="E1033" s="267"/>
      <c r="F1033" s="267"/>
      <c r="G1033" s="267"/>
      <c r="H1033" s="267"/>
      <c r="I1033" s="267"/>
      <c r="J1033" s="267"/>
      <c r="K1033" s="267"/>
      <c r="L1033" s="267"/>
      <c r="M1033" s="267"/>
      <c r="N1033" s="267"/>
      <c r="O1033" s="267"/>
      <c r="P1033" s="267"/>
      <c r="Q1033" s="267"/>
      <c r="R1033" s="267"/>
      <c r="S1033" s="267"/>
      <c r="T1033" s="267"/>
      <c r="U1033" s="267"/>
      <c r="V1033" s="267"/>
      <c r="W1033" s="267"/>
      <c r="X1033" s="267"/>
      <c r="Y1033" s="390"/>
      <c r="Z1033" s="393"/>
      <c r="AA1033" s="393"/>
      <c r="AB1033" s="393"/>
      <c r="AC1033" s="393"/>
      <c r="AD1033" s="393"/>
      <c r="AE1033" s="393"/>
      <c r="AF1033" s="393"/>
      <c r="AG1033" s="393"/>
      <c r="AH1033" s="393"/>
      <c r="AI1033" s="393"/>
      <c r="AJ1033" s="393"/>
      <c r="AK1033" s="393"/>
      <c r="AL1033" s="393"/>
      <c r="AM1033" s="282"/>
    </row>
    <row r="1034" spans="1:39" ht="15" hidden="1" customHeight="1" outlineLevel="1">
      <c r="A1034" s="490">
        <v>24</v>
      </c>
      <c r="B1034" s="396" t="s">
        <v>484</v>
      </c>
      <c r="C1034" s="267" t="s">
        <v>335</v>
      </c>
      <c r="D1034" s="271"/>
      <c r="E1034" s="271"/>
      <c r="F1034" s="271"/>
      <c r="G1034" s="271"/>
      <c r="H1034" s="271"/>
      <c r="I1034" s="271"/>
      <c r="J1034" s="271"/>
      <c r="K1034" s="271"/>
      <c r="L1034" s="271"/>
      <c r="M1034" s="271"/>
      <c r="N1034" s="267"/>
      <c r="O1034" s="271"/>
      <c r="P1034" s="271"/>
      <c r="Q1034" s="271"/>
      <c r="R1034" s="271"/>
      <c r="S1034" s="271"/>
      <c r="T1034" s="271"/>
      <c r="U1034" s="271"/>
      <c r="V1034" s="271"/>
      <c r="W1034" s="271"/>
      <c r="X1034" s="271"/>
      <c r="Y1034" s="378"/>
      <c r="Z1034" s="378"/>
      <c r="AA1034" s="378"/>
      <c r="AB1034" s="378"/>
      <c r="AC1034" s="378"/>
      <c r="AD1034" s="378"/>
      <c r="AE1034" s="378"/>
      <c r="AF1034" s="378"/>
      <c r="AG1034" s="378"/>
      <c r="AH1034" s="378"/>
      <c r="AI1034" s="378"/>
      <c r="AJ1034" s="378"/>
      <c r="AK1034" s="378"/>
      <c r="AL1034" s="378"/>
      <c r="AM1034" s="272">
        <f>SUM(Y1034:AL1034)</f>
        <v>0</v>
      </c>
    </row>
    <row r="1035" spans="1:39" ht="15" hidden="1" customHeight="1" outlineLevel="1">
      <c r="A1035" s="490"/>
      <c r="B1035" s="270" t="s">
        <v>611</v>
      </c>
      <c r="C1035" s="267" t="s">
        <v>337</v>
      </c>
      <c r="D1035" s="271"/>
      <c r="E1035" s="271"/>
      <c r="F1035" s="271"/>
      <c r="G1035" s="271"/>
      <c r="H1035" s="271"/>
      <c r="I1035" s="271"/>
      <c r="J1035" s="271"/>
      <c r="K1035" s="271"/>
      <c r="L1035" s="271"/>
      <c r="M1035" s="271"/>
      <c r="N1035" s="267"/>
      <c r="O1035" s="271"/>
      <c r="P1035" s="271"/>
      <c r="Q1035" s="271"/>
      <c r="R1035" s="271"/>
      <c r="S1035" s="271"/>
      <c r="T1035" s="271"/>
      <c r="U1035" s="271"/>
      <c r="V1035" s="271"/>
      <c r="W1035" s="271"/>
      <c r="X1035" s="271"/>
      <c r="Y1035" s="379">
        <f>Y1034</f>
        <v>0</v>
      </c>
      <c r="Z1035" s="379">
        <f t="shared" ref="Z1035" si="3059">Z1034</f>
        <v>0</v>
      </c>
      <c r="AA1035" s="379">
        <f t="shared" ref="AA1035" si="3060">AA1034</f>
        <v>0</v>
      </c>
      <c r="AB1035" s="379">
        <f t="shared" ref="AB1035" si="3061">AB1034</f>
        <v>0</v>
      </c>
      <c r="AC1035" s="379">
        <f t="shared" ref="AC1035" si="3062">AC1034</f>
        <v>0</v>
      </c>
      <c r="AD1035" s="379">
        <f t="shared" ref="AD1035" si="3063">AD1034</f>
        <v>0</v>
      </c>
      <c r="AE1035" s="379">
        <f t="shared" ref="AE1035" si="3064">AE1034</f>
        <v>0</v>
      </c>
      <c r="AF1035" s="379">
        <f t="shared" ref="AF1035" si="3065">AF1034</f>
        <v>0</v>
      </c>
      <c r="AG1035" s="379">
        <f t="shared" ref="AG1035" si="3066">AG1034</f>
        <v>0</v>
      </c>
      <c r="AH1035" s="379">
        <f t="shared" ref="AH1035" si="3067">AH1034</f>
        <v>0</v>
      </c>
      <c r="AI1035" s="379">
        <f t="shared" ref="AI1035" si="3068">AI1034</f>
        <v>0</v>
      </c>
      <c r="AJ1035" s="379">
        <f t="shared" ref="AJ1035" si="3069">AJ1034</f>
        <v>0</v>
      </c>
      <c r="AK1035" s="379">
        <f t="shared" ref="AK1035" si="3070">AK1034</f>
        <v>0</v>
      </c>
      <c r="AL1035" s="379">
        <f t="shared" ref="AL1035" si="3071">AL1034</f>
        <v>0</v>
      </c>
      <c r="AM1035" s="282"/>
    </row>
    <row r="1036" spans="1:39" ht="15" hidden="1" customHeight="1" outlineLevel="1">
      <c r="A1036" s="490"/>
      <c r="B1036" s="270"/>
      <c r="C1036" s="267"/>
      <c r="D1036" s="267"/>
      <c r="E1036" s="267"/>
      <c r="F1036" s="267"/>
      <c r="G1036" s="267"/>
      <c r="H1036" s="267"/>
      <c r="I1036" s="267"/>
      <c r="J1036" s="267"/>
      <c r="K1036" s="267"/>
      <c r="L1036" s="267"/>
      <c r="M1036" s="267"/>
      <c r="N1036" s="267"/>
      <c r="O1036" s="267"/>
      <c r="P1036" s="267"/>
      <c r="Q1036" s="267"/>
      <c r="R1036" s="267"/>
      <c r="S1036" s="267"/>
      <c r="T1036" s="267"/>
      <c r="U1036" s="267"/>
      <c r="V1036" s="267"/>
      <c r="W1036" s="267"/>
      <c r="X1036" s="267"/>
      <c r="Y1036" s="380"/>
      <c r="Z1036" s="393"/>
      <c r="AA1036" s="393"/>
      <c r="AB1036" s="393"/>
      <c r="AC1036" s="393"/>
      <c r="AD1036" s="393"/>
      <c r="AE1036" s="393"/>
      <c r="AF1036" s="393"/>
      <c r="AG1036" s="393"/>
      <c r="AH1036" s="393"/>
      <c r="AI1036" s="393"/>
      <c r="AJ1036" s="393"/>
      <c r="AK1036" s="393"/>
      <c r="AL1036" s="393"/>
      <c r="AM1036" s="282"/>
    </row>
    <row r="1037" spans="1:39" ht="15" hidden="1" customHeight="1" outlineLevel="1">
      <c r="A1037" s="490"/>
      <c r="B1037" s="264" t="s">
        <v>485</v>
      </c>
      <c r="C1037" s="267"/>
      <c r="D1037" s="267"/>
      <c r="E1037" s="267"/>
      <c r="F1037" s="267"/>
      <c r="G1037" s="267"/>
      <c r="H1037" s="267"/>
      <c r="I1037" s="267"/>
      <c r="J1037" s="267"/>
      <c r="K1037" s="267"/>
      <c r="L1037" s="267"/>
      <c r="M1037" s="267"/>
      <c r="N1037" s="267"/>
      <c r="O1037" s="267"/>
      <c r="P1037" s="267"/>
      <c r="Q1037" s="267"/>
      <c r="R1037" s="267"/>
      <c r="S1037" s="267"/>
      <c r="T1037" s="267"/>
      <c r="U1037" s="267"/>
      <c r="V1037" s="267"/>
      <c r="W1037" s="267"/>
      <c r="X1037" s="267"/>
      <c r="Y1037" s="380"/>
      <c r="Z1037" s="393"/>
      <c r="AA1037" s="393"/>
      <c r="AB1037" s="393"/>
      <c r="AC1037" s="393"/>
      <c r="AD1037" s="393"/>
      <c r="AE1037" s="393"/>
      <c r="AF1037" s="393"/>
      <c r="AG1037" s="393"/>
      <c r="AH1037" s="393"/>
      <c r="AI1037" s="393"/>
      <c r="AJ1037" s="393"/>
      <c r="AK1037" s="393"/>
      <c r="AL1037" s="393"/>
      <c r="AM1037" s="282"/>
    </row>
    <row r="1038" spans="1:39" ht="15" hidden="1" customHeight="1" outlineLevel="1">
      <c r="A1038" s="490">
        <v>25</v>
      </c>
      <c r="B1038" s="396" t="s">
        <v>486</v>
      </c>
      <c r="C1038" s="267" t="s">
        <v>335</v>
      </c>
      <c r="D1038" s="271"/>
      <c r="E1038" s="271"/>
      <c r="F1038" s="271"/>
      <c r="G1038" s="271"/>
      <c r="H1038" s="271"/>
      <c r="I1038" s="271"/>
      <c r="J1038" s="271"/>
      <c r="K1038" s="271"/>
      <c r="L1038" s="271"/>
      <c r="M1038" s="271"/>
      <c r="N1038" s="271">
        <v>12</v>
      </c>
      <c r="O1038" s="271"/>
      <c r="P1038" s="271"/>
      <c r="Q1038" s="271"/>
      <c r="R1038" s="271"/>
      <c r="S1038" s="271"/>
      <c r="T1038" s="271"/>
      <c r="U1038" s="271"/>
      <c r="V1038" s="271"/>
      <c r="W1038" s="271"/>
      <c r="X1038" s="271"/>
      <c r="Y1038" s="394"/>
      <c r="Z1038" s="383"/>
      <c r="AA1038" s="383"/>
      <c r="AB1038" s="383"/>
      <c r="AC1038" s="383"/>
      <c r="AD1038" s="383"/>
      <c r="AE1038" s="383"/>
      <c r="AF1038" s="383"/>
      <c r="AG1038" s="383"/>
      <c r="AH1038" s="383"/>
      <c r="AI1038" s="383"/>
      <c r="AJ1038" s="383"/>
      <c r="AK1038" s="383"/>
      <c r="AL1038" s="383"/>
      <c r="AM1038" s="272">
        <f>SUM(Y1038:AL1038)</f>
        <v>0</v>
      </c>
    </row>
    <row r="1039" spans="1:39" ht="15" hidden="1" customHeight="1" outlineLevel="1">
      <c r="A1039" s="490"/>
      <c r="B1039" s="270" t="s">
        <v>611</v>
      </c>
      <c r="C1039" s="267" t="s">
        <v>337</v>
      </c>
      <c r="D1039" s="271"/>
      <c r="E1039" s="271"/>
      <c r="F1039" s="271"/>
      <c r="G1039" s="271"/>
      <c r="H1039" s="271"/>
      <c r="I1039" s="271"/>
      <c r="J1039" s="271"/>
      <c r="K1039" s="271"/>
      <c r="L1039" s="271"/>
      <c r="M1039" s="271"/>
      <c r="N1039" s="271">
        <f>N1038</f>
        <v>12</v>
      </c>
      <c r="O1039" s="271"/>
      <c r="P1039" s="271"/>
      <c r="Q1039" s="271"/>
      <c r="R1039" s="271"/>
      <c r="S1039" s="271"/>
      <c r="T1039" s="271"/>
      <c r="U1039" s="271"/>
      <c r="V1039" s="271"/>
      <c r="W1039" s="271"/>
      <c r="X1039" s="271"/>
      <c r="Y1039" s="379">
        <f>Y1038</f>
        <v>0</v>
      </c>
      <c r="Z1039" s="379">
        <f t="shared" ref="Z1039" si="3072">Z1038</f>
        <v>0</v>
      </c>
      <c r="AA1039" s="379">
        <f t="shared" ref="AA1039" si="3073">AA1038</f>
        <v>0</v>
      </c>
      <c r="AB1039" s="379">
        <f t="shared" ref="AB1039" si="3074">AB1038</f>
        <v>0</v>
      </c>
      <c r="AC1039" s="379">
        <f t="shared" ref="AC1039" si="3075">AC1038</f>
        <v>0</v>
      </c>
      <c r="AD1039" s="379">
        <f t="shared" ref="AD1039" si="3076">AD1038</f>
        <v>0</v>
      </c>
      <c r="AE1039" s="379">
        <f t="shared" ref="AE1039" si="3077">AE1038</f>
        <v>0</v>
      </c>
      <c r="AF1039" s="379">
        <f t="shared" ref="AF1039" si="3078">AF1038</f>
        <v>0</v>
      </c>
      <c r="AG1039" s="379">
        <f t="shared" ref="AG1039" si="3079">AG1038</f>
        <v>0</v>
      </c>
      <c r="AH1039" s="379">
        <f t="shared" ref="AH1039" si="3080">AH1038</f>
        <v>0</v>
      </c>
      <c r="AI1039" s="379">
        <f t="shared" ref="AI1039" si="3081">AI1038</f>
        <v>0</v>
      </c>
      <c r="AJ1039" s="379">
        <f t="shared" ref="AJ1039" si="3082">AJ1038</f>
        <v>0</v>
      </c>
      <c r="AK1039" s="379">
        <f t="shared" ref="AK1039" si="3083">AK1038</f>
        <v>0</v>
      </c>
      <c r="AL1039" s="379">
        <f t="shared" ref="AL1039" si="3084">AL1038</f>
        <v>0</v>
      </c>
      <c r="AM1039" s="282"/>
    </row>
    <row r="1040" spans="1:39" ht="15" hidden="1" customHeight="1" outlineLevel="1">
      <c r="A1040" s="490"/>
      <c r="B1040" s="270"/>
      <c r="C1040" s="267"/>
      <c r="D1040" s="267"/>
      <c r="E1040" s="267"/>
      <c r="F1040" s="267"/>
      <c r="G1040" s="267"/>
      <c r="H1040" s="267"/>
      <c r="I1040" s="267"/>
      <c r="J1040" s="267"/>
      <c r="K1040" s="267"/>
      <c r="L1040" s="267"/>
      <c r="M1040" s="267"/>
      <c r="N1040" s="267"/>
      <c r="O1040" s="267"/>
      <c r="P1040" s="267"/>
      <c r="Q1040" s="267"/>
      <c r="R1040" s="267"/>
      <c r="S1040" s="267"/>
      <c r="T1040" s="267"/>
      <c r="U1040" s="267"/>
      <c r="V1040" s="267"/>
      <c r="W1040" s="267"/>
      <c r="X1040" s="267"/>
      <c r="Y1040" s="380"/>
      <c r="Z1040" s="393"/>
      <c r="AA1040" s="393"/>
      <c r="AB1040" s="393"/>
      <c r="AC1040" s="393"/>
      <c r="AD1040" s="393"/>
      <c r="AE1040" s="393"/>
      <c r="AF1040" s="393"/>
      <c r="AG1040" s="393"/>
      <c r="AH1040" s="393"/>
      <c r="AI1040" s="393"/>
      <c r="AJ1040" s="393"/>
      <c r="AK1040" s="393"/>
      <c r="AL1040" s="393"/>
      <c r="AM1040" s="282"/>
    </row>
    <row r="1041" spans="1:39" ht="15" hidden="1" customHeight="1" outlineLevel="1">
      <c r="A1041" s="490">
        <v>26</v>
      </c>
      <c r="B1041" s="396" t="s">
        <v>487</v>
      </c>
      <c r="C1041" s="267" t="s">
        <v>335</v>
      </c>
      <c r="D1041" s="271"/>
      <c r="E1041" s="271"/>
      <c r="F1041" s="271"/>
      <c r="G1041" s="271"/>
      <c r="H1041" s="271"/>
      <c r="I1041" s="271"/>
      <c r="J1041" s="271"/>
      <c r="K1041" s="271"/>
      <c r="L1041" s="271"/>
      <c r="M1041" s="271"/>
      <c r="N1041" s="271">
        <v>12</v>
      </c>
      <c r="O1041" s="271"/>
      <c r="P1041" s="271"/>
      <c r="Q1041" s="271"/>
      <c r="R1041" s="271"/>
      <c r="S1041" s="271"/>
      <c r="T1041" s="271"/>
      <c r="U1041" s="271"/>
      <c r="V1041" s="271"/>
      <c r="W1041" s="271"/>
      <c r="X1041" s="271"/>
      <c r="Y1041" s="394"/>
      <c r="Z1041" s="383"/>
      <c r="AA1041" s="383"/>
      <c r="AB1041" s="383"/>
      <c r="AC1041" s="383"/>
      <c r="AD1041" s="383"/>
      <c r="AE1041" s="383"/>
      <c r="AF1041" s="383"/>
      <c r="AG1041" s="383"/>
      <c r="AH1041" s="383"/>
      <c r="AI1041" s="383"/>
      <c r="AJ1041" s="383"/>
      <c r="AK1041" s="383"/>
      <c r="AL1041" s="383"/>
      <c r="AM1041" s="272">
        <f>SUM(Y1041:AL1041)</f>
        <v>0</v>
      </c>
    </row>
    <row r="1042" spans="1:39" ht="15" hidden="1" customHeight="1" outlineLevel="1">
      <c r="A1042" s="490"/>
      <c r="B1042" s="270" t="s">
        <v>611</v>
      </c>
      <c r="C1042" s="267" t="s">
        <v>337</v>
      </c>
      <c r="D1042" s="271"/>
      <c r="E1042" s="271"/>
      <c r="F1042" s="271"/>
      <c r="G1042" s="271"/>
      <c r="H1042" s="271"/>
      <c r="I1042" s="271"/>
      <c r="J1042" s="271"/>
      <c r="K1042" s="271"/>
      <c r="L1042" s="271"/>
      <c r="M1042" s="271"/>
      <c r="N1042" s="271">
        <f>N1041</f>
        <v>12</v>
      </c>
      <c r="O1042" s="271"/>
      <c r="P1042" s="271"/>
      <c r="Q1042" s="271"/>
      <c r="R1042" s="271"/>
      <c r="S1042" s="271"/>
      <c r="T1042" s="271"/>
      <c r="U1042" s="271"/>
      <c r="V1042" s="271"/>
      <c r="W1042" s="271"/>
      <c r="X1042" s="271"/>
      <c r="Y1042" s="379">
        <f>Y1041</f>
        <v>0</v>
      </c>
      <c r="Z1042" s="379">
        <f t="shared" ref="Z1042" si="3085">Z1041</f>
        <v>0</v>
      </c>
      <c r="AA1042" s="379">
        <f t="shared" ref="AA1042" si="3086">AA1041</f>
        <v>0</v>
      </c>
      <c r="AB1042" s="379">
        <f t="shared" ref="AB1042" si="3087">AB1041</f>
        <v>0</v>
      </c>
      <c r="AC1042" s="379">
        <f t="shared" ref="AC1042" si="3088">AC1041</f>
        <v>0</v>
      </c>
      <c r="AD1042" s="379">
        <f t="shared" ref="AD1042" si="3089">AD1041</f>
        <v>0</v>
      </c>
      <c r="AE1042" s="379">
        <f t="shared" ref="AE1042" si="3090">AE1041</f>
        <v>0</v>
      </c>
      <c r="AF1042" s="379">
        <f t="shared" ref="AF1042" si="3091">AF1041</f>
        <v>0</v>
      </c>
      <c r="AG1042" s="379">
        <f t="shared" ref="AG1042" si="3092">AG1041</f>
        <v>0</v>
      </c>
      <c r="AH1042" s="379">
        <f t="shared" ref="AH1042" si="3093">AH1041</f>
        <v>0</v>
      </c>
      <c r="AI1042" s="379">
        <f t="shared" ref="AI1042" si="3094">AI1041</f>
        <v>0</v>
      </c>
      <c r="AJ1042" s="379">
        <f t="shared" ref="AJ1042" si="3095">AJ1041</f>
        <v>0</v>
      </c>
      <c r="AK1042" s="379">
        <f t="shared" ref="AK1042" si="3096">AK1041</f>
        <v>0</v>
      </c>
      <c r="AL1042" s="379">
        <f t="shared" ref="AL1042" si="3097">AL1041</f>
        <v>0</v>
      </c>
      <c r="AM1042" s="282"/>
    </row>
    <row r="1043" spans="1:39" ht="15" hidden="1" customHeight="1" outlineLevel="1">
      <c r="A1043" s="490"/>
      <c r="B1043" s="270"/>
      <c r="C1043" s="267"/>
      <c r="D1043" s="267"/>
      <c r="E1043" s="267"/>
      <c r="F1043" s="267"/>
      <c r="G1043" s="267"/>
      <c r="H1043" s="267"/>
      <c r="I1043" s="267"/>
      <c r="J1043" s="267"/>
      <c r="K1043" s="267"/>
      <c r="L1043" s="267"/>
      <c r="M1043" s="267"/>
      <c r="N1043" s="267"/>
      <c r="O1043" s="267"/>
      <c r="P1043" s="267"/>
      <c r="Q1043" s="267"/>
      <c r="R1043" s="267"/>
      <c r="S1043" s="267"/>
      <c r="T1043" s="267"/>
      <c r="U1043" s="267"/>
      <c r="V1043" s="267"/>
      <c r="W1043" s="267"/>
      <c r="X1043" s="267"/>
      <c r="Y1043" s="380"/>
      <c r="Z1043" s="393"/>
      <c r="AA1043" s="393"/>
      <c r="AB1043" s="393"/>
      <c r="AC1043" s="393"/>
      <c r="AD1043" s="393"/>
      <c r="AE1043" s="393"/>
      <c r="AF1043" s="393"/>
      <c r="AG1043" s="393"/>
      <c r="AH1043" s="393"/>
      <c r="AI1043" s="393"/>
      <c r="AJ1043" s="393"/>
      <c r="AK1043" s="393"/>
      <c r="AL1043" s="393"/>
      <c r="AM1043" s="282"/>
    </row>
    <row r="1044" spans="1:39" ht="15" hidden="1" customHeight="1" outlineLevel="1">
      <c r="A1044" s="490">
        <v>27</v>
      </c>
      <c r="B1044" s="396" t="s">
        <v>488</v>
      </c>
      <c r="C1044" s="267" t="s">
        <v>335</v>
      </c>
      <c r="D1044" s="271"/>
      <c r="E1044" s="271"/>
      <c r="F1044" s="271"/>
      <c r="G1044" s="271"/>
      <c r="H1044" s="271"/>
      <c r="I1044" s="271"/>
      <c r="J1044" s="271"/>
      <c r="K1044" s="271"/>
      <c r="L1044" s="271"/>
      <c r="M1044" s="271"/>
      <c r="N1044" s="271">
        <v>12</v>
      </c>
      <c r="O1044" s="271"/>
      <c r="P1044" s="271"/>
      <c r="Q1044" s="271"/>
      <c r="R1044" s="271"/>
      <c r="S1044" s="271"/>
      <c r="T1044" s="271"/>
      <c r="U1044" s="271"/>
      <c r="V1044" s="271"/>
      <c r="W1044" s="271"/>
      <c r="X1044" s="271"/>
      <c r="Y1044" s="394"/>
      <c r="Z1044" s="383"/>
      <c r="AA1044" s="383"/>
      <c r="AB1044" s="383"/>
      <c r="AC1044" s="383"/>
      <c r="AD1044" s="383"/>
      <c r="AE1044" s="383"/>
      <c r="AF1044" s="383"/>
      <c r="AG1044" s="383"/>
      <c r="AH1044" s="383"/>
      <c r="AI1044" s="383"/>
      <c r="AJ1044" s="383"/>
      <c r="AK1044" s="383"/>
      <c r="AL1044" s="383"/>
      <c r="AM1044" s="272">
        <f>SUM(Y1044:AL1044)</f>
        <v>0</v>
      </c>
    </row>
    <row r="1045" spans="1:39" ht="15" hidden="1" customHeight="1" outlineLevel="1">
      <c r="A1045" s="490"/>
      <c r="B1045" s="270" t="s">
        <v>611</v>
      </c>
      <c r="C1045" s="267" t="s">
        <v>337</v>
      </c>
      <c r="D1045" s="271"/>
      <c r="E1045" s="271"/>
      <c r="F1045" s="271"/>
      <c r="G1045" s="271"/>
      <c r="H1045" s="271"/>
      <c r="I1045" s="271"/>
      <c r="J1045" s="271"/>
      <c r="K1045" s="271"/>
      <c r="L1045" s="271"/>
      <c r="M1045" s="271"/>
      <c r="N1045" s="271">
        <f>N1044</f>
        <v>12</v>
      </c>
      <c r="O1045" s="271"/>
      <c r="P1045" s="271"/>
      <c r="Q1045" s="271"/>
      <c r="R1045" s="271"/>
      <c r="S1045" s="271"/>
      <c r="T1045" s="271"/>
      <c r="U1045" s="271"/>
      <c r="V1045" s="271"/>
      <c r="W1045" s="271"/>
      <c r="X1045" s="271"/>
      <c r="Y1045" s="379">
        <f>Y1044</f>
        <v>0</v>
      </c>
      <c r="Z1045" s="379">
        <f t="shared" ref="Z1045" si="3098">Z1044</f>
        <v>0</v>
      </c>
      <c r="AA1045" s="379">
        <f t="shared" ref="AA1045" si="3099">AA1044</f>
        <v>0</v>
      </c>
      <c r="AB1045" s="379">
        <f t="shared" ref="AB1045" si="3100">AB1044</f>
        <v>0</v>
      </c>
      <c r="AC1045" s="379">
        <f t="shared" ref="AC1045" si="3101">AC1044</f>
        <v>0</v>
      </c>
      <c r="AD1045" s="379">
        <f t="shared" ref="AD1045" si="3102">AD1044</f>
        <v>0</v>
      </c>
      <c r="AE1045" s="379">
        <f t="shared" ref="AE1045" si="3103">AE1044</f>
        <v>0</v>
      </c>
      <c r="AF1045" s="379">
        <f t="shared" ref="AF1045" si="3104">AF1044</f>
        <v>0</v>
      </c>
      <c r="AG1045" s="379">
        <f t="shared" ref="AG1045" si="3105">AG1044</f>
        <v>0</v>
      </c>
      <c r="AH1045" s="379">
        <f t="shared" ref="AH1045" si="3106">AH1044</f>
        <v>0</v>
      </c>
      <c r="AI1045" s="379">
        <f t="shared" ref="AI1045" si="3107">AI1044</f>
        <v>0</v>
      </c>
      <c r="AJ1045" s="379">
        <f t="shared" ref="AJ1045" si="3108">AJ1044</f>
        <v>0</v>
      </c>
      <c r="AK1045" s="379">
        <f t="shared" ref="AK1045" si="3109">AK1044</f>
        <v>0</v>
      </c>
      <c r="AL1045" s="379">
        <f t="shared" ref="AL1045" si="3110">AL1044</f>
        <v>0</v>
      </c>
      <c r="AM1045" s="282"/>
    </row>
    <row r="1046" spans="1:39" ht="15" hidden="1" customHeight="1" outlineLevel="1">
      <c r="A1046" s="490"/>
      <c r="B1046" s="270"/>
      <c r="C1046" s="267"/>
      <c r="D1046" s="267"/>
      <c r="E1046" s="267"/>
      <c r="F1046" s="267"/>
      <c r="G1046" s="267"/>
      <c r="H1046" s="267"/>
      <c r="I1046" s="267"/>
      <c r="J1046" s="267"/>
      <c r="K1046" s="267"/>
      <c r="L1046" s="267"/>
      <c r="M1046" s="267"/>
      <c r="N1046" s="267"/>
      <c r="O1046" s="267"/>
      <c r="P1046" s="267"/>
      <c r="Q1046" s="267"/>
      <c r="R1046" s="267"/>
      <c r="S1046" s="267"/>
      <c r="T1046" s="267"/>
      <c r="U1046" s="267"/>
      <c r="V1046" s="267"/>
      <c r="W1046" s="267"/>
      <c r="X1046" s="267"/>
      <c r="Y1046" s="380"/>
      <c r="Z1046" s="393"/>
      <c r="AA1046" s="393"/>
      <c r="AB1046" s="393"/>
      <c r="AC1046" s="393"/>
      <c r="AD1046" s="393"/>
      <c r="AE1046" s="393"/>
      <c r="AF1046" s="393"/>
      <c r="AG1046" s="393"/>
      <c r="AH1046" s="393"/>
      <c r="AI1046" s="393"/>
      <c r="AJ1046" s="393"/>
      <c r="AK1046" s="393"/>
      <c r="AL1046" s="393"/>
      <c r="AM1046" s="282"/>
    </row>
    <row r="1047" spans="1:39" ht="15" hidden="1" customHeight="1" outlineLevel="1">
      <c r="A1047" s="490">
        <v>28</v>
      </c>
      <c r="B1047" s="396" t="s">
        <v>489</v>
      </c>
      <c r="C1047" s="267" t="s">
        <v>335</v>
      </c>
      <c r="D1047" s="271"/>
      <c r="E1047" s="271"/>
      <c r="F1047" s="271"/>
      <c r="G1047" s="271"/>
      <c r="H1047" s="271"/>
      <c r="I1047" s="271"/>
      <c r="J1047" s="271"/>
      <c r="K1047" s="271"/>
      <c r="L1047" s="271"/>
      <c r="M1047" s="271"/>
      <c r="N1047" s="271">
        <v>12</v>
      </c>
      <c r="O1047" s="271"/>
      <c r="P1047" s="271"/>
      <c r="Q1047" s="271"/>
      <c r="R1047" s="271"/>
      <c r="S1047" s="271"/>
      <c r="T1047" s="271"/>
      <c r="U1047" s="271"/>
      <c r="V1047" s="271"/>
      <c r="W1047" s="271"/>
      <c r="X1047" s="271"/>
      <c r="Y1047" s="394"/>
      <c r="Z1047" s="383"/>
      <c r="AA1047" s="383"/>
      <c r="AB1047" s="383"/>
      <c r="AC1047" s="383"/>
      <c r="AD1047" s="383"/>
      <c r="AE1047" s="383"/>
      <c r="AF1047" s="383"/>
      <c r="AG1047" s="383"/>
      <c r="AH1047" s="383"/>
      <c r="AI1047" s="383"/>
      <c r="AJ1047" s="383"/>
      <c r="AK1047" s="383"/>
      <c r="AL1047" s="383"/>
      <c r="AM1047" s="272">
        <f>SUM(Y1047:AL1047)</f>
        <v>0</v>
      </c>
    </row>
    <row r="1048" spans="1:39" ht="15" hidden="1" customHeight="1" outlineLevel="1">
      <c r="A1048" s="490"/>
      <c r="B1048" s="270" t="s">
        <v>611</v>
      </c>
      <c r="C1048" s="267" t="s">
        <v>337</v>
      </c>
      <c r="D1048" s="271"/>
      <c r="E1048" s="271"/>
      <c r="F1048" s="271"/>
      <c r="G1048" s="271"/>
      <c r="H1048" s="271"/>
      <c r="I1048" s="271"/>
      <c r="J1048" s="271"/>
      <c r="K1048" s="271"/>
      <c r="L1048" s="271"/>
      <c r="M1048" s="271"/>
      <c r="N1048" s="271">
        <f>N1047</f>
        <v>12</v>
      </c>
      <c r="O1048" s="271"/>
      <c r="P1048" s="271"/>
      <c r="Q1048" s="271"/>
      <c r="R1048" s="271"/>
      <c r="S1048" s="271"/>
      <c r="T1048" s="271"/>
      <c r="U1048" s="271"/>
      <c r="V1048" s="271"/>
      <c r="W1048" s="271"/>
      <c r="X1048" s="271"/>
      <c r="Y1048" s="379">
        <f>Y1047</f>
        <v>0</v>
      </c>
      <c r="Z1048" s="379">
        <f>Z1047</f>
        <v>0</v>
      </c>
      <c r="AA1048" s="379">
        <f t="shared" ref="AA1048" si="3111">AA1047</f>
        <v>0</v>
      </c>
      <c r="AB1048" s="379">
        <f t="shared" ref="AB1048" si="3112">AB1047</f>
        <v>0</v>
      </c>
      <c r="AC1048" s="379">
        <f t="shared" ref="AC1048" si="3113">AC1047</f>
        <v>0</v>
      </c>
      <c r="AD1048" s="379">
        <f t="shared" ref="AD1048" si="3114">AD1047</f>
        <v>0</v>
      </c>
      <c r="AE1048" s="379">
        <f>AE1047</f>
        <v>0</v>
      </c>
      <c r="AF1048" s="379">
        <f t="shared" ref="AF1048" si="3115">AF1047</f>
        <v>0</v>
      </c>
      <c r="AG1048" s="379">
        <f t="shared" ref="AG1048" si="3116">AG1047</f>
        <v>0</v>
      </c>
      <c r="AH1048" s="379">
        <f t="shared" ref="AH1048" si="3117">AH1047</f>
        <v>0</v>
      </c>
      <c r="AI1048" s="379">
        <f t="shared" ref="AI1048" si="3118">AI1047</f>
        <v>0</v>
      </c>
      <c r="AJ1048" s="379">
        <f t="shared" ref="AJ1048" si="3119">AJ1047</f>
        <v>0</v>
      </c>
      <c r="AK1048" s="379">
        <f t="shared" ref="AK1048" si="3120">AK1047</f>
        <v>0</v>
      </c>
      <c r="AL1048" s="379">
        <f t="shared" ref="AL1048" si="3121">AL1047</f>
        <v>0</v>
      </c>
      <c r="AM1048" s="282"/>
    </row>
    <row r="1049" spans="1:39" ht="15" hidden="1" customHeight="1" outlineLevel="1">
      <c r="A1049" s="490"/>
      <c r="B1049" s="270"/>
      <c r="C1049" s="267"/>
      <c r="D1049" s="267"/>
      <c r="E1049" s="267"/>
      <c r="F1049" s="267"/>
      <c r="G1049" s="267"/>
      <c r="H1049" s="267"/>
      <c r="I1049" s="267"/>
      <c r="J1049" s="267"/>
      <c r="K1049" s="267"/>
      <c r="L1049" s="267"/>
      <c r="M1049" s="267"/>
      <c r="N1049" s="267"/>
      <c r="O1049" s="267"/>
      <c r="P1049" s="267"/>
      <c r="Q1049" s="267"/>
      <c r="R1049" s="267"/>
      <c r="S1049" s="267"/>
      <c r="T1049" s="267"/>
      <c r="U1049" s="267"/>
      <c r="V1049" s="267"/>
      <c r="W1049" s="267"/>
      <c r="X1049" s="267"/>
      <c r="Y1049" s="380"/>
      <c r="Z1049" s="393"/>
      <c r="AA1049" s="393"/>
      <c r="AB1049" s="393"/>
      <c r="AC1049" s="393"/>
      <c r="AD1049" s="393"/>
      <c r="AE1049" s="393"/>
      <c r="AF1049" s="393"/>
      <c r="AG1049" s="393"/>
      <c r="AH1049" s="393"/>
      <c r="AI1049" s="393"/>
      <c r="AJ1049" s="393"/>
      <c r="AK1049" s="393"/>
      <c r="AL1049" s="393"/>
      <c r="AM1049" s="282"/>
    </row>
    <row r="1050" spans="1:39" ht="15" hidden="1" customHeight="1" outlineLevel="1">
      <c r="A1050" s="490">
        <v>29</v>
      </c>
      <c r="B1050" s="396" t="s">
        <v>490</v>
      </c>
      <c r="C1050" s="267" t="s">
        <v>335</v>
      </c>
      <c r="D1050" s="271"/>
      <c r="E1050" s="271"/>
      <c r="F1050" s="271"/>
      <c r="G1050" s="271"/>
      <c r="H1050" s="271"/>
      <c r="I1050" s="271"/>
      <c r="J1050" s="271"/>
      <c r="K1050" s="271"/>
      <c r="L1050" s="271"/>
      <c r="M1050" s="271"/>
      <c r="N1050" s="271">
        <v>3</v>
      </c>
      <c r="O1050" s="271"/>
      <c r="P1050" s="271"/>
      <c r="Q1050" s="271"/>
      <c r="R1050" s="271"/>
      <c r="S1050" s="271"/>
      <c r="T1050" s="271"/>
      <c r="U1050" s="271"/>
      <c r="V1050" s="271"/>
      <c r="W1050" s="271"/>
      <c r="X1050" s="271"/>
      <c r="Y1050" s="394"/>
      <c r="Z1050" s="383"/>
      <c r="AA1050" s="383"/>
      <c r="AB1050" s="383"/>
      <c r="AC1050" s="383"/>
      <c r="AD1050" s="383"/>
      <c r="AE1050" s="383"/>
      <c r="AF1050" s="383"/>
      <c r="AG1050" s="383"/>
      <c r="AH1050" s="383"/>
      <c r="AI1050" s="383"/>
      <c r="AJ1050" s="383"/>
      <c r="AK1050" s="383"/>
      <c r="AL1050" s="383"/>
      <c r="AM1050" s="272">
        <f>SUM(Y1050:AL1050)</f>
        <v>0</v>
      </c>
    </row>
    <row r="1051" spans="1:39" ht="15" hidden="1" customHeight="1" outlineLevel="1">
      <c r="A1051" s="490"/>
      <c r="B1051" s="270" t="s">
        <v>611</v>
      </c>
      <c r="C1051" s="267" t="s">
        <v>337</v>
      </c>
      <c r="D1051" s="271"/>
      <c r="E1051" s="271"/>
      <c r="F1051" s="271"/>
      <c r="G1051" s="271"/>
      <c r="H1051" s="271"/>
      <c r="I1051" s="271"/>
      <c r="J1051" s="271"/>
      <c r="K1051" s="271"/>
      <c r="L1051" s="271"/>
      <c r="M1051" s="271"/>
      <c r="N1051" s="271">
        <f>N1050</f>
        <v>3</v>
      </c>
      <c r="O1051" s="271"/>
      <c r="P1051" s="271"/>
      <c r="Q1051" s="271"/>
      <c r="R1051" s="271"/>
      <c r="S1051" s="271"/>
      <c r="T1051" s="271"/>
      <c r="U1051" s="271"/>
      <c r="V1051" s="271"/>
      <c r="W1051" s="271"/>
      <c r="X1051" s="271"/>
      <c r="Y1051" s="379">
        <f>Y1050</f>
        <v>0</v>
      </c>
      <c r="Z1051" s="379">
        <f t="shared" ref="Z1051" si="3122">Z1050</f>
        <v>0</v>
      </c>
      <c r="AA1051" s="379">
        <f t="shared" ref="AA1051" si="3123">AA1050</f>
        <v>0</v>
      </c>
      <c r="AB1051" s="379">
        <f t="shared" ref="AB1051" si="3124">AB1050</f>
        <v>0</v>
      </c>
      <c r="AC1051" s="379">
        <f t="shared" ref="AC1051" si="3125">AC1050</f>
        <v>0</v>
      </c>
      <c r="AD1051" s="379">
        <f t="shared" ref="AD1051" si="3126">AD1050</f>
        <v>0</v>
      </c>
      <c r="AE1051" s="379">
        <f t="shared" ref="AE1051" si="3127">AE1050</f>
        <v>0</v>
      </c>
      <c r="AF1051" s="379">
        <f t="shared" ref="AF1051" si="3128">AF1050</f>
        <v>0</v>
      </c>
      <c r="AG1051" s="379">
        <f t="shared" ref="AG1051" si="3129">AG1050</f>
        <v>0</v>
      </c>
      <c r="AH1051" s="379">
        <f t="shared" ref="AH1051" si="3130">AH1050</f>
        <v>0</v>
      </c>
      <c r="AI1051" s="379">
        <f t="shared" ref="AI1051" si="3131">AI1050</f>
        <v>0</v>
      </c>
      <c r="AJ1051" s="379">
        <f t="shared" ref="AJ1051" si="3132">AJ1050</f>
        <v>0</v>
      </c>
      <c r="AK1051" s="379">
        <f t="shared" ref="AK1051" si="3133">AK1050</f>
        <v>0</v>
      </c>
      <c r="AL1051" s="379">
        <f t="shared" ref="AL1051" si="3134">AL1050</f>
        <v>0</v>
      </c>
      <c r="AM1051" s="282"/>
    </row>
    <row r="1052" spans="1:39" ht="15" hidden="1" customHeight="1" outlineLevel="1">
      <c r="A1052" s="490"/>
      <c r="B1052" s="270"/>
      <c r="C1052" s="267"/>
      <c r="D1052" s="267"/>
      <c r="E1052" s="267"/>
      <c r="F1052" s="267"/>
      <c r="G1052" s="267"/>
      <c r="H1052" s="267"/>
      <c r="I1052" s="267"/>
      <c r="J1052" s="267"/>
      <c r="K1052" s="267"/>
      <c r="L1052" s="267"/>
      <c r="M1052" s="267"/>
      <c r="N1052" s="267"/>
      <c r="O1052" s="267"/>
      <c r="P1052" s="267"/>
      <c r="Q1052" s="267"/>
      <c r="R1052" s="267"/>
      <c r="S1052" s="267"/>
      <c r="T1052" s="267"/>
      <c r="U1052" s="267"/>
      <c r="V1052" s="267"/>
      <c r="W1052" s="267"/>
      <c r="X1052" s="267"/>
      <c r="Y1052" s="380"/>
      <c r="Z1052" s="393"/>
      <c r="AA1052" s="393"/>
      <c r="AB1052" s="393"/>
      <c r="AC1052" s="393"/>
      <c r="AD1052" s="393"/>
      <c r="AE1052" s="393"/>
      <c r="AF1052" s="393"/>
      <c r="AG1052" s="393"/>
      <c r="AH1052" s="393"/>
      <c r="AI1052" s="393"/>
      <c r="AJ1052" s="393"/>
      <c r="AK1052" s="393"/>
      <c r="AL1052" s="393"/>
      <c r="AM1052" s="282"/>
    </row>
    <row r="1053" spans="1:39" ht="15" hidden="1" customHeight="1" outlineLevel="1">
      <c r="A1053" s="490">
        <v>30</v>
      </c>
      <c r="B1053" s="396" t="s">
        <v>491</v>
      </c>
      <c r="C1053" s="267" t="s">
        <v>335</v>
      </c>
      <c r="D1053" s="271"/>
      <c r="E1053" s="271"/>
      <c r="F1053" s="271"/>
      <c r="G1053" s="271"/>
      <c r="H1053" s="271"/>
      <c r="I1053" s="271"/>
      <c r="J1053" s="271"/>
      <c r="K1053" s="271"/>
      <c r="L1053" s="271"/>
      <c r="M1053" s="271"/>
      <c r="N1053" s="271">
        <v>12</v>
      </c>
      <c r="O1053" s="271"/>
      <c r="P1053" s="271"/>
      <c r="Q1053" s="271"/>
      <c r="R1053" s="271"/>
      <c r="S1053" s="271"/>
      <c r="T1053" s="271"/>
      <c r="U1053" s="271"/>
      <c r="V1053" s="271"/>
      <c r="W1053" s="271"/>
      <c r="X1053" s="271"/>
      <c r="Y1053" s="394"/>
      <c r="Z1053" s="383"/>
      <c r="AA1053" s="383"/>
      <c r="AB1053" s="383"/>
      <c r="AC1053" s="383"/>
      <c r="AD1053" s="383"/>
      <c r="AE1053" s="383"/>
      <c r="AF1053" s="383"/>
      <c r="AG1053" s="383"/>
      <c r="AH1053" s="383"/>
      <c r="AI1053" s="383"/>
      <c r="AJ1053" s="383"/>
      <c r="AK1053" s="383"/>
      <c r="AL1053" s="383"/>
      <c r="AM1053" s="272">
        <f>SUM(Y1053:AL1053)</f>
        <v>0</v>
      </c>
    </row>
    <row r="1054" spans="1:39" ht="15" hidden="1" customHeight="1" outlineLevel="1">
      <c r="A1054" s="490"/>
      <c r="B1054" s="270" t="s">
        <v>611</v>
      </c>
      <c r="C1054" s="267" t="s">
        <v>337</v>
      </c>
      <c r="D1054" s="271"/>
      <c r="E1054" s="271"/>
      <c r="F1054" s="271"/>
      <c r="G1054" s="271"/>
      <c r="H1054" s="271"/>
      <c r="I1054" s="271"/>
      <c r="J1054" s="271"/>
      <c r="K1054" s="271"/>
      <c r="L1054" s="271"/>
      <c r="M1054" s="271"/>
      <c r="N1054" s="271">
        <f>N1053</f>
        <v>12</v>
      </c>
      <c r="O1054" s="271"/>
      <c r="P1054" s="271"/>
      <c r="Q1054" s="271"/>
      <c r="R1054" s="271"/>
      <c r="S1054" s="271"/>
      <c r="T1054" s="271"/>
      <c r="U1054" s="271"/>
      <c r="V1054" s="271"/>
      <c r="W1054" s="271"/>
      <c r="X1054" s="271"/>
      <c r="Y1054" s="379">
        <f>Y1053</f>
        <v>0</v>
      </c>
      <c r="Z1054" s="379">
        <f t="shared" ref="Z1054" si="3135">Z1053</f>
        <v>0</v>
      </c>
      <c r="AA1054" s="379">
        <f t="shared" ref="AA1054" si="3136">AA1053</f>
        <v>0</v>
      </c>
      <c r="AB1054" s="379">
        <f t="shared" ref="AB1054" si="3137">AB1053</f>
        <v>0</v>
      </c>
      <c r="AC1054" s="379">
        <f t="shared" ref="AC1054" si="3138">AC1053</f>
        <v>0</v>
      </c>
      <c r="AD1054" s="379">
        <f t="shared" ref="AD1054" si="3139">AD1053</f>
        <v>0</v>
      </c>
      <c r="AE1054" s="379">
        <f t="shared" ref="AE1054" si="3140">AE1053</f>
        <v>0</v>
      </c>
      <c r="AF1054" s="379">
        <f t="shared" ref="AF1054" si="3141">AF1053</f>
        <v>0</v>
      </c>
      <c r="AG1054" s="379">
        <f t="shared" ref="AG1054" si="3142">AG1053</f>
        <v>0</v>
      </c>
      <c r="AH1054" s="379">
        <f t="shared" ref="AH1054" si="3143">AH1053</f>
        <v>0</v>
      </c>
      <c r="AI1054" s="379">
        <f t="shared" ref="AI1054" si="3144">AI1053</f>
        <v>0</v>
      </c>
      <c r="AJ1054" s="379">
        <f t="shared" ref="AJ1054" si="3145">AJ1053</f>
        <v>0</v>
      </c>
      <c r="AK1054" s="379">
        <f t="shared" ref="AK1054" si="3146">AK1053</f>
        <v>0</v>
      </c>
      <c r="AL1054" s="379">
        <f t="shared" ref="AL1054" si="3147">AL1053</f>
        <v>0</v>
      </c>
      <c r="AM1054" s="282"/>
    </row>
    <row r="1055" spans="1:39" ht="15" hidden="1" customHeight="1" outlineLevel="1">
      <c r="A1055" s="490"/>
      <c r="B1055" s="270"/>
      <c r="C1055" s="267"/>
      <c r="D1055" s="267"/>
      <c r="E1055" s="267"/>
      <c r="F1055" s="267"/>
      <c r="G1055" s="267"/>
      <c r="H1055" s="267"/>
      <c r="I1055" s="267"/>
      <c r="J1055" s="267"/>
      <c r="K1055" s="267"/>
      <c r="L1055" s="267"/>
      <c r="M1055" s="267"/>
      <c r="N1055" s="267"/>
      <c r="O1055" s="267"/>
      <c r="P1055" s="267"/>
      <c r="Q1055" s="267"/>
      <c r="R1055" s="267"/>
      <c r="S1055" s="267"/>
      <c r="T1055" s="267"/>
      <c r="U1055" s="267"/>
      <c r="V1055" s="267"/>
      <c r="W1055" s="267"/>
      <c r="X1055" s="267"/>
      <c r="Y1055" s="380"/>
      <c r="Z1055" s="393"/>
      <c r="AA1055" s="393"/>
      <c r="AB1055" s="393"/>
      <c r="AC1055" s="393"/>
      <c r="AD1055" s="393"/>
      <c r="AE1055" s="393"/>
      <c r="AF1055" s="393"/>
      <c r="AG1055" s="393"/>
      <c r="AH1055" s="393"/>
      <c r="AI1055" s="393"/>
      <c r="AJ1055" s="393"/>
      <c r="AK1055" s="393"/>
      <c r="AL1055" s="393"/>
      <c r="AM1055" s="282"/>
    </row>
    <row r="1056" spans="1:39" ht="15" hidden="1" customHeight="1" outlineLevel="1">
      <c r="A1056" s="490">
        <v>31</v>
      </c>
      <c r="B1056" s="396" t="s">
        <v>492</v>
      </c>
      <c r="C1056" s="267" t="s">
        <v>335</v>
      </c>
      <c r="D1056" s="271"/>
      <c r="E1056" s="271"/>
      <c r="F1056" s="271"/>
      <c r="G1056" s="271"/>
      <c r="H1056" s="271"/>
      <c r="I1056" s="271"/>
      <c r="J1056" s="271"/>
      <c r="K1056" s="271"/>
      <c r="L1056" s="271"/>
      <c r="M1056" s="271"/>
      <c r="N1056" s="271">
        <v>12</v>
      </c>
      <c r="O1056" s="271"/>
      <c r="P1056" s="271"/>
      <c r="Q1056" s="271"/>
      <c r="R1056" s="271"/>
      <c r="S1056" s="271"/>
      <c r="T1056" s="271"/>
      <c r="U1056" s="271"/>
      <c r="V1056" s="271"/>
      <c r="W1056" s="271"/>
      <c r="X1056" s="271"/>
      <c r="Y1056" s="394"/>
      <c r="Z1056" s="383"/>
      <c r="AA1056" s="383"/>
      <c r="AB1056" s="383"/>
      <c r="AC1056" s="383"/>
      <c r="AD1056" s="383"/>
      <c r="AE1056" s="383"/>
      <c r="AF1056" s="383"/>
      <c r="AG1056" s="383"/>
      <c r="AH1056" s="383"/>
      <c r="AI1056" s="383"/>
      <c r="AJ1056" s="383"/>
      <c r="AK1056" s="383"/>
      <c r="AL1056" s="383"/>
      <c r="AM1056" s="272">
        <f>SUM(Y1056:AL1056)</f>
        <v>0</v>
      </c>
    </row>
    <row r="1057" spans="1:39" ht="15" hidden="1" customHeight="1" outlineLevel="1">
      <c r="A1057" s="490"/>
      <c r="B1057" s="270" t="s">
        <v>611</v>
      </c>
      <c r="C1057" s="267" t="s">
        <v>337</v>
      </c>
      <c r="D1057" s="271"/>
      <c r="E1057" s="271"/>
      <c r="F1057" s="271"/>
      <c r="G1057" s="271"/>
      <c r="H1057" s="271"/>
      <c r="I1057" s="271"/>
      <c r="J1057" s="271"/>
      <c r="K1057" s="271"/>
      <c r="L1057" s="271"/>
      <c r="M1057" s="271"/>
      <c r="N1057" s="271">
        <f>N1056</f>
        <v>12</v>
      </c>
      <c r="O1057" s="271"/>
      <c r="P1057" s="271"/>
      <c r="Q1057" s="271"/>
      <c r="R1057" s="271"/>
      <c r="S1057" s="271"/>
      <c r="T1057" s="271"/>
      <c r="U1057" s="271"/>
      <c r="V1057" s="271"/>
      <c r="W1057" s="271"/>
      <c r="X1057" s="271"/>
      <c r="Y1057" s="379">
        <f>Y1056</f>
        <v>0</v>
      </c>
      <c r="Z1057" s="379">
        <f t="shared" ref="Z1057" si="3148">Z1056</f>
        <v>0</v>
      </c>
      <c r="AA1057" s="379">
        <f t="shared" ref="AA1057" si="3149">AA1056</f>
        <v>0</v>
      </c>
      <c r="AB1057" s="379">
        <f t="shared" ref="AB1057" si="3150">AB1056</f>
        <v>0</v>
      </c>
      <c r="AC1057" s="379">
        <f t="shared" ref="AC1057" si="3151">AC1056</f>
        <v>0</v>
      </c>
      <c r="AD1057" s="379">
        <f t="shared" ref="AD1057" si="3152">AD1056</f>
        <v>0</v>
      </c>
      <c r="AE1057" s="379">
        <f t="shared" ref="AE1057" si="3153">AE1056</f>
        <v>0</v>
      </c>
      <c r="AF1057" s="379">
        <f t="shared" ref="AF1057" si="3154">AF1056</f>
        <v>0</v>
      </c>
      <c r="AG1057" s="379">
        <f t="shared" ref="AG1057" si="3155">AG1056</f>
        <v>0</v>
      </c>
      <c r="AH1057" s="379">
        <f t="shared" ref="AH1057" si="3156">AH1056</f>
        <v>0</v>
      </c>
      <c r="AI1057" s="379">
        <f t="shared" ref="AI1057" si="3157">AI1056</f>
        <v>0</v>
      </c>
      <c r="AJ1057" s="379">
        <f t="shared" ref="AJ1057" si="3158">AJ1056</f>
        <v>0</v>
      </c>
      <c r="AK1057" s="379">
        <f t="shared" ref="AK1057" si="3159">AK1056</f>
        <v>0</v>
      </c>
      <c r="AL1057" s="379">
        <f t="shared" ref="AL1057" si="3160">AL1056</f>
        <v>0</v>
      </c>
      <c r="AM1057" s="282"/>
    </row>
    <row r="1058" spans="1:39" ht="15" hidden="1" customHeight="1" outlineLevel="1">
      <c r="A1058" s="490"/>
      <c r="B1058" s="396"/>
      <c r="C1058" s="267"/>
      <c r="D1058" s="267"/>
      <c r="E1058" s="267"/>
      <c r="F1058" s="267"/>
      <c r="G1058" s="267"/>
      <c r="H1058" s="267"/>
      <c r="I1058" s="267"/>
      <c r="J1058" s="267"/>
      <c r="K1058" s="267"/>
      <c r="L1058" s="267"/>
      <c r="M1058" s="267"/>
      <c r="N1058" s="267"/>
      <c r="O1058" s="267"/>
      <c r="P1058" s="267"/>
      <c r="Q1058" s="267"/>
      <c r="R1058" s="267"/>
      <c r="S1058" s="267"/>
      <c r="T1058" s="267"/>
      <c r="U1058" s="267"/>
      <c r="V1058" s="267"/>
      <c r="W1058" s="267"/>
      <c r="X1058" s="267"/>
      <c r="Y1058" s="380"/>
      <c r="Z1058" s="393"/>
      <c r="AA1058" s="393"/>
      <c r="AB1058" s="393"/>
      <c r="AC1058" s="393"/>
      <c r="AD1058" s="393"/>
      <c r="AE1058" s="393"/>
      <c r="AF1058" s="393"/>
      <c r="AG1058" s="393"/>
      <c r="AH1058" s="393"/>
      <c r="AI1058" s="393"/>
      <c r="AJ1058" s="393"/>
      <c r="AK1058" s="393"/>
      <c r="AL1058" s="393"/>
      <c r="AM1058" s="282"/>
    </row>
    <row r="1059" spans="1:39" ht="15" hidden="1" customHeight="1" outlineLevel="1">
      <c r="A1059" s="490">
        <v>32</v>
      </c>
      <c r="B1059" s="396" t="s">
        <v>493</v>
      </c>
      <c r="C1059" s="267" t="s">
        <v>335</v>
      </c>
      <c r="D1059" s="271"/>
      <c r="E1059" s="271"/>
      <c r="F1059" s="271"/>
      <c r="G1059" s="271"/>
      <c r="H1059" s="271"/>
      <c r="I1059" s="271"/>
      <c r="J1059" s="271"/>
      <c r="K1059" s="271"/>
      <c r="L1059" s="271"/>
      <c r="M1059" s="271"/>
      <c r="N1059" s="271">
        <v>12</v>
      </c>
      <c r="O1059" s="271"/>
      <c r="P1059" s="271"/>
      <c r="Q1059" s="271"/>
      <c r="R1059" s="271"/>
      <c r="S1059" s="271"/>
      <c r="T1059" s="271"/>
      <c r="U1059" s="271"/>
      <c r="V1059" s="271"/>
      <c r="W1059" s="271"/>
      <c r="X1059" s="271"/>
      <c r="Y1059" s="394"/>
      <c r="Z1059" s="383"/>
      <c r="AA1059" s="383"/>
      <c r="AB1059" s="383"/>
      <c r="AC1059" s="383"/>
      <c r="AD1059" s="383"/>
      <c r="AE1059" s="383"/>
      <c r="AF1059" s="383"/>
      <c r="AG1059" s="383"/>
      <c r="AH1059" s="383"/>
      <c r="AI1059" s="383"/>
      <c r="AJ1059" s="383"/>
      <c r="AK1059" s="383"/>
      <c r="AL1059" s="383"/>
      <c r="AM1059" s="272">
        <f>SUM(Y1059:AL1059)</f>
        <v>0</v>
      </c>
    </row>
    <row r="1060" spans="1:39" ht="15" hidden="1" customHeight="1" outlineLevel="1">
      <c r="A1060" s="490"/>
      <c r="B1060" s="270" t="s">
        <v>611</v>
      </c>
      <c r="C1060" s="267" t="s">
        <v>337</v>
      </c>
      <c r="D1060" s="271"/>
      <c r="E1060" s="271"/>
      <c r="F1060" s="271"/>
      <c r="G1060" s="271"/>
      <c r="H1060" s="271"/>
      <c r="I1060" s="271"/>
      <c r="J1060" s="271"/>
      <c r="K1060" s="271"/>
      <c r="L1060" s="271"/>
      <c r="M1060" s="271"/>
      <c r="N1060" s="271">
        <f>N1059</f>
        <v>12</v>
      </c>
      <c r="O1060" s="271"/>
      <c r="P1060" s="271"/>
      <c r="Q1060" s="271"/>
      <c r="R1060" s="271"/>
      <c r="S1060" s="271"/>
      <c r="T1060" s="271"/>
      <c r="U1060" s="271"/>
      <c r="V1060" s="271"/>
      <c r="W1060" s="271"/>
      <c r="X1060" s="271"/>
      <c r="Y1060" s="379">
        <f>Y1059</f>
        <v>0</v>
      </c>
      <c r="Z1060" s="379">
        <f t="shared" ref="Z1060" si="3161">Z1059</f>
        <v>0</v>
      </c>
      <c r="AA1060" s="379">
        <f t="shared" ref="AA1060" si="3162">AA1059</f>
        <v>0</v>
      </c>
      <c r="AB1060" s="379">
        <f t="shared" ref="AB1060" si="3163">AB1059</f>
        <v>0</v>
      </c>
      <c r="AC1060" s="379">
        <f t="shared" ref="AC1060" si="3164">AC1059</f>
        <v>0</v>
      </c>
      <c r="AD1060" s="379">
        <f t="shared" ref="AD1060" si="3165">AD1059</f>
        <v>0</v>
      </c>
      <c r="AE1060" s="379">
        <f t="shared" ref="AE1060" si="3166">AE1059</f>
        <v>0</v>
      </c>
      <c r="AF1060" s="379">
        <f t="shared" ref="AF1060" si="3167">AF1059</f>
        <v>0</v>
      </c>
      <c r="AG1060" s="379">
        <f t="shared" ref="AG1060" si="3168">AG1059</f>
        <v>0</v>
      </c>
      <c r="AH1060" s="379">
        <f t="shared" ref="AH1060" si="3169">AH1059</f>
        <v>0</v>
      </c>
      <c r="AI1060" s="379">
        <f t="shared" ref="AI1060" si="3170">AI1059</f>
        <v>0</v>
      </c>
      <c r="AJ1060" s="379">
        <f t="shared" ref="AJ1060" si="3171">AJ1059</f>
        <v>0</v>
      </c>
      <c r="AK1060" s="379">
        <f t="shared" ref="AK1060" si="3172">AK1059</f>
        <v>0</v>
      </c>
      <c r="AL1060" s="379">
        <f t="shared" ref="AL1060" si="3173">AL1059</f>
        <v>0</v>
      </c>
      <c r="AM1060" s="282"/>
    </row>
    <row r="1061" spans="1:39" ht="15" hidden="1" customHeight="1" outlineLevel="1">
      <c r="A1061" s="490"/>
      <c r="B1061" s="396"/>
      <c r="C1061" s="267"/>
      <c r="D1061" s="267"/>
      <c r="E1061" s="267"/>
      <c r="F1061" s="267"/>
      <c r="G1061" s="267"/>
      <c r="H1061" s="267"/>
      <c r="I1061" s="267"/>
      <c r="J1061" s="267"/>
      <c r="K1061" s="267"/>
      <c r="L1061" s="267"/>
      <c r="M1061" s="267"/>
      <c r="N1061" s="267"/>
      <c r="O1061" s="267"/>
      <c r="P1061" s="267"/>
      <c r="Q1061" s="267"/>
      <c r="R1061" s="267"/>
      <c r="S1061" s="267"/>
      <c r="T1061" s="267"/>
      <c r="U1061" s="267"/>
      <c r="V1061" s="267"/>
      <c r="W1061" s="267"/>
      <c r="X1061" s="267"/>
      <c r="Y1061" s="380"/>
      <c r="Z1061" s="393"/>
      <c r="AA1061" s="393"/>
      <c r="AB1061" s="393"/>
      <c r="AC1061" s="393"/>
      <c r="AD1061" s="393"/>
      <c r="AE1061" s="393"/>
      <c r="AF1061" s="393"/>
      <c r="AG1061" s="393"/>
      <c r="AH1061" s="393"/>
      <c r="AI1061" s="393"/>
      <c r="AJ1061" s="393"/>
      <c r="AK1061" s="393"/>
      <c r="AL1061" s="393"/>
      <c r="AM1061" s="282"/>
    </row>
    <row r="1062" spans="1:39" ht="15" hidden="1" customHeight="1" outlineLevel="1">
      <c r="A1062" s="490"/>
      <c r="B1062" s="264" t="s">
        <v>494</v>
      </c>
      <c r="C1062" s="267"/>
      <c r="D1062" s="267"/>
      <c r="E1062" s="267"/>
      <c r="F1062" s="267"/>
      <c r="G1062" s="267"/>
      <c r="H1062" s="267"/>
      <c r="I1062" s="267"/>
      <c r="J1062" s="267"/>
      <c r="K1062" s="267"/>
      <c r="L1062" s="267"/>
      <c r="M1062" s="267"/>
      <c r="N1062" s="267"/>
      <c r="O1062" s="267"/>
      <c r="P1062" s="267"/>
      <c r="Q1062" s="267"/>
      <c r="R1062" s="267"/>
      <c r="S1062" s="267"/>
      <c r="T1062" s="267"/>
      <c r="U1062" s="267"/>
      <c r="V1062" s="267"/>
      <c r="W1062" s="267"/>
      <c r="X1062" s="267"/>
      <c r="Y1062" s="380"/>
      <c r="Z1062" s="393"/>
      <c r="AA1062" s="393"/>
      <c r="AB1062" s="393"/>
      <c r="AC1062" s="393"/>
      <c r="AD1062" s="393"/>
      <c r="AE1062" s="393"/>
      <c r="AF1062" s="393"/>
      <c r="AG1062" s="393"/>
      <c r="AH1062" s="393"/>
      <c r="AI1062" s="393"/>
      <c r="AJ1062" s="393"/>
      <c r="AK1062" s="393"/>
      <c r="AL1062" s="393"/>
      <c r="AM1062" s="282"/>
    </row>
    <row r="1063" spans="1:39" ht="15" hidden="1" customHeight="1" outlineLevel="1">
      <c r="A1063" s="490">
        <v>33</v>
      </c>
      <c r="B1063" s="396" t="s">
        <v>495</v>
      </c>
      <c r="C1063" s="267" t="s">
        <v>335</v>
      </c>
      <c r="D1063" s="271"/>
      <c r="E1063" s="271"/>
      <c r="F1063" s="271"/>
      <c r="G1063" s="271"/>
      <c r="H1063" s="271"/>
      <c r="I1063" s="271"/>
      <c r="J1063" s="271"/>
      <c r="K1063" s="271"/>
      <c r="L1063" s="271"/>
      <c r="M1063" s="271"/>
      <c r="N1063" s="271">
        <v>0</v>
      </c>
      <c r="O1063" s="271"/>
      <c r="P1063" s="271"/>
      <c r="Q1063" s="271"/>
      <c r="R1063" s="271"/>
      <c r="S1063" s="271"/>
      <c r="T1063" s="271"/>
      <c r="U1063" s="271"/>
      <c r="V1063" s="271"/>
      <c r="W1063" s="271"/>
      <c r="X1063" s="271"/>
      <c r="Y1063" s="394"/>
      <c r="Z1063" s="383"/>
      <c r="AA1063" s="383"/>
      <c r="AB1063" s="383"/>
      <c r="AC1063" s="383"/>
      <c r="AD1063" s="383"/>
      <c r="AE1063" s="383"/>
      <c r="AF1063" s="383"/>
      <c r="AG1063" s="383"/>
      <c r="AH1063" s="383"/>
      <c r="AI1063" s="383"/>
      <c r="AJ1063" s="383"/>
      <c r="AK1063" s="383"/>
      <c r="AL1063" s="383"/>
      <c r="AM1063" s="272">
        <f>SUM(Y1063:AL1063)</f>
        <v>0</v>
      </c>
    </row>
    <row r="1064" spans="1:39" ht="15" hidden="1" customHeight="1" outlineLevel="1">
      <c r="A1064" s="490"/>
      <c r="B1064" s="270" t="s">
        <v>611</v>
      </c>
      <c r="C1064" s="267" t="s">
        <v>337</v>
      </c>
      <c r="D1064" s="271"/>
      <c r="E1064" s="271"/>
      <c r="F1064" s="271"/>
      <c r="G1064" s="271"/>
      <c r="H1064" s="271"/>
      <c r="I1064" s="271"/>
      <c r="J1064" s="271"/>
      <c r="K1064" s="271"/>
      <c r="L1064" s="271"/>
      <c r="M1064" s="271"/>
      <c r="N1064" s="271">
        <f>N1063</f>
        <v>0</v>
      </c>
      <c r="O1064" s="271"/>
      <c r="P1064" s="271"/>
      <c r="Q1064" s="271"/>
      <c r="R1064" s="271"/>
      <c r="S1064" s="271"/>
      <c r="T1064" s="271"/>
      <c r="U1064" s="271"/>
      <c r="V1064" s="271"/>
      <c r="W1064" s="271"/>
      <c r="X1064" s="271"/>
      <c r="Y1064" s="379">
        <f>Y1063</f>
        <v>0</v>
      </c>
      <c r="Z1064" s="379">
        <f t="shared" ref="Z1064" si="3174">Z1063</f>
        <v>0</v>
      </c>
      <c r="AA1064" s="379">
        <f t="shared" ref="AA1064" si="3175">AA1063</f>
        <v>0</v>
      </c>
      <c r="AB1064" s="379">
        <f t="shared" ref="AB1064" si="3176">AB1063</f>
        <v>0</v>
      </c>
      <c r="AC1064" s="379">
        <f t="shared" ref="AC1064" si="3177">AC1063</f>
        <v>0</v>
      </c>
      <c r="AD1064" s="379">
        <f t="shared" ref="AD1064" si="3178">AD1063</f>
        <v>0</v>
      </c>
      <c r="AE1064" s="379">
        <f t="shared" ref="AE1064" si="3179">AE1063</f>
        <v>0</v>
      </c>
      <c r="AF1064" s="379">
        <f t="shared" ref="AF1064" si="3180">AF1063</f>
        <v>0</v>
      </c>
      <c r="AG1064" s="379">
        <f t="shared" ref="AG1064" si="3181">AG1063</f>
        <v>0</v>
      </c>
      <c r="AH1064" s="379">
        <f t="shared" ref="AH1064" si="3182">AH1063</f>
        <v>0</v>
      </c>
      <c r="AI1064" s="379">
        <f t="shared" ref="AI1064" si="3183">AI1063</f>
        <v>0</v>
      </c>
      <c r="AJ1064" s="379">
        <f t="shared" ref="AJ1064" si="3184">AJ1063</f>
        <v>0</v>
      </c>
      <c r="AK1064" s="379">
        <f t="shared" ref="AK1064" si="3185">AK1063</f>
        <v>0</v>
      </c>
      <c r="AL1064" s="379">
        <f t="shared" ref="AL1064" si="3186">AL1063</f>
        <v>0</v>
      </c>
      <c r="AM1064" s="282"/>
    </row>
    <row r="1065" spans="1:39" ht="15" hidden="1" customHeight="1" outlineLevel="1">
      <c r="A1065" s="490"/>
      <c r="B1065" s="396"/>
      <c r="C1065" s="267"/>
      <c r="D1065" s="267"/>
      <c r="E1065" s="267"/>
      <c r="F1065" s="267"/>
      <c r="G1065" s="267"/>
      <c r="H1065" s="267"/>
      <c r="I1065" s="267"/>
      <c r="J1065" s="267"/>
      <c r="K1065" s="267"/>
      <c r="L1065" s="267"/>
      <c r="M1065" s="267"/>
      <c r="N1065" s="267"/>
      <c r="O1065" s="267"/>
      <c r="P1065" s="267"/>
      <c r="Q1065" s="267"/>
      <c r="R1065" s="267"/>
      <c r="S1065" s="267"/>
      <c r="T1065" s="267"/>
      <c r="U1065" s="267"/>
      <c r="V1065" s="267"/>
      <c r="W1065" s="267"/>
      <c r="X1065" s="267"/>
      <c r="Y1065" s="380"/>
      <c r="Z1065" s="393"/>
      <c r="AA1065" s="393"/>
      <c r="AB1065" s="393"/>
      <c r="AC1065" s="393"/>
      <c r="AD1065" s="393"/>
      <c r="AE1065" s="393"/>
      <c r="AF1065" s="393"/>
      <c r="AG1065" s="393"/>
      <c r="AH1065" s="393"/>
      <c r="AI1065" s="393"/>
      <c r="AJ1065" s="393"/>
      <c r="AK1065" s="393"/>
      <c r="AL1065" s="393"/>
      <c r="AM1065" s="282"/>
    </row>
    <row r="1066" spans="1:39" ht="15" hidden="1" customHeight="1" outlineLevel="1">
      <c r="A1066" s="490">
        <v>34</v>
      </c>
      <c r="B1066" s="396" t="s">
        <v>496</v>
      </c>
      <c r="C1066" s="267" t="s">
        <v>335</v>
      </c>
      <c r="D1066" s="271"/>
      <c r="E1066" s="271"/>
      <c r="F1066" s="271"/>
      <c r="G1066" s="271"/>
      <c r="H1066" s="271"/>
      <c r="I1066" s="271"/>
      <c r="J1066" s="271"/>
      <c r="K1066" s="271"/>
      <c r="L1066" s="271"/>
      <c r="M1066" s="271"/>
      <c r="N1066" s="271">
        <v>0</v>
      </c>
      <c r="O1066" s="271"/>
      <c r="P1066" s="271"/>
      <c r="Q1066" s="271"/>
      <c r="R1066" s="271"/>
      <c r="S1066" s="271"/>
      <c r="T1066" s="271"/>
      <c r="U1066" s="271"/>
      <c r="V1066" s="271"/>
      <c r="W1066" s="271"/>
      <c r="X1066" s="271"/>
      <c r="Y1066" s="394"/>
      <c r="Z1066" s="383"/>
      <c r="AA1066" s="383"/>
      <c r="AB1066" s="383"/>
      <c r="AC1066" s="383"/>
      <c r="AD1066" s="383"/>
      <c r="AE1066" s="383"/>
      <c r="AF1066" s="383"/>
      <c r="AG1066" s="383"/>
      <c r="AH1066" s="383"/>
      <c r="AI1066" s="383"/>
      <c r="AJ1066" s="383"/>
      <c r="AK1066" s="383"/>
      <c r="AL1066" s="383"/>
      <c r="AM1066" s="272">
        <f>SUM(Y1066:AL1066)</f>
        <v>0</v>
      </c>
    </row>
    <row r="1067" spans="1:39" ht="15" hidden="1" customHeight="1" outlineLevel="1">
      <c r="A1067" s="490"/>
      <c r="B1067" s="270" t="s">
        <v>611</v>
      </c>
      <c r="C1067" s="267" t="s">
        <v>337</v>
      </c>
      <c r="D1067" s="271"/>
      <c r="E1067" s="271"/>
      <c r="F1067" s="271"/>
      <c r="G1067" s="271"/>
      <c r="H1067" s="271"/>
      <c r="I1067" s="271"/>
      <c r="J1067" s="271"/>
      <c r="K1067" s="271"/>
      <c r="L1067" s="271"/>
      <c r="M1067" s="271"/>
      <c r="N1067" s="271">
        <f>N1066</f>
        <v>0</v>
      </c>
      <c r="O1067" s="271"/>
      <c r="P1067" s="271"/>
      <c r="Q1067" s="271"/>
      <c r="R1067" s="271"/>
      <c r="S1067" s="271"/>
      <c r="T1067" s="271"/>
      <c r="U1067" s="271"/>
      <c r="V1067" s="271"/>
      <c r="W1067" s="271"/>
      <c r="X1067" s="271"/>
      <c r="Y1067" s="379">
        <f>Y1066</f>
        <v>0</v>
      </c>
      <c r="Z1067" s="379">
        <f t="shared" ref="Z1067" si="3187">Z1066</f>
        <v>0</v>
      </c>
      <c r="AA1067" s="379">
        <f t="shared" ref="AA1067" si="3188">AA1066</f>
        <v>0</v>
      </c>
      <c r="AB1067" s="379">
        <f t="shared" ref="AB1067" si="3189">AB1066</f>
        <v>0</v>
      </c>
      <c r="AC1067" s="379">
        <f t="shared" ref="AC1067" si="3190">AC1066</f>
        <v>0</v>
      </c>
      <c r="AD1067" s="379">
        <f t="shared" ref="AD1067" si="3191">AD1066</f>
        <v>0</v>
      </c>
      <c r="AE1067" s="379">
        <f t="shared" ref="AE1067" si="3192">AE1066</f>
        <v>0</v>
      </c>
      <c r="AF1067" s="379">
        <f t="shared" ref="AF1067" si="3193">AF1066</f>
        <v>0</v>
      </c>
      <c r="AG1067" s="379">
        <f t="shared" ref="AG1067" si="3194">AG1066</f>
        <v>0</v>
      </c>
      <c r="AH1067" s="379">
        <f t="shared" ref="AH1067" si="3195">AH1066</f>
        <v>0</v>
      </c>
      <c r="AI1067" s="379">
        <f t="shared" ref="AI1067" si="3196">AI1066</f>
        <v>0</v>
      </c>
      <c r="AJ1067" s="379">
        <f t="shared" ref="AJ1067" si="3197">AJ1066</f>
        <v>0</v>
      </c>
      <c r="AK1067" s="379">
        <f t="shared" ref="AK1067" si="3198">AK1066</f>
        <v>0</v>
      </c>
      <c r="AL1067" s="379">
        <f t="shared" ref="AL1067" si="3199">AL1066</f>
        <v>0</v>
      </c>
      <c r="AM1067" s="282"/>
    </row>
    <row r="1068" spans="1:39" ht="15" hidden="1" customHeight="1" outlineLevel="1">
      <c r="A1068" s="490"/>
      <c r="B1068" s="396"/>
      <c r="C1068" s="267"/>
      <c r="D1068" s="267"/>
      <c r="E1068" s="267"/>
      <c r="F1068" s="267"/>
      <c r="G1068" s="267"/>
      <c r="H1068" s="267"/>
      <c r="I1068" s="267"/>
      <c r="J1068" s="267"/>
      <c r="K1068" s="267"/>
      <c r="L1068" s="267"/>
      <c r="M1068" s="267"/>
      <c r="N1068" s="267"/>
      <c r="O1068" s="267"/>
      <c r="P1068" s="267"/>
      <c r="Q1068" s="267"/>
      <c r="R1068" s="267"/>
      <c r="S1068" s="267"/>
      <c r="T1068" s="267"/>
      <c r="U1068" s="267"/>
      <c r="V1068" s="267"/>
      <c r="W1068" s="267"/>
      <c r="X1068" s="267"/>
      <c r="Y1068" s="380"/>
      <c r="Z1068" s="393"/>
      <c r="AA1068" s="393"/>
      <c r="AB1068" s="393"/>
      <c r="AC1068" s="393"/>
      <c r="AD1068" s="393"/>
      <c r="AE1068" s="393"/>
      <c r="AF1068" s="393"/>
      <c r="AG1068" s="393"/>
      <c r="AH1068" s="393"/>
      <c r="AI1068" s="393"/>
      <c r="AJ1068" s="393"/>
      <c r="AK1068" s="393"/>
      <c r="AL1068" s="393"/>
      <c r="AM1068" s="282"/>
    </row>
    <row r="1069" spans="1:39" ht="15" hidden="1" customHeight="1" outlineLevel="1">
      <c r="A1069" s="490">
        <v>35</v>
      </c>
      <c r="B1069" s="396" t="s">
        <v>497</v>
      </c>
      <c r="C1069" s="267" t="s">
        <v>335</v>
      </c>
      <c r="D1069" s="271"/>
      <c r="E1069" s="271"/>
      <c r="F1069" s="271"/>
      <c r="G1069" s="271"/>
      <c r="H1069" s="271"/>
      <c r="I1069" s="271"/>
      <c r="J1069" s="271"/>
      <c r="K1069" s="271"/>
      <c r="L1069" s="271"/>
      <c r="M1069" s="271"/>
      <c r="N1069" s="271">
        <v>0</v>
      </c>
      <c r="O1069" s="271"/>
      <c r="P1069" s="271"/>
      <c r="Q1069" s="271"/>
      <c r="R1069" s="271"/>
      <c r="S1069" s="271"/>
      <c r="T1069" s="271"/>
      <c r="U1069" s="271"/>
      <c r="V1069" s="271"/>
      <c r="W1069" s="271"/>
      <c r="X1069" s="271"/>
      <c r="Y1069" s="394"/>
      <c r="Z1069" s="383"/>
      <c r="AA1069" s="383"/>
      <c r="AB1069" s="383"/>
      <c r="AC1069" s="383"/>
      <c r="AD1069" s="383"/>
      <c r="AE1069" s="383"/>
      <c r="AF1069" s="383"/>
      <c r="AG1069" s="383"/>
      <c r="AH1069" s="383"/>
      <c r="AI1069" s="383"/>
      <c r="AJ1069" s="383"/>
      <c r="AK1069" s="383"/>
      <c r="AL1069" s="383"/>
      <c r="AM1069" s="272">
        <f>SUM(Y1069:AL1069)</f>
        <v>0</v>
      </c>
    </row>
    <row r="1070" spans="1:39" ht="15" hidden="1" customHeight="1" outlineLevel="1">
      <c r="A1070" s="490"/>
      <c r="B1070" s="270" t="s">
        <v>611</v>
      </c>
      <c r="C1070" s="267" t="s">
        <v>337</v>
      </c>
      <c r="D1070" s="271"/>
      <c r="E1070" s="271"/>
      <c r="F1070" s="271"/>
      <c r="G1070" s="271"/>
      <c r="H1070" s="271"/>
      <c r="I1070" s="271"/>
      <c r="J1070" s="271"/>
      <c r="K1070" s="271"/>
      <c r="L1070" s="271"/>
      <c r="M1070" s="271"/>
      <c r="N1070" s="271">
        <f>N1069</f>
        <v>0</v>
      </c>
      <c r="O1070" s="271"/>
      <c r="P1070" s="271"/>
      <c r="Q1070" s="271"/>
      <c r="R1070" s="271"/>
      <c r="S1070" s="271"/>
      <c r="T1070" s="271"/>
      <c r="U1070" s="271"/>
      <c r="V1070" s="271"/>
      <c r="W1070" s="271"/>
      <c r="X1070" s="271"/>
      <c r="Y1070" s="379">
        <f>Y1069</f>
        <v>0</v>
      </c>
      <c r="Z1070" s="379">
        <f t="shared" ref="Z1070" si="3200">Z1069</f>
        <v>0</v>
      </c>
      <c r="AA1070" s="379">
        <f t="shared" ref="AA1070" si="3201">AA1069</f>
        <v>0</v>
      </c>
      <c r="AB1070" s="379">
        <f t="shared" ref="AB1070" si="3202">AB1069</f>
        <v>0</v>
      </c>
      <c r="AC1070" s="379">
        <f t="shared" ref="AC1070" si="3203">AC1069</f>
        <v>0</v>
      </c>
      <c r="AD1070" s="379">
        <f t="shared" ref="AD1070" si="3204">AD1069</f>
        <v>0</v>
      </c>
      <c r="AE1070" s="379">
        <f t="shared" ref="AE1070" si="3205">AE1069</f>
        <v>0</v>
      </c>
      <c r="AF1070" s="379">
        <f t="shared" ref="AF1070" si="3206">AF1069</f>
        <v>0</v>
      </c>
      <c r="AG1070" s="379">
        <f t="shared" ref="AG1070" si="3207">AG1069</f>
        <v>0</v>
      </c>
      <c r="AH1070" s="379">
        <f t="shared" ref="AH1070" si="3208">AH1069</f>
        <v>0</v>
      </c>
      <c r="AI1070" s="379">
        <f t="shared" ref="AI1070" si="3209">AI1069</f>
        <v>0</v>
      </c>
      <c r="AJ1070" s="379">
        <f t="shared" ref="AJ1070" si="3210">AJ1069</f>
        <v>0</v>
      </c>
      <c r="AK1070" s="379">
        <f t="shared" ref="AK1070" si="3211">AK1069</f>
        <v>0</v>
      </c>
      <c r="AL1070" s="379">
        <f t="shared" ref="AL1070" si="3212">AL1069</f>
        <v>0</v>
      </c>
      <c r="AM1070" s="282"/>
    </row>
    <row r="1071" spans="1:39" ht="15" hidden="1" customHeight="1" outlineLevel="1">
      <c r="A1071" s="490"/>
      <c r="B1071" s="399"/>
      <c r="C1071" s="267"/>
      <c r="D1071" s="267"/>
      <c r="E1071" s="267"/>
      <c r="F1071" s="267"/>
      <c r="G1071" s="267"/>
      <c r="H1071" s="267"/>
      <c r="I1071" s="267"/>
      <c r="J1071" s="267"/>
      <c r="K1071" s="267"/>
      <c r="L1071" s="267"/>
      <c r="M1071" s="267"/>
      <c r="N1071" s="267"/>
      <c r="O1071" s="267"/>
      <c r="P1071" s="267"/>
      <c r="Q1071" s="267"/>
      <c r="R1071" s="267"/>
      <c r="S1071" s="267"/>
      <c r="T1071" s="267"/>
      <c r="U1071" s="267"/>
      <c r="V1071" s="267"/>
      <c r="W1071" s="267"/>
      <c r="X1071" s="267"/>
      <c r="Y1071" s="380"/>
      <c r="Z1071" s="393"/>
      <c r="AA1071" s="393"/>
      <c r="AB1071" s="393"/>
      <c r="AC1071" s="393"/>
      <c r="AD1071" s="393"/>
      <c r="AE1071" s="393"/>
      <c r="AF1071" s="393"/>
      <c r="AG1071" s="393"/>
      <c r="AH1071" s="393"/>
      <c r="AI1071" s="393"/>
      <c r="AJ1071" s="393"/>
      <c r="AK1071" s="393"/>
      <c r="AL1071" s="393"/>
      <c r="AM1071" s="282"/>
    </row>
    <row r="1072" spans="1:39" ht="15" hidden="1" customHeight="1" outlineLevel="1">
      <c r="A1072" s="490"/>
      <c r="B1072" s="264" t="s">
        <v>498</v>
      </c>
      <c r="C1072" s="267"/>
      <c r="D1072" s="267"/>
      <c r="E1072" s="267"/>
      <c r="F1072" s="267"/>
      <c r="G1072" s="267"/>
      <c r="H1072" s="267"/>
      <c r="I1072" s="267"/>
      <c r="J1072" s="267"/>
      <c r="K1072" s="267"/>
      <c r="L1072" s="267"/>
      <c r="M1072" s="267"/>
      <c r="N1072" s="267"/>
      <c r="O1072" s="267"/>
      <c r="P1072" s="267"/>
      <c r="Q1072" s="267"/>
      <c r="R1072" s="267"/>
      <c r="S1072" s="267"/>
      <c r="T1072" s="267"/>
      <c r="U1072" s="267"/>
      <c r="V1072" s="267"/>
      <c r="W1072" s="267"/>
      <c r="X1072" s="267"/>
      <c r="Y1072" s="380"/>
      <c r="Z1072" s="393"/>
      <c r="AA1072" s="393"/>
      <c r="AB1072" s="393"/>
      <c r="AC1072" s="393"/>
      <c r="AD1072" s="393"/>
      <c r="AE1072" s="393"/>
      <c r="AF1072" s="393"/>
      <c r="AG1072" s="393"/>
      <c r="AH1072" s="393"/>
      <c r="AI1072" s="393"/>
      <c r="AJ1072" s="393"/>
      <c r="AK1072" s="393"/>
      <c r="AL1072" s="393"/>
      <c r="AM1072" s="282"/>
    </row>
    <row r="1073" spans="1:39" ht="28.5" hidden="1" customHeight="1" outlineLevel="1">
      <c r="A1073" s="490">
        <v>36</v>
      </c>
      <c r="B1073" s="396" t="s">
        <v>499</v>
      </c>
      <c r="C1073" s="267" t="s">
        <v>335</v>
      </c>
      <c r="D1073" s="271"/>
      <c r="E1073" s="271"/>
      <c r="F1073" s="271"/>
      <c r="G1073" s="271"/>
      <c r="H1073" s="271"/>
      <c r="I1073" s="271"/>
      <c r="J1073" s="271"/>
      <c r="K1073" s="271"/>
      <c r="L1073" s="271"/>
      <c r="M1073" s="271"/>
      <c r="N1073" s="271">
        <v>12</v>
      </c>
      <c r="O1073" s="271"/>
      <c r="P1073" s="271"/>
      <c r="Q1073" s="271"/>
      <c r="R1073" s="271"/>
      <c r="S1073" s="271"/>
      <c r="T1073" s="271"/>
      <c r="U1073" s="271"/>
      <c r="V1073" s="271"/>
      <c r="W1073" s="271"/>
      <c r="X1073" s="271"/>
      <c r="Y1073" s="394"/>
      <c r="Z1073" s="383"/>
      <c r="AA1073" s="383"/>
      <c r="AB1073" s="383"/>
      <c r="AC1073" s="383"/>
      <c r="AD1073" s="383"/>
      <c r="AE1073" s="383"/>
      <c r="AF1073" s="383"/>
      <c r="AG1073" s="383"/>
      <c r="AH1073" s="383"/>
      <c r="AI1073" s="383"/>
      <c r="AJ1073" s="383"/>
      <c r="AK1073" s="383"/>
      <c r="AL1073" s="383"/>
      <c r="AM1073" s="272">
        <f>SUM(Y1073:AL1073)</f>
        <v>0</v>
      </c>
    </row>
    <row r="1074" spans="1:39" ht="15" hidden="1" customHeight="1" outlineLevel="1">
      <c r="A1074" s="490"/>
      <c r="B1074" s="270" t="s">
        <v>611</v>
      </c>
      <c r="C1074" s="267" t="s">
        <v>337</v>
      </c>
      <c r="D1074" s="271"/>
      <c r="E1074" s="271"/>
      <c r="F1074" s="271"/>
      <c r="G1074" s="271"/>
      <c r="H1074" s="271"/>
      <c r="I1074" s="271"/>
      <c r="J1074" s="271"/>
      <c r="K1074" s="271"/>
      <c r="L1074" s="271"/>
      <c r="M1074" s="271"/>
      <c r="N1074" s="271">
        <f>N1073</f>
        <v>12</v>
      </c>
      <c r="O1074" s="271"/>
      <c r="P1074" s="271"/>
      <c r="Q1074" s="271"/>
      <c r="R1074" s="271"/>
      <c r="S1074" s="271"/>
      <c r="T1074" s="271"/>
      <c r="U1074" s="271"/>
      <c r="V1074" s="271"/>
      <c r="W1074" s="271"/>
      <c r="X1074" s="271"/>
      <c r="Y1074" s="379">
        <f>Y1073</f>
        <v>0</v>
      </c>
      <c r="Z1074" s="379">
        <f t="shared" ref="Z1074" si="3213">Z1073</f>
        <v>0</v>
      </c>
      <c r="AA1074" s="379">
        <f t="shared" ref="AA1074" si="3214">AA1073</f>
        <v>0</v>
      </c>
      <c r="AB1074" s="379">
        <f t="shared" ref="AB1074" si="3215">AB1073</f>
        <v>0</v>
      </c>
      <c r="AC1074" s="379">
        <f t="shared" ref="AC1074" si="3216">AC1073</f>
        <v>0</v>
      </c>
      <c r="AD1074" s="379">
        <f t="shared" ref="AD1074" si="3217">AD1073</f>
        <v>0</v>
      </c>
      <c r="AE1074" s="379">
        <f t="shared" ref="AE1074" si="3218">AE1073</f>
        <v>0</v>
      </c>
      <c r="AF1074" s="379">
        <f t="shared" ref="AF1074" si="3219">AF1073</f>
        <v>0</v>
      </c>
      <c r="AG1074" s="379">
        <f t="shared" ref="AG1074" si="3220">AG1073</f>
        <v>0</v>
      </c>
      <c r="AH1074" s="379">
        <f t="shared" ref="AH1074" si="3221">AH1073</f>
        <v>0</v>
      </c>
      <c r="AI1074" s="379">
        <f t="shared" ref="AI1074" si="3222">AI1073</f>
        <v>0</v>
      </c>
      <c r="AJ1074" s="379">
        <f t="shared" ref="AJ1074" si="3223">AJ1073</f>
        <v>0</v>
      </c>
      <c r="AK1074" s="379">
        <f t="shared" ref="AK1074" si="3224">AK1073</f>
        <v>0</v>
      </c>
      <c r="AL1074" s="379">
        <f t="shared" ref="AL1074" si="3225">AL1073</f>
        <v>0</v>
      </c>
      <c r="AM1074" s="282"/>
    </row>
    <row r="1075" spans="1:39" ht="15" hidden="1" customHeight="1" outlineLevel="1">
      <c r="A1075" s="490"/>
      <c r="B1075" s="396"/>
      <c r="C1075" s="267"/>
      <c r="D1075" s="267"/>
      <c r="E1075" s="267"/>
      <c r="F1075" s="267"/>
      <c r="G1075" s="267"/>
      <c r="H1075" s="267"/>
      <c r="I1075" s="267"/>
      <c r="J1075" s="267"/>
      <c r="K1075" s="267"/>
      <c r="L1075" s="267"/>
      <c r="M1075" s="267"/>
      <c r="N1075" s="267"/>
      <c r="O1075" s="267"/>
      <c r="P1075" s="267"/>
      <c r="Q1075" s="267"/>
      <c r="R1075" s="267"/>
      <c r="S1075" s="267"/>
      <c r="T1075" s="267"/>
      <c r="U1075" s="267"/>
      <c r="V1075" s="267"/>
      <c r="W1075" s="267"/>
      <c r="X1075" s="267"/>
      <c r="Y1075" s="380"/>
      <c r="Z1075" s="393"/>
      <c r="AA1075" s="393"/>
      <c r="AB1075" s="393"/>
      <c r="AC1075" s="393"/>
      <c r="AD1075" s="393"/>
      <c r="AE1075" s="393"/>
      <c r="AF1075" s="393"/>
      <c r="AG1075" s="393"/>
      <c r="AH1075" s="393"/>
      <c r="AI1075" s="393"/>
      <c r="AJ1075" s="393"/>
      <c r="AK1075" s="393"/>
      <c r="AL1075" s="393"/>
      <c r="AM1075" s="282"/>
    </row>
    <row r="1076" spans="1:39" ht="15" hidden="1" customHeight="1" outlineLevel="1">
      <c r="A1076" s="490">
        <v>37</v>
      </c>
      <c r="B1076" s="396" t="s">
        <v>500</v>
      </c>
      <c r="C1076" s="267" t="s">
        <v>335</v>
      </c>
      <c r="D1076" s="271"/>
      <c r="E1076" s="271"/>
      <c r="F1076" s="271"/>
      <c r="G1076" s="271"/>
      <c r="H1076" s="271"/>
      <c r="I1076" s="271"/>
      <c r="J1076" s="271"/>
      <c r="K1076" s="271"/>
      <c r="L1076" s="271"/>
      <c r="M1076" s="271"/>
      <c r="N1076" s="271">
        <v>12</v>
      </c>
      <c r="O1076" s="271"/>
      <c r="P1076" s="271"/>
      <c r="Q1076" s="271"/>
      <c r="R1076" s="271"/>
      <c r="S1076" s="271"/>
      <c r="T1076" s="271"/>
      <c r="U1076" s="271"/>
      <c r="V1076" s="271"/>
      <c r="W1076" s="271"/>
      <c r="X1076" s="271"/>
      <c r="Y1076" s="394"/>
      <c r="Z1076" s="383"/>
      <c r="AA1076" s="383"/>
      <c r="AB1076" s="383"/>
      <c r="AC1076" s="383"/>
      <c r="AD1076" s="383"/>
      <c r="AE1076" s="383"/>
      <c r="AF1076" s="383"/>
      <c r="AG1076" s="383"/>
      <c r="AH1076" s="383"/>
      <c r="AI1076" s="383"/>
      <c r="AJ1076" s="383"/>
      <c r="AK1076" s="383"/>
      <c r="AL1076" s="383"/>
      <c r="AM1076" s="272">
        <f>SUM(Y1076:AL1076)</f>
        <v>0</v>
      </c>
    </row>
    <row r="1077" spans="1:39" ht="15" hidden="1" customHeight="1" outlineLevel="1">
      <c r="A1077" s="490"/>
      <c r="B1077" s="270" t="s">
        <v>611</v>
      </c>
      <c r="C1077" s="267" t="s">
        <v>337</v>
      </c>
      <c r="D1077" s="271"/>
      <c r="E1077" s="271"/>
      <c r="F1077" s="271"/>
      <c r="G1077" s="271"/>
      <c r="H1077" s="271"/>
      <c r="I1077" s="271"/>
      <c r="J1077" s="271"/>
      <c r="K1077" s="271"/>
      <c r="L1077" s="271"/>
      <c r="M1077" s="271"/>
      <c r="N1077" s="271">
        <f>N1076</f>
        <v>12</v>
      </c>
      <c r="O1077" s="271"/>
      <c r="P1077" s="271"/>
      <c r="Q1077" s="271"/>
      <c r="R1077" s="271"/>
      <c r="S1077" s="271"/>
      <c r="T1077" s="271"/>
      <c r="U1077" s="271"/>
      <c r="V1077" s="271"/>
      <c r="W1077" s="271"/>
      <c r="X1077" s="271"/>
      <c r="Y1077" s="379">
        <f>Y1076</f>
        <v>0</v>
      </c>
      <c r="Z1077" s="379">
        <f t="shared" ref="Z1077" si="3226">Z1076</f>
        <v>0</v>
      </c>
      <c r="AA1077" s="379">
        <f t="shared" ref="AA1077" si="3227">AA1076</f>
        <v>0</v>
      </c>
      <c r="AB1077" s="379">
        <f t="shared" ref="AB1077" si="3228">AB1076</f>
        <v>0</v>
      </c>
      <c r="AC1077" s="379">
        <f t="shared" ref="AC1077" si="3229">AC1076</f>
        <v>0</v>
      </c>
      <c r="AD1077" s="379">
        <f t="shared" ref="AD1077" si="3230">AD1076</f>
        <v>0</v>
      </c>
      <c r="AE1077" s="379">
        <f t="shared" ref="AE1077" si="3231">AE1076</f>
        <v>0</v>
      </c>
      <c r="AF1077" s="379">
        <f t="shared" ref="AF1077" si="3232">AF1076</f>
        <v>0</v>
      </c>
      <c r="AG1077" s="379">
        <f t="shared" ref="AG1077" si="3233">AG1076</f>
        <v>0</v>
      </c>
      <c r="AH1077" s="379">
        <f t="shared" ref="AH1077" si="3234">AH1076</f>
        <v>0</v>
      </c>
      <c r="AI1077" s="379">
        <f t="shared" ref="AI1077" si="3235">AI1076</f>
        <v>0</v>
      </c>
      <c r="AJ1077" s="379">
        <f t="shared" ref="AJ1077" si="3236">AJ1076</f>
        <v>0</v>
      </c>
      <c r="AK1077" s="379">
        <f t="shared" ref="AK1077" si="3237">AK1076</f>
        <v>0</v>
      </c>
      <c r="AL1077" s="379">
        <f t="shared" ref="AL1077" si="3238">AL1076</f>
        <v>0</v>
      </c>
      <c r="AM1077" s="282"/>
    </row>
    <row r="1078" spans="1:39" ht="15" hidden="1" customHeight="1" outlineLevel="1">
      <c r="A1078" s="490"/>
      <c r="B1078" s="396"/>
      <c r="C1078" s="267"/>
      <c r="D1078" s="267"/>
      <c r="E1078" s="267"/>
      <c r="F1078" s="267"/>
      <c r="G1078" s="267"/>
      <c r="H1078" s="267"/>
      <c r="I1078" s="267"/>
      <c r="J1078" s="267"/>
      <c r="K1078" s="267"/>
      <c r="L1078" s="267"/>
      <c r="M1078" s="267"/>
      <c r="N1078" s="267"/>
      <c r="O1078" s="267"/>
      <c r="P1078" s="267"/>
      <c r="Q1078" s="267"/>
      <c r="R1078" s="267"/>
      <c r="S1078" s="267"/>
      <c r="T1078" s="267"/>
      <c r="U1078" s="267"/>
      <c r="V1078" s="267"/>
      <c r="W1078" s="267"/>
      <c r="X1078" s="267"/>
      <c r="Y1078" s="380"/>
      <c r="Z1078" s="393"/>
      <c r="AA1078" s="393"/>
      <c r="AB1078" s="393"/>
      <c r="AC1078" s="393"/>
      <c r="AD1078" s="393"/>
      <c r="AE1078" s="393"/>
      <c r="AF1078" s="393"/>
      <c r="AG1078" s="393"/>
      <c r="AH1078" s="393"/>
      <c r="AI1078" s="393"/>
      <c r="AJ1078" s="393"/>
      <c r="AK1078" s="393"/>
      <c r="AL1078" s="393"/>
      <c r="AM1078" s="282"/>
    </row>
    <row r="1079" spans="1:39" ht="15" hidden="1" customHeight="1" outlineLevel="1">
      <c r="A1079" s="490">
        <v>38</v>
      </c>
      <c r="B1079" s="396" t="s">
        <v>501</v>
      </c>
      <c r="C1079" s="267" t="s">
        <v>335</v>
      </c>
      <c r="D1079" s="271"/>
      <c r="E1079" s="271"/>
      <c r="F1079" s="271"/>
      <c r="G1079" s="271"/>
      <c r="H1079" s="271"/>
      <c r="I1079" s="271"/>
      <c r="J1079" s="271"/>
      <c r="K1079" s="271"/>
      <c r="L1079" s="271"/>
      <c r="M1079" s="271"/>
      <c r="N1079" s="271">
        <v>12</v>
      </c>
      <c r="O1079" s="271"/>
      <c r="P1079" s="271"/>
      <c r="Q1079" s="271"/>
      <c r="R1079" s="271"/>
      <c r="S1079" s="271"/>
      <c r="T1079" s="271"/>
      <c r="U1079" s="271"/>
      <c r="V1079" s="271"/>
      <c r="W1079" s="271"/>
      <c r="X1079" s="271"/>
      <c r="Y1079" s="394"/>
      <c r="Z1079" s="383"/>
      <c r="AA1079" s="383"/>
      <c r="AB1079" s="383"/>
      <c r="AC1079" s="383"/>
      <c r="AD1079" s="383"/>
      <c r="AE1079" s="383"/>
      <c r="AF1079" s="383"/>
      <c r="AG1079" s="383"/>
      <c r="AH1079" s="383"/>
      <c r="AI1079" s="383"/>
      <c r="AJ1079" s="383"/>
      <c r="AK1079" s="383"/>
      <c r="AL1079" s="383"/>
      <c r="AM1079" s="272">
        <f>SUM(Y1079:AL1079)</f>
        <v>0</v>
      </c>
    </row>
    <row r="1080" spans="1:39" ht="15" hidden="1" customHeight="1" outlineLevel="1">
      <c r="A1080" s="490"/>
      <c r="B1080" s="270" t="s">
        <v>611</v>
      </c>
      <c r="C1080" s="267" t="s">
        <v>337</v>
      </c>
      <c r="D1080" s="271"/>
      <c r="E1080" s="271"/>
      <c r="F1080" s="271"/>
      <c r="G1080" s="271"/>
      <c r="H1080" s="271"/>
      <c r="I1080" s="271"/>
      <c r="J1080" s="271"/>
      <c r="K1080" s="271"/>
      <c r="L1080" s="271"/>
      <c r="M1080" s="271"/>
      <c r="N1080" s="271">
        <f>N1079</f>
        <v>12</v>
      </c>
      <c r="O1080" s="271"/>
      <c r="P1080" s="271"/>
      <c r="Q1080" s="271"/>
      <c r="R1080" s="271"/>
      <c r="S1080" s="271"/>
      <c r="T1080" s="271"/>
      <c r="U1080" s="271"/>
      <c r="V1080" s="271"/>
      <c r="W1080" s="271"/>
      <c r="X1080" s="271"/>
      <c r="Y1080" s="379">
        <f>Y1079</f>
        <v>0</v>
      </c>
      <c r="Z1080" s="379">
        <f t="shared" ref="Z1080" si="3239">Z1079</f>
        <v>0</v>
      </c>
      <c r="AA1080" s="379">
        <f t="shared" ref="AA1080" si="3240">AA1079</f>
        <v>0</v>
      </c>
      <c r="AB1080" s="379">
        <f t="shared" ref="AB1080" si="3241">AB1079</f>
        <v>0</v>
      </c>
      <c r="AC1080" s="379">
        <f t="shared" ref="AC1080" si="3242">AC1079</f>
        <v>0</v>
      </c>
      <c r="AD1080" s="379">
        <f t="shared" ref="AD1080" si="3243">AD1079</f>
        <v>0</v>
      </c>
      <c r="AE1080" s="379">
        <f t="shared" ref="AE1080" si="3244">AE1079</f>
        <v>0</v>
      </c>
      <c r="AF1080" s="379">
        <f t="shared" ref="AF1080" si="3245">AF1079</f>
        <v>0</v>
      </c>
      <c r="AG1080" s="379">
        <f t="shared" ref="AG1080" si="3246">AG1079</f>
        <v>0</v>
      </c>
      <c r="AH1080" s="379">
        <f t="shared" ref="AH1080" si="3247">AH1079</f>
        <v>0</v>
      </c>
      <c r="AI1080" s="379">
        <f t="shared" ref="AI1080" si="3248">AI1079</f>
        <v>0</v>
      </c>
      <c r="AJ1080" s="379">
        <f t="shared" ref="AJ1080" si="3249">AJ1079</f>
        <v>0</v>
      </c>
      <c r="AK1080" s="379">
        <f t="shared" ref="AK1080" si="3250">AK1079</f>
        <v>0</v>
      </c>
      <c r="AL1080" s="379">
        <f t="shared" ref="AL1080" si="3251">AL1079</f>
        <v>0</v>
      </c>
      <c r="AM1080" s="282"/>
    </row>
    <row r="1081" spans="1:39" ht="15" hidden="1" customHeight="1" outlineLevel="1">
      <c r="A1081" s="490"/>
      <c r="B1081" s="396"/>
      <c r="C1081" s="267"/>
      <c r="D1081" s="267"/>
      <c r="E1081" s="267"/>
      <c r="F1081" s="267"/>
      <c r="G1081" s="267"/>
      <c r="H1081" s="267"/>
      <c r="I1081" s="267"/>
      <c r="J1081" s="267"/>
      <c r="K1081" s="267"/>
      <c r="L1081" s="267"/>
      <c r="M1081" s="267"/>
      <c r="N1081" s="267"/>
      <c r="O1081" s="267"/>
      <c r="P1081" s="267"/>
      <c r="Q1081" s="267"/>
      <c r="R1081" s="267"/>
      <c r="S1081" s="267"/>
      <c r="T1081" s="267"/>
      <c r="U1081" s="267"/>
      <c r="V1081" s="267"/>
      <c r="W1081" s="267"/>
      <c r="X1081" s="267"/>
      <c r="Y1081" s="380"/>
      <c r="Z1081" s="393"/>
      <c r="AA1081" s="393"/>
      <c r="AB1081" s="393"/>
      <c r="AC1081" s="393"/>
      <c r="AD1081" s="393"/>
      <c r="AE1081" s="393"/>
      <c r="AF1081" s="393"/>
      <c r="AG1081" s="393"/>
      <c r="AH1081" s="393"/>
      <c r="AI1081" s="393"/>
      <c r="AJ1081" s="393"/>
      <c r="AK1081" s="393"/>
      <c r="AL1081" s="393"/>
      <c r="AM1081" s="282"/>
    </row>
    <row r="1082" spans="1:39" ht="15" hidden="1" customHeight="1" outlineLevel="1">
      <c r="A1082" s="490">
        <v>39</v>
      </c>
      <c r="B1082" s="396" t="s">
        <v>502</v>
      </c>
      <c r="C1082" s="267" t="s">
        <v>335</v>
      </c>
      <c r="D1082" s="271"/>
      <c r="E1082" s="271"/>
      <c r="F1082" s="271"/>
      <c r="G1082" s="271"/>
      <c r="H1082" s="271"/>
      <c r="I1082" s="271"/>
      <c r="J1082" s="271"/>
      <c r="K1082" s="271"/>
      <c r="L1082" s="271"/>
      <c r="M1082" s="271"/>
      <c r="N1082" s="271">
        <v>12</v>
      </c>
      <c r="O1082" s="271"/>
      <c r="P1082" s="271"/>
      <c r="Q1082" s="271"/>
      <c r="R1082" s="271"/>
      <c r="S1082" s="271"/>
      <c r="T1082" s="271"/>
      <c r="U1082" s="271"/>
      <c r="V1082" s="271"/>
      <c r="W1082" s="271"/>
      <c r="X1082" s="271"/>
      <c r="Y1082" s="394"/>
      <c r="Z1082" s="383"/>
      <c r="AA1082" s="383"/>
      <c r="AB1082" s="383"/>
      <c r="AC1082" s="383"/>
      <c r="AD1082" s="383"/>
      <c r="AE1082" s="383"/>
      <c r="AF1082" s="383"/>
      <c r="AG1082" s="383"/>
      <c r="AH1082" s="383"/>
      <c r="AI1082" s="383"/>
      <c r="AJ1082" s="383"/>
      <c r="AK1082" s="383"/>
      <c r="AL1082" s="383"/>
      <c r="AM1082" s="272">
        <f>SUM(Y1082:AL1082)</f>
        <v>0</v>
      </c>
    </row>
    <row r="1083" spans="1:39" ht="15" hidden="1" customHeight="1" outlineLevel="1">
      <c r="A1083" s="490"/>
      <c r="B1083" s="270" t="s">
        <v>611</v>
      </c>
      <c r="C1083" s="267" t="s">
        <v>337</v>
      </c>
      <c r="D1083" s="271"/>
      <c r="E1083" s="271"/>
      <c r="F1083" s="271"/>
      <c r="G1083" s="271"/>
      <c r="H1083" s="271"/>
      <c r="I1083" s="271"/>
      <c r="J1083" s="271"/>
      <c r="K1083" s="271"/>
      <c r="L1083" s="271"/>
      <c r="M1083" s="271"/>
      <c r="N1083" s="271">
        <f>N1082</f>
        <v>12</v>
      </c>
      <c r="O1083" s="271"/>
      <c r="P1083" s="271"/>
      <c r="Q1083" s="271"/>
      <c r="R1083" s="271"/>
      <c r="S1083" s="271"/>
      <c r="T1083" s="271"/>
      <c r="U1083" s="271"/>
      <c r="V1083" s="271"/>
      <c r="W1083" s="271"/>
      <c r="X1083" s="271"/>
      <c r="Y1083" s="379">
        <f>Y1082</f>
        <v>0</v>
      </c>
      <c r="Z1083" s="379">
        <f t="shared" ref="Z1083" si="3252">Z1082</f>
        <v>0</v>
      </c>
      <c r="AA1083" s="379">
        <f t="shared" ref="AA1083" si="3253">AA1082</f>
        <v>0</v>
      </c>
      <c r="AB1083" s="379">
        <f t="shared" ref="AB1083" si="3254">AB1082</f>
        <v>0</v>
      </c>
      <c r="AC1083" s="379">
        <f t="shared" ref="AC1083" si="3255">AC1082</f>
        <v>0</v>
      </c>
      <c r="AD1083" s="379">
        <f t="shared" ref="AD1083" si="3256">AD1082</f>
        <v>0</v>
      </c>
      <c r="AE1083" s="379">
        <f t="shared" ref="AE1083" si="3257">AE1082</f>
        <v>0</v>
      </c>
      <c r="AF1083" s="379">
        <f t="shared" ref="AF1083" si="3258">AF1082</f>
        <v>0</v>
      </c>
      <c r="AG1083" s="379">
        <f t="shared" ref="AG1083" si="3259">AG1082</f>
        <v>0</v>
      </c>
      <c r="AH1083" s="379">
        <f t="shared" ref="AH1083" si="3260">AH1082</f>
        <v>0</v>
      </c>
      <c r="AI1083" s="379">
        <f t="shared" ref="AI1083" si="3261">AI1082</f>
        <v>0</v>
      </c>
      <c r="AJ1083" s="379">
        <f t="shared" ref="AJ1083" si="3262">AJ1082</f>
        <v>0</v>
      </c>
      <c r="AK1083" s="379">
        <f t="shared" ref="AK1083" si="3263">AK1082</f>
        <v>0</v>
      </c>
      <c r="AL1083" s="379">
        <f t="shared" ref="AL1083" si="3264">AL1082</f>
        <v>0</v>
      </c>
      <c r="AM1083" s="282"/>
    </row>
    <row r="1084" spans="1:39" ht="15" hidden="1" customHeight="1" outlineLevel="1">
      <c r="A1084" s="490"/>
      <c r="B1084" s="396"/>
      <c r="C1084" s="267"/>
      <c r="D1084" s="267"/>
      <c r="E1084" s="267"/>
      <c r="F1084" s="267"/>
      <c r="G1084" s="267"/>
      <c r="H1084" s="267"/>
      <c r="I1084" s="267"/>
      <c r="J1084" s="267"/>
      <c r="K1084" s="267"/>
      <c r="L1084" s="267"/>
      <c r="M1084" s="267"/>
      <c r="N1084" s="267"/>
      <c r="O1084" s="267"/>
      <c r="P1084" s="267"/>
      <c r="Q1084" s="267"/>
      <c r="R1084" s="267"/>
      <c r="S1084" s="267"/>
      <c r="T1084" s="267"/>
      <c r="U1084" s="267"/>
      <c r="V1084" s="267"/>
      <c r="W1084" s="267"/>
      <c r="X1084" s="267"/>
      <c r="Y1084" s="380"/>
      <c r="Z1084" s="393"/>
      <c r="AA1084" s="393"/>
      <c r="AB1084" s="393"/>
      <c r="AC1084" s="393"/>
      <c r="AD1084" s="393"/>
      <c r="AE1084" s="393"/>
      <c r="AF1084" s="393"/>
      <c r="AG1084" s="393"/>
      <c r="AH1084" s="393"/>
      <c r="AI1084" s="393"/>
      <c r="AJ1084" s="393"/>
      <c r="AK1084" s="393"/>
      <c r="AL1084" s="393"/>
      <c r="AM1084" s="282"/>
    </row>
    <row r="1085" spans="1:39" ht="15" hidden="1" customHeight="1" outlineLevel="1">
      <c r="A1085" s="490">
        <v>40</v>
      </c>
      <c r="B1085" s="396" t="s">
        <v>503</v>
      </c>
      <c r="C1085" s="267" t="s">
        <v>335</v>
      </c>
      <c r="D1085" s="271"/>
      <c r="E1085" s="271"/>
      <c r="F1085" s="271"/>
      <c r="G1085" s="271"/>
      <c r="H1085" s="271"/>
      <c r="I1085" s="271"/>
      <c r="J1085" s="271"/>
      <c r="K1085" s="271"/>
      <c r="L1085" s="271"/>
      <c r="M1085" s="271"/>
      <c r="N1085" s="271">
        <v>12</v>
      </c>
      <c r="O1085" s="271"/>
      <c r="P1085" s="271"/>
      <c r="Q1085" s="271"/>
      <c r="R1085" s="271"/>
      <c r="S1085" s="271"/>
      <c r="T1085" s="271"/>
      <c r="U1085" s="271"/>
      <c r="V1085" s="271"/>
      <c r="W1085" s="271"/>
      <c r="X1085" s="271"/>
      <c r="Y1085" s="394"/>
      <c r="Z1085" s="383"/>
      <c r="AA1085" s="383"/>
      <c r="AB1085" s="383"/>
      <c r="AC1085" s="383"/>
      <c r="AD1085" s="383"/>
      <c r="AE1085" s="383"/>
      <c r="AF1085" s="383"/>
      <c r="AG1085" s="383"/>
      <c r="AH1085" s="383"/>
      <c r="AI1085" s="383"/>
      <c r="AJ1085" s="383"/>
      <c r="AK1085" s="383"/>
      <c r="AL1085" s="383"/>
      <c r="AM1085" s="272">
        <f>SUM(Y1085:AL1085)</f>
        <v>0</v>
      </c>
    </row>
    <row r="1086" spans="1:39" ht="15" hidden="1" customHeight="1" outlineLevel="1">
      <c r="A1086" s="490"/>
      <c r="B1086" s="270" t="s">
        <v>611</v>
      </c>
      <c r="C1086" s="267" t="s">
        <v>337</v>
      </c>
      <c r="D1086" s="271"/>
      <c r="E1086" s="271"/>
      <c r="F1086" s="271"/>
      <c r="G1086" s="271"/>
      <c r="H1086" s="271"/>
      <c r="I1086" s="271"/>
      <c r="J1086" s="271"/>
      <c r="K1086" s="271"/>
      <c r="L1086" s="271"/>
      <c r="M1086" s="271"/>
      <c r="N1086" s="271">
        <f>N1085</f>
        <v>12</v>
      </c>
      <c r="O1086" s="271"/>
      <c r="P1086" s="271"/>
      <c r="Q1086" s="271"/>
      <c r="R1086" s="271"/>
      <c r="S1086" s="271"/>
      <c r="T1086" s="271"/>
      <c r="U1086" s="271"/>
      <c r="V1086" s="271"/>
      <c r="W1086" s="271"/>
      <c r="X1086" s="271"/>
      <c r="Y1086" s="379">
        <f>Y1085</f>
        <v>0</v>
      </c>
      <c r="Z1086" s="379">
        <f t="shared" ref="Z1086" si="3265">Z1085</f>
        <v>0</v>
      </c>
      <c r="AA1086" s="379">
        <f t="shared" ref="AA1086" si="3266">AA1085</f>
        <v>0</v>
      </c>
      <c r="AB1086" s="379">
        <f t="shared" ref="AB1086" si="3267">AB1085</f>
        <v>0</v>
      </c>
      <c r="AC1086" s="379">
        <f t="shared" ref="AC1086" si="3268">AC1085</f>
        <v>0</v>
      </c>
      <c r="AD1086" s="379">
        <f t="shared" ref="AD1086" si="3269">AD1085</f>
        <v>0</v>
      </c>
      <c r="AE1086" s="379">
        <f t="shared" ref="AE1086" si="3270">AE1085</f>
        <v>0</v>
      </c>
      <c r="AF1086" s="379">
        <f t="shared" ref="AF1086" si="3271">AF1085</f>
        <v>0</v>
      </c>
      <c r="AG1086" s="379">
        <f t="shared" ref="AG1086" si="3272">AG1085</f>
        <v>0</v>
      </c>
      <c r="AH1086" s="379">
        <f t="shared" ref="AH1086" si="3273">AH1085</f>
        <v>0</v>
      </c>
      <c r="AI1086" s="379">
        <f t="shared" ref="AI1086" si="3274">AI1085</f>
        <v>0</v>
      </c>
      <c r="AJ1086" s="379">
        <f t="shared" ref="AJ1086" si="3275">AJ1085</f>
        <v>0</v>
      </c>
      <c r="AK1086" s="379">
        <f t="shared" ref="AK1086" si="3276">AK1085</f>
        <v>0</v>
      </c>
      <c r="AL1086" s="379">
        <f t="shared" ref="AL1086" si="3277">AL1085</f>
        <v>0</v>
      </c>
      <c r="AM1086" s="282"/>
    </row>
    <row r="1087" spans="1:39" ht="15" hidden="1" customHeight="1" outlineLevel="1">
      <c r="A1087" s="490"/>
      <c r="B1087" s="396"/>
      <c r="C1087" s="267"/>
      <c r="D1087" s="267"/>
      <c r="E1087" s="267"/>
      <c r="F1087" s="267"/>
      <c r="G1087" s="267"/>
      <c r="H1087" s="267"/>
      <c r="I1087" s="267"/>
      <c r="J1087" s="267"/>
      <c r="K1087" s="267"/>
      <c r="L1087" s="267"/>
      <c r="M1087" s="267"/>
      <c r="N1087" s="267"/>
      <c r="O1087" s="267"/>
      <c r="P1087" s="267"/>
      <c r="Q1087" s="267"/>
      <c r="R1087" s="267"/>
      <c r="S1087" s="267"/>
      <c r="T1087" s="267"/>
      <c r="U1087" s="267"/>
      <c r="V1087" s="267"/>
      <c r="W1087" s="267"/>
      <c r="X1087" s="267"/>
      <c r="Y1087" s="380"/>
      <c r="Z1087" s="393"/>
      <c r="AA1087" s="393"/>
      <c r="AB1087" s="393"/>
      <c r="AC1087" s="393"/>
      <c r="AD1087" s="393"/>
      <c r="AE1087" s="393"/>
      <c r="AF1087" s="393"/>
      <c r="AG1087" s="393"/>
      <c r="AH1087" s="393"/>
      <c r="AI1087" s="393"/>
      <c r="AJ1087" s="393"/>
      <c r="AK1087" s="393"/>
      <c r="AL1087" s="393"/>
      <c r="AM1087" s="282"/>
    </row>
    <row r="1088" spans="1:39" ht="28.5" hidden="1" customHeight="1" outlineLevel="1">
      <c r="A1088" s="490">
        <v>41</v>
      </c>
      <c r="B1088" s="396" t="s">
        <v>504</v>
      </c>
      <c r="C1088" s="267" t="s">
        <v>335</v>
      </c>
      <c r="D1088" s="271"/>
      <c r="E1088" s="271"/>
      <c r="F1088" s="271"/>
      <c r="G1088" s="271"/>
      <c r="H1088" s="271"/>
      <c r="I1088" s="271"/>
      <c r="J1088" s="271"/>
      <c r="K1088" s="271"/>
      <c r="L1088" s="271"/>
      <c r="M1088" s="271"/>
      <c r="N1088" s="271">
        <v>12</v>
      </c>
      <c r="O1088" s="271"/>
      <c r="P1088" s="271"/>
      <c r="Q1088" s="271"/>
      <c r="R1088" s="271"/>
      <c r="S1088" s="271"/>
      <c r="T1088" s="271"/>
      <c r="U1088" s="271"/>
      <c r="V1088" s="271"/>
      <c r="W1088" s="271"/>
      <c r="X1088" s="271"/>
      <c r="Y1088" s="394"/>
      <c r="Z1088" s="383"/>
      <c r="AA1088" s="383"/>
      <c r="AB1088" s="383"/>
      <c r="AC1088" s="383"/>
      <c r="AD1088" s="383"/>
      <c r="AE1088" s="383"/>
      <c r="AF1088" s="383"/>
      <c r="AG1088" s="383"/>
      <c r="AH1088" s="383"/>
      <c r="AI1088" s="383"/>
      <c r="AJ1088" s="383"/>
      <c r="AK1088" s="383"/>
      <c r="AL1088" s="383"/>
      <c r="AM1088" s="272">
        <f>SUM(Y1088:AL1088)</f>
        <v>0</v>
      </c>
    </row>
    <row r="1089" spans="1:39" ht="15" hidden="1" customHeight="1" outlineLevel="1">
      <c r="A1089" s="490"/>
      <c r="B1089" s="270" t="s">
        <v>611</v>
      </c>
      <c r="C1089" s="267" t="s">
        <v>337</v>
      </c>
      <c r="D1089" s="271"/>
      <c r="E1089" s="271"/>
      <c r="F1089" s="271"/>
      <c r="G1089" s="271"/>
      <c r="H1089" s="271"/>
      <c r="I1089" s="271"/>
      <c r="J1089" s="271"/>
      <c r="K1089" s="271"/>
      <c r="L1089" s="271"/>
      <c r="M1089" s="271"/>
      <c r="N1089" s="271">
        <f>N1088</f>
        <v>12</v>
      </c>
      <c r="O1089" s="271"/>
      <c r="P1089" s="271"/>
      <c r="Q1089" s="271"/>
      <c r="R1089" s="271"/>
      <c r="S1089" s="271"/>
      <c r="T1089" s="271"/>
      <c r="U1089" s="271"/>
      <c r="V1089" s="271"/>
      <c r="W1089" s="271"/>
      <c r="X1089" s="271"/>
      <c r="Y1089" s="379">
        <f>Y1088</f>
        <v>0</v>
      </c>
      <c r="Z1089" s="379">
        <f t="shared" ref="Z1089" si="3278">Z1088</f>
        <v>0</v>
      </c>
      <c r="AA1089" s="379">
        <f t="shared" ref="AA1089" si="3279">AA1088</f>
        <v>0</v>
      </c>
      <c r="AB1089" s="379">
        <f t="shared" ref="AB1089" si="3280">AB1088</f>
        <v>0</v>
      </c>
      <c r="AC1089" s="379">
        <f t="shared" ref="AC1089" si="3281">AC1088</f>
        <v>0</v>
      </c>
      <c r="AD1089" s="379">
        <f t="shared" ref="AD1089" si="3282">AD1088</f>
        <v>0</v>
      </c>
      <c r="AE1089" s="379">
        <f t="shared" ref="AE1089" si="3283">AE1088</f>
        <v>0</v>
      </c>
      <c r="AF1089" s="379">
        <f t="shared" ref="AF1089" si="3284">AF1088</f>
        <v>0</v>
      </c>
      <c r="AG1089" s="379">
        <f t="shared" ref="AG1089" si="3285">AG1088</f>
        <v>0</v>
      </c>
      <c r="AH1089" s="379">
        <f t="shared" ref="AH1089" si="3286">AH1088</f>
        <v>0</v>
      </c>
      <c r="AI1089" s="379">
        <f t="shared" ref="AI1089" si="3287">AI1088</f>
        <v>0</v>
      </c>
      <c r="AJ1089" s="379">
        <f t="shared" ref="AJ1089" si="3288">AJ1088</f>
        <v>0</v>
      </c>
      <c r="AK1089" s="379">
        <f t="shared" ref="AK1089" si="3289">AK1088</f>
        <v>0</v>
      </c>
      <c r="AL1089" s="379">
        <f t="shared" ref="AL1089" si="3290">AL1088</f>
        <v>0</v>
      </c>
      <c r="AM1089" s="282"/>
    </row>
    <row r="1090" spans="1:39" ht="15" hidden="1" customHeight="1" outlineLevel="1">
      <c r="A1090" s="490"/>
      <c r="B1090" s="396"/>
      <c r="C1090" s="267"/>
      <c r="D1090" s="267"/>
      <c r="E1090" s="267"/>
      <c r="F1090" s="267"/>
      <c r="G1090" s="267"/>
      <c r="H1090" s="267"/>
      <c r="I1090" s="267"/>
      <c r="J1090" s="267"/>
      <c r="K1090" s="267"/>
      <c r="L1090" s="267"/>
      <c r="M1090" s="267"/>
      <c r="N1090" s="267"/>
      <c r="O1090" s="267"/>
      <c r="P1090" s="267"/>
      <c r="Q1090" s="267"/>
      <c r="R1090" s="267"/>
      <c r="S1090" s="267"/>
      <c r="T1090" s="267"/>
      <c r="U1090" s="267"/>
      <c r="V1090" s="267"/>
      <c r="W1090" s="267"/>
      <c r="X1090" s="267"/>
      <c r="Y1090" s="380"/>
      <c r="Z1090" s="393"/>
      <c r="AA1090" s="393"/>
      <c r="AB1090" s="393"/>
      <c r="AC1090" s="393"/>
      <c r="AD1090" s="393"/>
      <c r="AE1090" s="393"/>
      <c r="AF1090" s="393"/>
      <c r="AG1090" s="393"/>
      <c r="AH1090" s="393"/>
      <c r="AI1090" s="393"/>
      <c r="AJ1090" s="393"/>
      <c r="AK1090" s="393"/>
      <c r="AL1090" s="393"/>
      <c r="AM1090" s="282"/>
    </row>
    <row r="1091" spans="1:39" ht="28.5" hidden="1" customHeight="1" outlineLevel="1">
      <c r="A1091" s="490">
        <v>42</v>
      </c>
      <c r="B1091" s="396" t="s">
        <v>505</v>
      </c>
      <c r="C1091" s="267" t="s">
        <v>335</v>
      </c>
      <c r="D1091" s="271"/>
      <c r="E1091" s="271"/>
      <c r="F1091" s="271"/>
      <c r="G1091" s="271"/>
      <c r="H1091" s="271"/>
      <c r="I1091" s="271"/>
      <c r="J1091" s="271"/>
      <c r="K1091" s="271"/>
      <c r="L1091" s="271"/>
      <c r="M1091" s="271"/>
      <c r="N1091" s="267"/>
      <c r="O1091" s="271"/>
      <c r="P1091" s="271"/>
      <c r="Q1091" s="271"/>
      <c r="R1091" s="271"/>
      <c r="S1091" s="271"/>
      <c r="T1091" s="271"/>
      <c r="U1091" s="271"/>
      <c r="V1091" s="271"/>
      <c r="W1091" s="271"/>
      <c r="X1091" s="271"/>
      <c r="Y1091" s="394"/>
      <c r="Z1091" s="383"/>
      <c r="AA1091" s="383"/>
      <c r="AB1091" s="383"/>
      <c r="AC1091" s="383"/>
      <c r="AD1091" s="383"/>
      <c r="AE1091" s="383"/>
      <c r="AF1091" s="383"/>
      <c r="AG1091" s="383"/>
      <c r="AH1091" s="383"/>
      <c r="AI1091" s="383"/>
      <c r="AJ1091" s="383"/>
      <c r="AK1091" s="383"/>
      <c r="AL1091" s="383"/>
      <c r="AM1091" s="272">
        <f>SUM(Y1091:AL1091)</f>
        <v>0</v>
      </c>
    </row>
    <row r="1092" spans="1:39" ht="15" hidden="1" customHeight="1" outlineLevel="1">
      <c r="A1092" s="490"/>
      <c r="B1092" s="270" t="s">
        <v>611</v>
      </c>
      <c r="C1092" s="267" t="s">
        <v>337</v>
      </c>
      <c r="D1092" s="271"/>
      <c r="E1092" s="271"/>
      <c r="F1092" s="271"/>
      <c r="G1092" s="271"/>
      <c r="H1092" s="271"/>
      <c r="I1092" s="271"/>
      <c r="J1092" s="271"/>
      <c r="K1092" s="271"/>
      <c r="L1092" s="271"/>
      <c r="M1092" s="271"/>
      <c r="N1092" s="427"/>
      <c r="O1092" s="271"/>
      <c r="P1092" s="271"/>
      <c r="Q1092" s="271"/>
      <c r="R1092" s="271"/>
      <c r="S1092" s="271"/>
      <c r="T1092" s="271"/>
      <c r="U1092" s="271"/>
      <c r="V1092" s="271"/>
      <c r="W1092" s="271"/>
      <c r="X1092" s="271"/>
      <c r="Y1092" s="379">
        <f>Y1091</f>
        <v>0</v>
      </c>
      <c r="Z1092" s="379">
        <f t="shared" ref="Z1092" si="3291">Z1091</f>
        <v>0</v>
      </c>
      <c r="AA1092" s="379">
        <f t="shared" ref="AA1092" si="3292">AA1091</f>
        <v>0</v>
      </c>
      <c r="AB1092" s="379">
        <f t="shared" ref="AB1092" si="3293">AB1091</f>
        <v>0</v>
      </c>
      <c r="AC1092" s="379">
        <f t="shared" ref="AC1092" si="3294">AC1091</f>
        <v>0</v>
      </c>
      <c r="AD1092" s="379">
        <f t="shared" ref="AD1092" si="3295">AD1091</f>
        <v>0</v>
      </c>
      <c r="AE1092" s="379">
        <f t="shared" ref="AE1092" si="3296">AE1091</f>
        <v>0</v>
      </c>
      <c r="AF1092" s="379">
        <f t="shared" ref="AF1092" si="3297">AF1091</f>
        <v>0</v>
      </c>
      <c r="AG1092" s="379">
        <f t="shared" ref="AG1092" si="3298">AG1091</f>
        <v>0</v>
      </c>
      <c r="AH1092" s="379">
        <f t="shared" ref="AH1092" si="3299">AH1091</f>
        <v>0</v>
      </c>
      <c r="AI1092" s="379">
        <f t="shared" ref="AI1092" si="3300">AI1091</f>
        <v>0</v>
      </c>
      <c r="AJ1092" s="379">
        <f t="shared" ref="AJ1092" si="3301">AJ1091</f>
        <v>0</v>
      </c>
      <c r="AK1092" s="379">
        <f t="shared" ref="AK1092" si="3302">AK1091</f>
        <v>0</v>
      </c>
      <c r="AL1092" s="379">
        <f t="shared" ref="AL1092" si="3303">AL1091</f>
        <v>0</v>
      </c>
      <c r="AM1092" s="282"/>
    </row>
    <row r="1093" spans="1:39" ht="15" hidden="1" customHeight="1" outlineLevel="1">
      <c r="A1093" s="490"/>
      <c r="B1093" s="396"/>
      <c r="C1093" s="267"/>
      <c r="D1093" s="267"/>
      <c r="E1093" s="267"/>
      <c r="F1093" s="267"/>
      <c r="G1093" s="267"/>
      <c r="H1093" s="267"/>
      <c r="I1093" s="267"/>
      <c r="J1093" s="267"/>
      <c r="K1093" s="267"/>
      <c r="L1093" s="267"/>
      <c r="M1093" s="267"/>
      <c r="N1093" s="267"/>
      <c r="O1093" s="267"/>
      <c r="P1093" s="267"/>
      <c r="Q1093" s="267"/>
      <c r="R1093" s="267"/>
      <c r="S1093" s="267"/>
      <c r="T1093" s="267"/>
      <c r="U1093" s="267"/>
      <c r="V1093" s="267"/>
      <c r="W1093" s="267"/>
      <c r="X1093" s="267"/>
      <c r="Y1093" s="380"/>
      <c r="Z1093" s="393"/>
      <c r="AA1093" s="393"/>
      <c r="AB1093" s="393"/>
      <c r="AC1093" s="393"/>
      <c r="AD1093" s="393"/>
      <c r="AE1093" s="393"/>
      <c r="AF1093" s="393"/>
      <c r="AG1093" s="393"/>
      <c r="AH1093" s="393"/>
      <c r="AI1093" s="393"/>
      <c r="AJ1093" s="393"/>
      <c r="AK1093" s="393"/>
      <c r="AL1093" s="393"/>
      <c r="AM1093" s="282"/>
    </row>
    <row r="1094" spans="1:39" ht="15" hidden="1" customHeight="1" outlineLevel="1">
      <c r="A1094" s="490">
        <v>43</v>
      </c>
      <c r="B1094" s="396" t="s">
        <v>506</v>
      </c>
      <c r="C1094" s="267" t="s">
        <v>335</v>
      </c>
      <c r="D1094" s="271"/>
      <c r="E1094" s="271"/>
      <c r="F1094" s="271"/>
      <c r="G1094" s="271"/>
      <c r="H1094" s="271"/>
      <c r="I1094" s="271"/>
      <c r="J1094" s="271"/>
      <c r="K1094" s="271"/>
      <c r="L1094" s="271"/>
      <c r="M1094" s="271"/>
      <c r="N1094" s="271">
        <v>12</v>
      </c>
      <c r="O1094" s="271"/>
      <c r="P1094" s="271"/>
      <c r="Q1094" s="271"/>
      <c r="R1094" s="271"/>
      <c r="S1094" s="271"/>
      <c r="T1094" s="271"/>
      <c r="U1094" s="271"/>
      <c r="V1094" s="271"/>
      <c r="W1094" s="271"/>
      <c r="X1094" s="271"/>
      <c r="Y1094" s="394"/>
      <c r="Z1094" s="383"/>
      <c r="AA1094" s="383"/>
      <c r="AB1094" s="383"/>
      <c r="AC1094" s="383"/>
      <c r="AD1094" s="383"/>
      <c r="AE1094" s="383"/>
      <c r="AF1094" s="383"/>
      <c r="AG1094" s="383"/>
      <c r="AH1094" s="383"/>
      <c r="AI1094" s="383"/>
      <c r="AJ1094" s="383"/>
      <c r="AK1094" s="383"/>
      <c r="AL1094" s="383"/>
      <c r="AM1094" s="272">
        <f>SUM(Y1094:AL1094)</f>
        <v>0</v>
      </c>
    </row>
    <row r="1095" spans="1:39" ht="15" hidden="1" customHeight="1" outlineLevel="1">
      <c r="A1095" s="490"/>
      <c r="B1095" s="270" t="s">
        <v>611</v>
      </c>
      <c r="C1095" s="267" t="s">
        <v>337</v>
      </c>
      <c r="D1095" s="271"/>
      <c r="E1095" s="271"/>
      <c r="F1095" s="271"/>
      <c r="G1095" s="271"/>
      <c r="H1095" s="271"/>
      <c r="I1095" s="271"/>
      <c r="J1095" s="271"/>
      <c r="K1095" s="271"/>
      <c r="L1095" s="271"/>
      <c r="M1095" s="271"/>
      <c r="N1095" s="271">
        <f>N1094</f>
        <v>12</v>
      </c>
      <c r="O1095" s="271"/>
      <c r="P1095" s="271"/>
      <c r="Q1095" s="271"/>
      <c r="R1095" s="271"/>
      <c r="S1095" s="271"/>
      <c r="T1095" s="271"/>
      <c r="U1095" s="271"/>
      <c r="V1095" s="271"/>
      <c r="W1095" s="271"/>
      <c r="X1095" s="271"/>
      <c r="Y1095" s="379">
        <f>Y1094</f>
        <v>0</v>
      </c>
      <c r="Z1095" s="379">
        <f t="shared" ref="Z1095" si="3304">Z1094</f>
        <v>0</v>
      </c>
      <c r="AA1095" s="379">
        <f t="shared" ref="AA1095" si="3305">AA1094</f>
        <v>0</v>
      </c>
      <c r="AB1095" s="379">
        <f t="shared" ref="AB1095" si="3306">AB1094</f>
        <v>0</v>
      </c>
      <c r="AC1095" s="379">
        <f t="shared" ref="AC1095" si="3307">AC1094</f>
        <v>0</v>
      </c>
      <c r="AD1095" s="379">
        <f t="shared" ref="AD1095" si="3308">AD1094</f>
        <v>0</v>
      </c>
      <c r="AE1095" s="379">
        <f t="shared" ref="AE1095" si="3309">AE1094</f>
        <v>0</v>
      </c>
      <c r="AF1095" s="379">
        <f t="shared" ref="AF1095" si="3310">AF1094</f>
        <v>0</v>
      </c>
      <c r="AG1095" s="379">
        <f t="shared" ref="AG1095" si="3311">AG1094</f>
        <v>0</v>
      </c>
      <c r="AH1095" s="379">
        <f t="shared" ref="AH1095" si="3312">AH1094</f>
        <v>0</v>
      </c>
      <c r="AI1095" s="379">
        <f t="shared" ref="AI1095" si="3313">AI1094</f>
        <v>0</v>
      </c>
      <c r="AJ1095" s="379">
        <f t="shared" ref="AJ1095" si="3314">AJ1094</f>
        <v>0</v>
      </c>
      <c r="AK1095" s="379">
        <f t="shared" ref="AK1095" si="3315">AK1094</f>
        <v>0</v>
      </c>
      <c r="AL1095" s="379">
        <f t="shared" ref="AL1095" si="3316">AL1094</f>
        <v>0</v>
      </c>
      <c r="AM1095" s="282"/>
    </row>
    <row r="1096" spans="1:39" ht="15" hidden="1" customHeight="1" outlineLevel="1">
      <c r="A1096" s="490"/>
      <c r="B1096" s="396"/>
      <c r="C1096" s="267"/>
      <c r="D1096" s="267"/>
      <c r="E1096" s="267"/>
      <c r="F1096" s="267"/>
      <c r="G1096" s="267"/>
      <c r="H1096" s="267"/>
      <c r="I1096" s="267"/>
      <c r="J1096" s="267"/>
      <c r="K1096" s="267"/>
      <c r="L1096" s="267"/>
      <c r="M1096" s="267"/>
      <c r="N1096" s="267"/>
      <c r="O1096" s="267"/>
      <c r="P1096" s="267"/>
      <c r="Q1096" s="267"/>
      <c r="R1096" s="267"/>
      <c r="S1096" s="267"/>
      <c r="T1096" s="267"/>
      <c r="U1096" s="267"/>
      <c r="V1096" s="267"/>
      <c r="W1096" s="267"/>
      <c r="X1096" s="267"/>
      <c r="Y1096" s="380"/>
      <c r="Z1096" s="393"/>
      <c r="AA1096" s="393"/>
      <c r="AB1096" s="393"/>
      <c r="AC1096" s="393"/>
      <c r="AD1096" s="393"/>
      <c r="AE1096" s="393"/>
      <c r="AF1096" s="393"/>
      <c r="AG1096" s="393"/>
      <c r="AH1096" s="393"/>
      <c r="AI1096" s="393"/>
      <c r="AJ1096" s="393"/>
      <c r="AK1096" s="393"/>
      <c r="AL1096" s="393"/>
      <c r="AM1096" s="282"/>
    </row>
    <row r="1097" spans="1:39" ht="28.5" hidden="1" customHeight="1" outlineLevel="1">
      <c r="A1097" s="490">
        <v>44</v>
      </c>
      <c r="B1097" s="396" t="s">
        <v>507</v>
      </c>
      <c r="C1097" s="267" t="s">
        <v>335</v>
      </c>
      <c r="D1097" s="271"/>
      <c r="E1097" s="271"/>
      <c r="F1097" s="271"/>
      <c r="G1097" s="271"/>
      <c r="H1097" s="271"/>
      <c r="I1097" s="271"/>
      <c r="J1097" s="271"/>
      <c r="K1097" s="271"/>
      <c r="L1097" s="271"/>
      <c r="M1097" s="271"/>
      <c r="N1097" s="271">
        <v>12</v>
      </c>
      <c r="O1097" s="271"/>
      <c r="P1097" s="271"/>
      <c r="Q1097" s="271"/>
      <c r="R1097" s="271"/>
      <c r="S1097" s="271"/>
      <c r="T1097" s="271"/>
      <c r="U1097" s="271"/>
      <c r="V1097" s="271"/>
      <c r="W1097" s="271"/>
      <c r="X1097" s="271"/>
      <c r="Y1097" s="394"/>
      <c r="Z1097" s="383"/>
      <c r="AA1097" s="383"/>
      <c r="AB1097" s="383"/>
      <c r="AC1097" s="383"/>
      <c r="AD1097" s="383"/>
      <c r="AE1097" s="383"/>
      <c r="AF1097" s="383"/>
      <c r="AG1097" s="383"/>
      <c r="AH1097" s="383"/>
      <c r="AI1097" s="383"/>
      <c r="AJ1097" s="383"/>
      <c r="AK1097" s="383"/>
      <c r="AL1097" s="383"/>
      <c r="AM1097" s="272">
        <f>SUM(Y1097:AL1097)</f>
        <v>0</v>
      </c>
    </row>
    <row r="1098" spans="1:39" ht="15" hidden="1" customHeight="1" outlineLevel="1">
      <c r="A1098" s="490"/>
      <c r="B1098" s="270" t="s">
        <v>611</v>
      </c>
      <c r="C1098" s="267" t="s">
        <v>337</v>
      </c>
      <c r="D1098" s="271"/>
      <c r="E1098" s="271"/>
      <c r="F1098" s="271"/>
      <c r="G1098" s="271"/>
      <c r="H1098" s="271"/>
      <c r="I1098" s="271"/>
      <c r="J1098" s="271"/>
      <c r="K1098" s="271"/>
      <c r="L1098" s="271"/>
      <c r="M1098" s="271"/>
      <c r="N1098" s="271">
        <f>N1097</f>
        <v>12</v>
      </c>
      <c r="O1098" s="271"/>
      <c r="P1098" s="271"/>
      <c r="Q1098" s="271"/>
      <c r="R1098" s="271"/>
      <c r="S1098" s="271"/>
      <c r="T1098" s="271"/>
      <c r="U1098" s="271"/>
      <c r="V1098" s="271"/>
      <c r="W1098" s="271"/>
      <c r="X1098" s="271"/>
      <c r="Y1098" s="379">
        <f>Y1097</f>
        <v>0</v>
      </c>
      <c r="Z1098" s="379">
        <f t="shared" ref="Z1098" si="3317">Z1097</f>
        <v>0</v>
      </c>
      <c r="AA1098" s="379">
        <f t="shared" ref="AA1098" si="3318">AA1097</f>
        <v>0</v>
      </c>
      <c r="AB1098" s="379">
        <f t="shared" ref="AB1098" si="3319">AB1097</f>
        <v>0</v>
      </c>
      <c r="AC1098" s="379">
        <f t="shared" ref="AC1098" si="3320">AC1097</f>
        <v>0</v>
      </c>
      <c r="AD1098" s="379">
        <f t="shared" ref="AD1098" si="3321">AD1097</f>
        <v>0</v>
      </c>
      <c r="AE1098" s="379">
        <f t="shared" ref="AE1098" si="3322">AE1097</f>
        <v>0</v>
      </c>
      <c r="AF1098" s="379">
        <f t="shared" ref="AF1098" si="3323">AF1097</f>
        <v>0</v>
      </c>
      <c r="AG1098" s="379">
        <f t="shared" ref="AG1098" si="3324">AG1097</f>
        <v>0</v>
      </c>
      <c r="AH1098" s="379">
        <f t="shared" ref="AH1098" si="3325">AH1097</f>
        <v>0</v>
      </c>
      <c r="AI1098" s="379">
        <f t="shared" ref="AI1098" si="3326">AI1097</f>
        <v>0</v>
      </c>
      <c r="AJ1098" s="379">
        <f t="shared" ref="AJ1098" si="3327">AJ1097</f>
        <v>0</v>
      </c>
      <c r="AK1098" s="379">
        <f t="shared" ref="AK1098" si="3328">AK1097</f>
        <v>0</v>
      </c>
      <c r="AL1098" s="379">
        <f t="shared" ref="AL1098" si="3329">AL1097</f>
        <v>0</v>
      </c>
      <c r="AM1098" s="282"/>
    </row>
    <row r="1099" spans="1:39" ht="15" hidden="1" customHeight="1" outlineLevel="1">
      <c r="A1099" s="490"/>
      <c r="B1099" s="396"/>
      <c r="C1099" s="267"/>
      <c r="D1099" s="267"/>
      <c r="E1099" s="267"/>
      <c r="F1099" s="267"/>
      <c r="G1099" s="267"/>
      <c r="H1099" s="267"/>
      <c r="I1099" s="267"/>
      <c r="J1099" s="267"/>
      <c r="K1099" s="267"/>
      <c r="L1099" s="267"/>
      <c r="M1099" s="267"/>
      <c r="N1099" s="267"/>
      <c r="O1099" s="267"/>
      <c r="P1099" s="267"/>
      <c r="Q1099" s="267"/>
      <c r="R1099" s="267"/>
      <c r="S1099" s="267"/>
      <c r="T1099" s="267"/>
      <c r="U1099" s="267"/>
      <c r="V1099" s="267"/>
      <c r="W1099" s="267"/>
      <c r="X1099" s="267"/>
      <c r="Y1099" s="380"/>
      <c r="Z1099" s="393"/>
      <c r="AA1099" s="393"/>
      <c r="AB1099" s="393"/>
      <c r="AC1099" s="393"/>
      <c r="AD1099" s="393"/>
      <c r="AE1099" s="393"/>
      <c r="AF1099" s="393"/>
      <c r="AG1099" s="393"/>
      <c r="AH1099" s="393"/>
      <c r="AI1099" s="393"/>
      <c r="AJ1099" s="393"/>
      <c r="AK1099" s="393"/>
      <c r="AL1099" s="393"/>
      <c r="AM1099" s="282"/>
    </row>
    <row r="1100" spans="1:39" ht="32.5" hidden="1" customHeight="1" outlineLevel="1">
      <c r="A1100" s="490">
        <v>45</v>
      </c>
      <c r="B1100" s="396" t="s">
        <v>508</v>
      </c>
      <c r="C1100" s="267" t="s">
        <v>335</v>
      </c>
      <c r="D1100" s="271"/>
      <c r="E1100" s="271"/>
      <c r="F1100" s="271"/>
      <c r="G1100" s="271"/>
      <c r="H1100" s="271"/>
      <c r="I1100" s="271"/>
      <c r="J1100" s="271"/>
      <c r="K1100" s="271"/>
      <c r="L1100" s="271"/>
      <c r="M1100" s="271"/>
      <c r="N1100" s="271">
        <v>12</v>
      </c>
      <c r="O1100" s="271"/>
      <c r="P1100" s="271"/>
      <c r="Q1100" s="271"/>
      <c r="R1100" s="271"/>
      <c r="S1100" s="271"/>
      <c r="T1100" s="271"/>
      <c r="U1100" s="271"/>
      <c r="V1100" s="271"/>
      <c r="W1100" s="271"/>
      <c r="X1100" s="271"/>
      <c r="Y1100" s="394"/>
      <c r="Z1100" s="383"/>
      <c r="AA1100" s="383"/>
      <c r="AB1100" s="383"/>
      <c r="AC1100" s="383"/>
      <c r="AD1100" s="383"/>
      <c r="AE1100" s="383"/>
      <c r="AF1100" s="383"/>
      <c r="AG1100" s="383"/>
      <c r="AH1100" s="383"/>
      <c r="AI1100" s="383"/>
      <c r="AJ1100" s="383"/>
      <c r="AK1100" s="383"/>
      <c r="AL1100" s="383"/>
      <c r="AM1100" s="272">
        <f>SUM(Y1100:AL1100)</f>
        <v>0</v>
      </c>
    </row>
    <row r="1101" spans="1:39" ht="15" hidden="1" customHeight="1" outlineLevel="1">
      <c r="A1101" s="490"/>
      <c r="B1101" s="270" t="s">
        <v>611</v>
      </c>
      <c r="C1101" s="267" t="s">
        <v>337</v>
      </c>
      <c r="D1101" s="271"/>
      <c r="E1101" s="271"/>
      <c r="F1101" s="271"/>
      <c r="G1101" s="271"/>
      <c r="H1101" s="271"/>
      <c r="I1101" s="271"/>
      <c r="J1101" s="271"/>
      <c r="K1101" s="271"/>
      <c r="L1101" s="271"/>
      <c r="M1101" s="271"/>
      <c r="N1101" s="271">
        <f>N1100</f>
        <v>12</v>
      </c>
      <c r="O1101" s="271"/>
      <c r="P1101" s="271"/>
      <c r="Q1101" s="271"/>
      <c r="R1101" s="271"/>
      <c r="S1101" s="271"/>
      <c r="T1101" s="271"/>
      <c r="U1101" s="271"/>
      <c r="V1101" s="271"/>
      <c r="W1101" s="271"/>
      <c r="X1101" s="271"/>
      <c r="Y1101" s="379">
        <f>Y1100</f>
        <v>0</v>
      </c>
      <c r="Z1101" s="379">
        <f t="shared" ref="Z1101" si="3330">Z1100</f>
        <v>0</v>
      </c>
      <c r="AA1101" s="379">
        <f t="shared" ref="AA1101" si="3331">AA1100</f>
        <v>0</v>
      </c>
      <c r="AB1101" s="379">
        <f t="shared" ref="AB1101" si="3332">AB1100</f>
        <v>0</v>
      </c>
      <c r="AC1101" s="379">
        <f t="shared" ref="AC1101" si="3333">AC1100</f>
        <v>0</v>
      </c>
      <c r="AD1101" s="379">
        <f t="shared" ref="AD1101" si="3334">AD1100</f>
        <v>0</v>
      </c>
      <c r="AE1101" s="379">
        <f t="shared" ref="AE1101" si="3335">AE1100</f>
        <v>0</v>
      </c>
      <c r="AF1101" s="379">
        <f t="shared" ref="AF1101" si="3336">AF1100</f>
        <v>0</v>
      </c>
      <c r="AG1101" s="379">
        <f t="shared" ref="AG1101" si="3337">AG1100</f>
        <v>0</v>
      </c>
      <c r="AH1101" s="379">
        <f t="shared" ref="AH1101" si="3338">AH1100</f>
        <v>0</v>
      </c>
      <c r="AI1101" s="379">
        <f t="shared" ref="AI1101" si="3339">AI1100</f>
        <v>0</v>
      </c>
      <c r="AJ1101" s="379">
        <f t="shared" ref="AJ1101" si="3340">AJ1100</f>
        <v>0</v>
      </c>
      <c r="AK1101" s="379">
        <f t="shared" ref="AK1101" si="3341">AK1100</f>
        <v>0</v>
      </c>
      <c r="AL1101" s="379">
        <f t="shared" ref="AL1101" si="3342">AL1100</f>
        <v>0</v>
      </c>
      <c r="AM1101" s="282"/>
    </row>
    <row r="1102" spans="1:39" ht="15" hidden="1" customHeight="1" outlineLevel="1">
      <c r="A1102" s="490"/>
      <c r="B1102" s="396"/>
      <c r="C1102" s="267"/>
      <c r="D1102" s="267"/>
      <c r="E1102" s="267"/>
      <c r="F1102" s="267"/>
      <c r="G1102" s="267"/>
      <c r="H1102" s="267"/>
      <c r="I1102" s="267"/>
      <c r="J1102" s="267"/>
      <c r="K1102" s="267"/>
      <c r="L1102" s="267"/>
      <c r="M1102" s="267"/>
      <c r="N1102" s="267"/>
      <c r="O1102" s="267"/>
      <c r="P1102" s="267"/>
      <c r="Q1102" s="267"/>
      <c r="R1102" s="267"/>
      <c r="S1102" s="267"/>
      <c r="T1102" s="267"/>
      <c r="U1102" s="267"/>
      <c r="V1102" s="267"/>
      <c r="W1102" s="267"/>
      <c r="X1102" s="267"/>
      <c r="Y1102" s="380"/>
      <c r="Z1102" s="393"/>
      <c r="AA1102" s="393"/>
      <c r="AB1102" s="393"/>
      <c r="AC1102" s="393"/>
      <c r="AD1102" s="393"/>
      <c r="AE1102" s="393"/>
      <c r="AF1102" s="393"/>
      <c r="AG1102" s="393"/>
      <c r="AH1102" s="393"/>
      <c r="AI1102" s="393"/>
      <c r="AJ1102" s="393"/>
      <c r="AK1102" s="393"/>
      <c r="AL1102" s="393"/>
      <c r="AM1102" s="282"/>
    </row>
    <row r="1103" spans="1:39" ht="32.15" hidden="1" customHeight="1" outlineLevel="1">
      <c r="A1103" s="490">
        <v>46</v>
      </c>
      <c r="B1103" s="396" t="s">
        <v>509</v>
      </c>
      <c r="C1103" s="267" t="s">
        <v>335</v>
      </c>
      <c r="D1103" s="271"/>
      <c r="E1103" s="271"/>
      <c r="F1103" s="271"/>
      <c r="G1103" s="271"/>
      <c r="H1103" s="271"/>
      <c r="I1103" s="271"/>
      <c r="J1103" s="271"/>
      <c r="K1103" s="271"/>
      <c r="L1103" s="271"/>
      <c r="M1103" s="271"/>
      <c r="N1103" s="271">
        <v>12</v>
      </c>
      <c r="O1103" s="271"/>
      <c r="P1103" s="271"/>
      <c r="Q1103" s="271"/>
      <c r="R1103" s="271"/>
      <c r="S1103" s="271"/>
      <c r="T1103" s="271"/>
      <c r="U1103" s="271"/>
      <c r="V1103" s="271"/>
      <c r="W1103" s="271"/>
      <c r="X1103" s="271"/>
      <c r="Y1103" s="394"/>
      <c r="Z1103" s="383"/>
      <c r="AA1103" s="383"/>
      <c r="AB1103" s="383"/>
      <c r="AC1103" s="383"/>
      <c r="AD1103" s="383"/>
      <c r="AE1103" s="383"/>
      <c r="AF1103" s="383"/>
      <c r="AG1103" s="383"/>
      <c r="AH1103" s="383"/>
      <c r="AI1103" s="383"/>
      <c r="AJ1103" s="383"/>
      <c r="AK1103" s="383"/>
      <c r="AL1103" s="383"/>
      <c r="AM1103" s="272">
        <f>SUM(Y1103:AL1103)</f>
        <v>0</v>
      </c>
    </row>
    <row r="1104" spans="1:39" ht="15" hidden="1" customHeight="1" outlineLevel="1">
      <c r="A1104" s="490"/>
      <c r="B1104" s="270" t="s">
        <v>611</v>
      </c>
      <c r="C1104" s="267" t="s">
        <v>337</v>
      </c>
      <c r="D1104" s="271"/>
      <c r="E1104" s="271"/>
      <c r="F1104" s="271"/>
      <c r="G1104" s="271"/>
      <c r="H1104" s="271"/>
      <c r="I1104" s="271"/>
      <c r="J1104" s="271"/>
      <c r="K1104" s="271"/>
      <c r="L1104" s="271"/>
      <c r="M1104" s="271"/>
      <c r="N1104" s="271">
        <f>N1103</f>
        <v>12</v>
      </c>
      <c r="O1104" s="271"/>
      <c r="P1104" s="271"/>
      <c r="Q1104" s="271"/>
      <c r="R1104" s="271"/>
      <c r="S1104" s="271"/>
      <c r="T1104" s="271"/>
      <c r="U1104" s="271"/>
      <c r="V1104" s="271"/>
      <c r="W1104" s="271"/>
      <c r="X1104" s="271"/>
      <c r="Y1104" s="379">
        <f>Y1103</f>
        <v>0</v>
      </c>
      <c r="Z1104" s="379">
        <f t="shared" ref="Z1104" si="3343">Z1103</f>
        <v>0</v>
      </c>
      <c r="AA1104" s="379">
        <f t="shared" ref="AA1104" si="3344">AA1103</f>
        <v>0</v>
      </c>
      <c r="AB1104" s="379">
        <f t="shared" ref="AB1104" si="3345">AB1103</f>
        <v>0</v>
      </c>
      <c r="AC1104" s="379">
        <f t="shared" ref="AC1104" si="3346">AC1103</f>
        <v>0</v>
      </c>
      <c r="AD1104" s="379">
        <f t="shared" ref="AD1104" si="3347">AD1103</f>
        <v>0</v>
      </c>
      <c r="AE1104" s="379">
        <f t="shared" ref="AE1104" si="3348">AE1103</f>
        <v>0</v>
      </c>
      <c r="AF1104" s="379">
        <f t="shared" ref="AF1104" si="3349">AF1103</f>
        <v>0</v>
      </c>
      <c r="AG1104" s="379">
        <f t="shared" ref="AG1104" si="3350">AG1103</f>
        <v>0</v>
      </c>
      <c r="AH1104" s="379">
        <f t="shared" ref="AH1104" si="3351">AH1103</f>
        <v>0</v>
      </c>
      <c r="AI1104" s="379">
        <f t="shared" ref="AI1104" si="3352">AI1103</f>
        <v>0</v>
      </c>
      <c r="AJ1104" s="379">
        <f t="shared" ref="AJ1104" si="3353">AJ1103</f>
        <v>0</v>
      </c>
      <c r="AK1104" s="379">
        <f t="shared" ref="AK1104" si="3354">AK1103</f>
        <v>0</v>
      </c>
      <c r="AL1104" s="379">
        <f t="shared" ref="AL1104" si="3355">AL1103</f>
        <v>0</v>
      </c>
      <c r="AM1104" s="282"/>
    </row>
    <row r="1105" spans="1:39" ht="15" hidden="1" customHeight="1" outlineLevel="1">
      <c r="A1105" s="490"/>
      <c r="B1105" s="396"/>
      <c r="C1105" s="267"/>
      <c r="D1105" s="267"/>
      <c r="E1105" s="267"/>
      <c r="F1105" s="267"/>
      <c r="G1105" s="267"/>
      <c r="H1105" s="267"/>
      <c r="I1105" s="267"/>
      <c r="J1105" s="267"/>
      <c r="K1105" s="267"/>
      <c r="L1105" s="267"/>
      <c r="M1105" s="267"/>
      <c r="N1105" s="267"/>
      <c r="O1105" s="267"/>
      <c r="P1105" s="267"/>
      <c r="Q1105" s="267"/>
      <c r="R1105" s="267"/>
      <c r="S1105" s="267"/>
      <c r="T1105" s="267"/>
      <c r="U1105" s="267"/>
      <c r="V1105" s="267"/>
      <c r="W1105" s="267"/>
      <c r="X1105" s="267"/>
      <c r="Y1105" s="380"/>
      <c r="Z1105" s="393"/>
      <c r="AA1105" s="393"/>
      <c r="AB1105" s="393"/>
      <c r="AC1105" s="393"/>
      <c r="AD1105" s="393"/>
      <c r="AE1105" s="393"/>
      <c r="AF1105" s="393"/>
      <c r="AG1105" s="393"/>
      <c r="AH1105" s="393"/>
      <c r="AI1105" s="393"/>
      <c r="AJ1105" s="393"/>
      <c r="AK1105" s="393"/>
      <c r="AL1105" s="393"/>
      <c r="AM1105" s="282"/>
    </row>
    <row r="1106" spans="1:39" ht="35.5" hidden="1" customHeight="1" outlineLevel="1">
      <c r="A1106" s="490">
        <v>47</v>
      </c>
      <c r="B1106" s="396" t="s">
        <v>510</v>
      </c>
      <c r="C1106" s="267" t="s">
        <v>335</v>
      </c>
      <c r="D1106" s="271"/>
      <c r="E1106" s="271"/>
      <c r="F1106" s="271"/>
      <c r="G1106" s="271"/>
      <c r="H1106" s="271"/>
      <c r="I1106" s="271"/>
      <c r="J1106" s="271"/>
      <c r="K1106" s="271"/>
      <c r="L1106" s="271"/>
      <c r="M1106" s="271"/>
      <c r="N1106" s="271">
        <v>12</v>
      </c>
      <c r="O1106" s="271"/>
      <c r="P1106" s="271"/>
      <c r="Q1106" s="271"/>
      <c r="R1106" s="271"/>
      <c r="S1106" s="271"/>
      <c r="T1106" s="271"/>
      <c r="U1106" s="271"/>
      <c r="V1106" s="271"/>
      <c r="W1106" s="271"/>
      <c r="X1106" s="271"/>
      <c r="Y1106" s="394"/>
      <c r="Z1106" s="383"/>
      <c r="AA1106" s="383"/>
      <c r="AB1106" s="383"/>
      <c r="AC1106" s="383"/>
      <c r="AD1106" s="383"/>
      <c r="AE1106" s="383"/>
      <c r="AF1106" s="383"/>
      <c r="AG1106" s="383"/>
      <c r="AH1106" s="383"/>
      <c r="AI1106" s="383"/>
      <c r="AJ1106" s="383"/>
      <c r="AK1106" s="383"/>
      <c r="AL1106" s="383"/>
      <c r="AM1106" s="272">
        <f>SUM(Y1106:AL1106)</f>
        <v>0</v>
      </c>
    </row>
    <row r="1107" spans="1:39" ht="15" hidden="1" customHeight="1" outlineLevel="1">
      <c r="A1107" s="490"/>
      <c r="B1107" s="270" t="s">
        <v>611</v>
      </c>
      <c r="C1107" s="267" t="s">
        <v>337</v>
      </c>
      <c r="D1107" s="271"/>
      <c r="E1107" s="271"/>
      <c r="F1107" s="271"/>
      <c r="G1107" s="271"/>
      <c r="H1107" s="271"/>
      <c r="I1107" s="271"/>
      <c r="J1107" s="271"/>
      <c r="K1107" s="271"/>
      <c r="L1107" s="271"/>
      <c r="M1107" s="271"/>
      <c r="N1107" s="271">
        <f>N1106</f>
        <v>12</v>
      </c>
      <c r="O1107" s="271"/>
      <c r="P1107" s="271"/>
      <c r="Q1107" s="271"/>
      <c r="R1107" s="271"/>
      <c r="S1107" s="271"/>
      <c r="T1107" s="271"/>
      <c r="U1107" s="271"/>
      <c r="V1107" s="271"/>
      <c r="W1107" s="271"/>
      <c r="X1107" s="271"/>
      <c r="Y1107" s="379">
        <f>Y1106</f>
        <v>0</v>
      </c>
      <c r="Z1107" s="379">
        <f t="shared" ref="Z1107" si="3356">Z1106</f>
        <v>0</v>
      </c>
      <c r="AA1107" s="379">
        <f t="shared" ref="AA1107" si="3357">AA1106</f>
        <v>0</v>
      </c>
      <c r="AB1107" s="379">
        <f t="shared" ref="AB1107" si="3358">AB1106</f>
        <v>0</v>
      </c>
      <c r="AC1107" s="379">
        <f t="shared" ref="AC1107" si="3359">AC1106</f>
        <v>0</v>
      </c>
      <c r="AD1107" s="379">
        <f t="shared" ref="AD1107" si="3360">AD1106</f>
        <v>0</v>
      </c>
      <c r="AE1107" s="379">
        <f t="shared" ref="AE1107" si="3361">AE1106</f>
        <v>0</v>
      </c>
      <c r="AF1107" s="379">
        <f t="shared" ref="AF1107" si="3362">AF1106</f>
        <v>0</v>
      </c>
      <c r="AG1107" s="379">
        <f t="shared" ref="AG1107" si="3363">AG1106</f>
        <v>0</v>
      </c>
      <c r="AH1107" s="379">
        <f t="shared" ref="AH1107" si="3364">AH1106</f>
        <v>0</v>
      </c>
      <c r="AI1107" s="379">
        <f t="shared" ref="AI1107" si="3365">AI1106</f>
        <v>0</v>
      </c>
      <c r="AJ1107" s="379">
        <f t="shared" ref="AJ1107" si="3366">AJ1106</f>
        <v>0</v>
      </c>
      <c r="AK1107" s="379">
        <f t="shared" ref="AK1107" si="3367">AK1106</f>
        <v>0</v>
      </c>
      <c r="AL1107" s="379">
        <f t="shared" ref="AL1107" si="3368">AL1106</f>
        <v>0</v>
      </c>
      <c r="AM1107" s="282"/>
    </row>
    <row r="1108" spans="1:39" ht="15" hidden="1" customHeight="1" outlineLevel="1">
      <c r="A1108" s="490"/>
      <c r="B1108" s="396"/>
      <c r="C1108" s="267"/>
      <c r="D1108" s="267"/>
      <c r="E1108" s="267"/>
      <c r="F1108" s="267"/>
      <c r="G1108" s="267"/>
      <c r="H1108" s="267"/>
      <c r="I1108" s="267"/>
      <c r="J1108" s="267"/>
      <c r="K1108" s="267"/>
      <c r="L1108" s="267"/>
      <c r="M1108" s="267"/>
      <c r="N1108" s="267"/>
      <c r="O1108" s="267"/>
      <c r="P1108" s="267"/>
      <c r="Q1108" s="267"/>
      <c r="R1108" s="267"/>
      <c r="S1108" s="267"/>
      <c r="T1108" s="267"/>
      <c r="U1108" s="267"/>
      <c r="V1108" s="267"/>
      <c r="W1108" s="267"/>
      <c r="X1108" s="267"/>
      <c r="Y1108" s="380"/>
      <c r="Z1108" s="393"/>
      <c r="AA1108" s="393"/>
      <c r="AB1108" s="393"/>
      <c r="AC1108" s="393"/>
      <c r="AD1108" s="393"/>
      <c r="AE1108" s="393"/>
      <c r="AF1108" s="393"/>
      <c r="AG1108" s="393"/>
      <c r="AH1108" s="393"/>
      <c r="AI1108" s="393"/>
      <c r="AJ1108" s="393"/>
      <c r="AK1108" s="393"/>
      <c r="AL1108" s="393"/>
      <c r="AM1108" s="282"/>
    </row>
    <row r="1109" spans="1:39" ht="39.65" hidden="1" customHeight="1" outlineLevel="1">
      <c r="A1109" s="490">
        <v>48</v>
      </c>
      <c r="B1109" s="396" t="s">
        <v>511</v>
      </c>
      <c r="C1109" s="267" t="s">
        <v>335</v>
      </c>
      <c r="D1109" s="271"/>
      <c r="E1109" s="271"/>
      <c r="F1109" s="271"/>
      <c r="G1109" s="271"/>
      <c r="H1109" s="271"/>
      <c r="I1109" s="271"/>
      <c r="J1109" s="271"/>
      <c r="K1109" s="271"/>
      <c r="L1109" s="271"/>
      <c r="M1109" s="271"/>
      <c r="N1109" s="271">
        <v>12</v>
      </c>
      <c r="O1109" s="271"/>
      <c r="P1109" s="271"/>
      <c r="Q1109" s="271"/>
      <c r="R1109" s="271"/>
      <c r="S1109" s="271"/>
      <c r="T1109" s="271"/>
      <c r="U1109" s="271"/>
      <c r="V1109" s="271"/>
      <c r="W1109" s="271"/>
      <c r="X1109" s="271"/>
      <c r="Y1109" s="394"/>
      <c r="Z1109" s="383"/>
      <c r="AA1109" s="383"/>
      <c r="AB1109" s="383"/>
      <c r="AC1109" s="383"/>
      <c r="AD1109" s="383"/>
      <c r="AE1109" s="383"/>
      <c r="AF1109" s="383"/>
      <c r="AG1109" s="383"/>
      <c r="AH1109" s="383"/>
      <c r="AI1109" s="383"/>
      <c r="AJ1109" s="383"/>
      <c r="AK1109" s="383"/>
      <c r="AL1109" s="383"/>
      <c r="AM1109" s="272">
        <f>SUM(Y1109:AL1109)</f>
        <v>0</v>
      </c>
    </row>
    <row r="1110" spans="1:39" ht="15" hidden="1" customHeight="1" outlineLevel="1">
      <c r="A1110" s="490"/>
      <c r="B1110" s="270" t="s">
        <v>611</v>
      </c>
      <c r="C1110" s="267" t="s">
        <v>337</v>
      </c>
      <c r="D1110" s="271"/>
      <c r="E1110" s="271"/>
      <c r="F1110" s="271"/>
      <c r="G1110" s="271"/>
      <c r="H1110" s="271"/>
      <c r="I1110" s="271"/>
      <c r="J1110" s="271"/>
      <c r="K1110" s="271"/>
      <c r="L1110" s="271"/>
      <c r="M1110" s="271"/>
      <c r="N1110" s="271">
        <f>N1109</f>
        <v>12</v>
      </c>
      <c r="O1110" s="271"/>
      <c r="P1110" s="271"/>
      <c r="Q1110" s="271"/>
      <c r="R1110" s="271"/>
      <c r="S1110" s="271"/>
      <c r="T1110" s="271"/>
      <c r="U1110" s="271"/>
      <c r="V1110" s="271"/>
      <c r="W1110" s="271"/>
      <c r="X1110" s="271"/>
      <c r="Y1110" s="379">
        <f>Y1109</f>
        <v>0</v>
      </c>
      <c r="Z1110" s="379">
        <f t="shared" ref="Z1110" si="3369">Z1109</f>
        <v>0</v>
      </c>
      <c r="AA1110" s="379">
        <f t="shared" ref="AA1110" si="3370">AA1109</f>
        <v>0</v>
      </c>
      <c r="AB1110" s="379">
        <f t="shared" ref="AB1110" si="3371">AB1109</f>
        <v>0</v>
      </c>
      <c r="AC1110" s="379">
        <f t="shared" ref="AC1110" si="3372">AC1109</f>
        <v>0</v>
      </c>
      <c r="AD1110" s="379">
        <f t="shared" ref="AD1110" si="3373">AD1109</f>
        <v>0</v>
      </c>
      <c r="AE1110" s="379">
        <f t="shared" ref="AE1110" si="3374">AE1109</f>
        <v>0</v>
      </c>
      <c r="AF1110" s="379">
        <f t="shared" ref="AF1110" si="3375">AF1109</f>
        <v>0</v>
      </c>
      <c r="AG1110" s="379">
        <f t="shared" ref="AG1110" si="3376">AG1109</f>
        <v>0</v>
      </c>
      <c r="AH1110" s="379">
        <f t="shared" ref="AH1110" si="3377">AH1109</f>
        <v>0</v>
      </c>
      <c r="AI1110" s="379">
        <f t="shared" ref="AI1110" si="3378">AI1109</f>
        <v>0</v>
      </c>
      <c r="AJ1110" s="379">
        <f t="shared" ref="AJ1110" si="3379">AJ1109</f>
        <v>0</v>
      </c>
      <c r="AK1110" s="379">
        <f t="shared" ref="AK1110" si="3380">AK1109</f>
        <v>0</v>
      </c>
      <c r="AL1110" s="379">
        <f t="shared" ref="AL1110" si="3381">AL1109</f>
        <v>0</v>
      </c>
      <c r="AM1110" s="282"/>
    </row>
    <row r="1111" spans="1:39" ht="15" hidden="1" customHeight="1" outlineLevel="1">
      <c r="A1111" s="490"/>
      <c r="B1111" s="396"/>
      <c r="C1111" s="267"/>
      <c r="D1111" s="267"/>
      <c r="E1111" s="267"/>
      <c r="F1111" s="267"/>
      <c r="G1111" s="267"/>
      <c r="H1111" s="267"/>
      <c r="I1111" s="267"/>
      <c r="J1111" s="267"/>
      <c r="K1111" s="267"/>
      <c r="L1111" s="267"/>
      <c r="M1111" s="267"/>
      <c r="N1111" s="267"/>
      <c r="O1111" s="267"/>
      <c r="P1111" s="267"/>
      <c r="Q1111" s="267"/>
      <c r="R1111" s="267"/>
      <c r="S1111" s="267"/>
      <c r="T1111" s="267"/>
      <c r="U1111" s="267"/>
      <c r="V1111" s="267"/>
      <c r="W1111" s="267"/>
      <c r="X1111" s="267"/>
      <c r="Y1111" s="380"/>
      <c r="Z1111" s="393"/>
      <c r="AA1111" s="393"/>
      <c r="AB1111" s="393"/>
      <c r="AC1111" s="393"/>
      <c r="AD1111" s="393"/>
      <c r="AE1111" s="393"/>
      <c r="AF1111" s="393"/>
      <c r="AG1111" s="393"/>
      <c r="AH1111" s="393"/>
      <c r="AI1111" s="393"/>
      <c r="AJ1111" s="393"/>
      <c r="AK1111" s="393"/>
      <c r="AL1111" s="393"/>
      <c r="AM1111" s="282"/>
    </row>
    <row r="1112" spans="1:39" ht="33" hidden="1" customHeight="1" outlineLevel="1">
      <c r="A1112" s="490">
        <v>49</v>
      </c>
      <c r="B1112" s="396" t="s">
        <v>512</v>
      </c>
      <c r="C1112" s="267" t="s">
        <v>335</v>
      </c>
      <c r="D1112" s="271"/>
      <c r="E1112" s="271"/>
      <c r="F1112" s="271"/>
      <c r="G1112" s="271"/>
      <c r="H1112" s="271"/>
      <c r="I1112" s="271"/>
      <c r="J1112" s="271"/>
      <c r="K1112" s="271"/>
      <c r="L1112" s="271"/>
      <c r="M1112" s="271"/>
      <c r="N1112" s="271">
        <v>12</v>
      </c>
      <c r="O1112" s="271"/>
      <c r="P1112" s="271"/>
      <c r="Q1112" s="271"/>
      <c r="R1112" s="271"/>
      <c r="S1112" s="271"/>
      <c r="T1112" s="271"/>
      <c r="U1112" s="271"/>
      <c r="V1112" s="271"/>
      <c r="W1112" s="271"/>
      <c r="X1112" s="271"/>
      <c r="Y1112" s="394"/>
      <c r="Z1112" s="383"/>
      <c r="AA1112" s="383"/>
      <c r="AB1112" s="383"/>
      <c r="AC1112" s="383"/>
      <c r="AD1112" s="383"/>
      <c r="AE1112" s="383"/>
      <c r="AF1112" s="383"/>
      <c r="AG1112" s="383"/>
      <c r="AH1112" s="383"/>
      <c r="AI1112" s="383"/>
      <c r="AJ1112" s="383"/>
      <c r="AK1112" s="383"/>
      <c r="AL1112" s="383"/>
      <c r="AM1112" s="272">
        <f>SUM(Y1112:AL1112)</f>
        <v>0</v>
      </c>
    </row>
    <row r="1113" spans="1:39" ht="15" hidden="1" customHeight="1" outlineLevel="1">
      <c r="A1113" s="490"/>
      <c r="B1113" s="270" t="s">
        <v>611</v>
      </c>
      <c r="C1113" s="267" t="s">
        <v>337</v>
      </c>
      <c r="D1113" s="271"/>
      <c r="E1113" s="271"/>
      <c r="F1113" s="271"/>
      <c r="G1113" s="271"/>
      <c r="H1113" s="271"/>
      <c r="I1113" s="271"/>
      <c r="J1113" s="271"/>
      <c r="K1113" s="271"/>
      <c r="L1113" s="271"/>
      <c r="M1113" s="271"/>
      <c r="N1113" s="271">
        <f>N1112</f>
        <v>12</v>
      </c>
      <c r="O1113" s="271"/>
      <c r="P1113" s="271"/>
      <c r="Q1113" s="271"/>
      <c r="R1113" s="271"/>
      <c r="S1113" s="271"/>
      <c r="T1113" s="271"/>
      <c r="U1113" s="271"/>
      <c r="V1113" s="271"/>
      <c r="W1113" s="271"/>
      <c r="X1113" s="271"/>
      <c r="Y1113" s="379">
        <f>Y1112</f>
        <v>0</v>
      </c>
      <c r="Z1113" s="379">
        <f t="shared" ref="Z1113" si="3382">Z1112</f>
        <v>0</v>
      </c>
      <c r="AA1113" s="379">
        <f t="shared" ref="AA1113" si="3383">AA1112</f>
        <v>0</v>
      </c>
      <c r="AB1113" s="379">
        <f t="shared" ref="AB1113" si="3384">AB1112</f>
        <v>0</v>
      </c>
      <c r="AC1113" s="379">
        <f t="shared" ref="AC1113" si="3385">AC1112</f>
        <v>0</v>
      </c>
      <c r="AD1113" s="379">
        <f t="shared" ref="AD1113" si="3386">AD1112</f>
        <v>0</v>
      </c>
      <c r="AE1113" s="379">
        <f t="shared" ref="AE1113" si="3387">AE1112</f>
        <v>0</v>
      </c>
      <c r="AF1113" s="379">
        <f t="shared" ref="AF1113" si="3388">AF1112</f>
        <v>0</v>
      </c>
      <c r="AG1113" s="379">
        <f t="shared" ref="AG1113" si="3389">AG1112</f>
        <v>0</v>
      </c>
      <c r="AH1113" s="379">
        <f t="shared" ref="AH1113" si="3390">AH1112</f>
        <v>0</v>
      </c>
      <c r="AI1113" s="379">
        <f t="shared" ref="AI1113" si="3391">AI1112</f>
        <v>0</v>
      </c>
      <c r="AJ1113" s="379">
        <f t="shared" ref="AJ1113" si="3392">AJ1112</f>
        <v>0</v>
      </c>
      <c r="AK1113" s="379">
        <f t="shared" ref="AK1113" si="3393">AK1112</f>
        <v>0</v>
      </c>
      <c r="AL1113" s="379">
        <f t="shared" ref="AL1113" si="3394">AL1112</f>
        <v>0</v>
      </c>
      <c r="AM1113" s="282"/>
    </row>
    <row r="1114" spans="1:39" ht="15" hidden="1" customHeight="1" outlineLevel="1">
      <c r="A1114" s="490"/>
      <c r="B1114" s="270"/>
      <c r="C1114" s="281"/>
      <c r="D1114" s="267"/>
      <c r="E1114" s="267"/>
      <c r="F1114" s="267"/>
      <c r="G1114" s="267"/>
      <c r="H1114" s="267"/>
      <c r="I1114" s="267"/>
      <c r="J1114" s="267"/>
      <c r="K1114" s="267"/>
      <c r="L1114" s="267"/>
      <c r="M1114" s="267"/>
      <c r="N1114" s="267"/>
      <c r="O1114" s="267"/>
      <c r="P1114" s="267"/>
      <c r="Q1114" s="267"/>
      <c r="R1114" s="267"/>
      <c r="S1114" s="267"/>
      <c r="T1114" s="267"/>
      <c r="U1114" s="267"/>
      <c r="V1114" s="267"/>
      <c r="W1114" s="267"/>
      <c r="X1114" s="267"/>
      <c r="Y1114" s="277"/>
      <c r="Z1114" s="277"/>
      <c r="AA1114" s="277"/>
      <c r="AB1114" s="277"/>
      <c r="AC1114" s="277"/>
      <c r="AD1114" s="277"/>
      <c r="AE1114" s="277"/>
      <c r="AF1114" s="277"/>
      <c r="AG1114" s="277"/>
      <c r="AH1114" s="277"/>
      <c r="AI1114" s="277"/>
      <c r="AJ1114" s="277"/>
      <c r="AK1114" s="277"/>
      <c r="AL1114" s="277"/>
      <c r="AM1114" s="282"/>
    </row>
    <row r="1115" spans="1:39" ht="15.45" collapsed="1">
      <c r="B1115" s="303" t="s">
        <v>612</v>
      </c>
      <c r="C1115" s="305"/>
      <c r="D1115" s="305">
        <f>SUM(D958:D1113)</f>
        <v>0</v>
      </c>
      <c r="E1115" s="305"/>
      <c r="F1115" s="305"/>
      <c r="G1115" s="305"/>
      <c r="H1115" s="305"/>
      <c r="I1115" s="305"/>
      <c r="J1115" s="305"/>
      <c r="K1115" s="305"/>
      <c r="L1115" s="305"/>
      <c r="M1115" s="305"/>
      <c r="N1115" s="305"/>
      <c r="O1115" s="305">
        <f>SUM(O958:O1113)</f>
        <v>0</v>
      </c>
      <c r="P1115" s="305"/>
      <c r="Q1115" s="305"/>
      <c r="R1115" s="305"/>
      <c r="S1115" s="305"/>
      <c r="T1115" s="305"/>
      <c r="U1115" s="305"/>
      <c r="V1115" s="305"/>
      <c r="W1115" s="305"/>
      <c r="X1115" s="305"/>
      <c r="Y1115" s="305">
        <f>IF(Y956="kWh",SUMPRODUCT(D958:D1113,Y958:Y1113))</f>
        <v>0</v>
      </c>
      <c r="Z1115" s="305">
        <f>IF(Z956="kWh",SUMPRODUCT(D958:D1113,Z958:Z1113))</f>
        <v>0</v>
      </c>
      <c r="AA1115" s="305">
        <f>IF(AA956="kw",SUMPRODUCT(N958:N1113,O958:O1113,AA958:AA1113),SUMPRODUCT(D958:D1113,AA958:AA1113))</f>
        <v>0</v>
      </c>
      <c r="AB1115" s="305">
        <f>IF(AB956="kw",SUMPRODUCT(N958:N1113,O958:O1113,AB958:AB1113),SUMPRODUCT(D958:D1113,AB958:AB1113))</f>
        <v>0</v>
      </c>
      <c r="AC1115" s="305">
        <f>IF(AC956="kw",SUMPRODUCT(N958:N1113,O958:O1113,AC958:AC1113),SUMPRODUCT(D958:D1113,AC958:AC1113))</f>
        <v>0</v>
      </c>
      <c r="AD1115" s="305">
        <f>IF(AD956="kw",SUMPRODUCT(N958:N1113,O958:O1113,AD958:AD1113),SUMPRODUCT(D958:D1113,AD958:AD1113))</f>
        <v>0</v>
      </c>
      <c r="AE1115" s="305">
        <f>IF(AE956="kw",SUMPRODUCT(N958:N1113,O958:O1113,AE958:AE1113),SUMPRODUCT(D958:D1113,AE958:AE1113))</f>
        <v>0</v>
      </c>
      <c r="AF1115" s="305">
        <f>IF(AF956="kw",SUMPRODUCT(N958:N1113,O958:O1113,AF958:AF1113),SUMPRODUCT(D958:D1113,AF958:AF1113))</f>
        <v>0</v>
      </c>
      <c r="AG1115" s="305">
        <f>IF(AG956="kw",SUMPRODUCT(N958:N1113,O958:O1113,AG958:AG1113),SUMPRODUCT(D958:D1113,AG958:AG1113))</f>
        <v>0</v>
      </c>
      <c r="AH1115" s="305">
        <f>IF(AH956="kw",SUMPRODUCT(N958:N1113,O958:O1113,AH958:AH1113),SUMPRODUCT(D958:D1113,AH958:AH1113))</f>
        <v>0</v>
      </c>
      <c r="AI1115" s="305">
        <f>IF(AI956="kw",SUMPRODUCT(N958:N1113,O958:O1113,AI958:AI1113),SUMPRODUCT(D958:D1113,AI958:AI1113))</f>
        <v>0</v>
      </c>
      <c r="AJ1115" s="305">
        <f>IF(AJ956="kw",SUMPRODUCT(N958:N1113,O958:O1113,AJ958:AJ1113),SUMPRODUCT(D958:D1113,AJ958:AJ1113))</f>
        <v>0</v>
      </c>
      <c r="AK1115" s="305">
        <f>IF(AK956="kw",SUMPRODUCT(N958:N1113,O958:O1113,AK958:AK1113),SUMPRODUCT(D958:D1113,AK958:AK1113))</f>
        <v>0</v>
      </c>
      <c r="AL1115" s="305">
        <f>IF(AL956="kw",SUMPRODUCT(N958:N1113,O958:O1113,AL958:AL1113),SUMPRODUCT(D958:D1113,AL958:AL1113))</f>
        <v>0</v>
      </c>
      <c r="AM1115" s="306"/>
    </row>
    <row r="1116" spans="1:39" ht="15.45">
      <c r="B1116" s="365" t="s">
        <v>613</v>
      </c>
      <c r="C1116" s="366"/>
      <c r="D1116" s="366"/>
      <c r="E1116" s="366"/>
      <c r="F1116" s="366"/>
      <c r="G1116" s="366"/>
      <c r="H1116" s="366"/>
      <c r="I1116" s="366"/>
      <c r="J1116" s="366"/>
      <c r="K1116" s="366"/>
      <c r="L1116" s="366"/>
      <c r="M1116" s="366"/>
      <c r="N1116" s="366"/>
      <c r="O1116" s="366"/>
      <c r="P1116" s="366"/>
      <c r="Q1116" s="366"/>
      <c r="R1116" s="366"/>
      <c r="S1116" s="366"/>
      <c r="T1116" s="366"/>
      <c r="U1116" s="366"/>
      <c r="V1116" s="366"/>
      <c r="W1116" s="366"/>
      <c r="X1116" s="366"/>
      <c r="Y1116" s="366">
        <f>HLOOKUP(Y772,'2. LRAMVA Threshold'!$B$42:$Q$53,12,FALSE)</f>
        <v>0</v>
      </c>
      <c r="Z1116" s="366">
        <f>HLOOKUP(Z772,'2. LRAMVA Threshold'!$B$42:$Q$53,12,FALSE)</f>
        <v>0</v>
      </c>
      <c r="AA1116" s="366">
        <f>HLOOKUP(AA772,'2. LRAMVA Threshold'!$B$42:$Q$53,12,FALSE)</f>
        <v>0</v>
      </c>
      <c r="AB1116" s="366">
        <f>HLOOKUP(AB772,'2. LRAMVA Threshold'!$B$42:$Q$53,12,FALSE)</f>
        <v>0</v>
      </c>
      <c r="AC1116" s="366">
        <f>HLOOKUP(AC772,'2. LRAMVA Threshold'!$B$42:$Q$53,12,FALSE)</f>
        <v>0</v>
      </c>
      <c r="AD1116" s="366">
        <f>HLOOKUP(AD772,'2. LRAMVA Threshold'!$B$42:$Q$53,12,FALSE)</f>
        <v>0</v>
      </c>
      <c r="AE1116" s="366">
        <f>HLOOKUP(AE772,'2. LRAMVA Threshold'!$B$42:$Q$53,12,FALSE)</f>
        <v>0</v>
      </c>
      <c r="AF1116" s="366">
        <f>HLOOKUP(AF772,'2. LRAMVA Threshold'!$B$42:$Q$53,12,FALSE)</f>
        <v>0</v>
      </c>
      <c r="AG1116" s="366">
        <f>HLOOKUP(AG772,'2. LRAMVA Threshold'!$B$42:$Q$53,12,FALSE)</f>
        <v>0</v>
      </c>
      <c r="AH1116" s="366">
        <f>HLOOKUP(AH772,'2. LRAMVA Threshold'!$B$42:$Q$53,12,FALSE)</f>
        <v>0</v>
      </c>
      <c r="AI1116" s="366">
        <f>HLOOKUP(AI772,'2. LRAMVA Threshold'!$B$42:$Q$53,12,FALSE)</f>
        <v>0</v>
      </c>
      <c r="AJ1116" s="366">
        <f>HLOOKUP(AJ772,'2. LRAMVA Threshold'!$B$42:$Q$53,12,FALSE)</f>
        <v>0</v>
      </c>
      <c r="AK1116" s="366">
        <f>HLOOKUP(AK772,'2. LRAMVA Threshold'!$B$42:$Q$53,12,FALSE)</f>
        <v>0</v>
      </c>
      <c r="AL1116" s="366">
        <f>HLOOKUP(AL772,'2. LRAMVA Threshold'!$B$42:$Q$53,12,FALSE)</f>
        <v>0</v>
      </c>
      <c r="AM1116" s="405"/>
    </row>
    <row r="1117" spans="1:39" ht="15">
      <c r="B1117" s="479"/>
      <c r="C1117" s="368"/>
      <c r="D1117" s="369"/>
      <c r="E1117" s="369"/>
      <c r="F1117" s="369"/>
      <c r="G1117" s="369"/>
      <c r="H1117" s="369"/>
      <c r="I1117" s="369"/>
      <c r="J1117" s="369"/>
      <c r="K1117" s="369"/>
      <c r="L1117" s="369"/>
      <c r="M1117" s="369"/>
      <c r="N1117" s="369"/>
      <c r="O1117" s="370"/>
      <c r="P1117" s="369"/>
      <c r="Q1117" s="369"/>
      <c r="R1117" s="369"/>
      <c r="S1117" s="371"/>
      <c r="T1117" s="371"/>
      <c r="U1117" s="371"/>
      <c r="V1117" s="371"/>
      <c r="W1117" s="369"/>
      <c r="X1117" s="369"/>
      <c r="Y1117" s="372"/>
      <c r="Z1117" s="372"/>
      <c r="AA1117" s="372"/>
      <c r="AB1117" s="372"/>
      <c r="AC1117" s="372"/>
      <c r="AD1117" s="372"/>
      <c r="AE1117" s="372"/>
      <c r="AF1117" s="372"/>
      <c r="AG1117" s="372"/>
      <c r="AH1117" s="372"/>
      <c r="AI1117" s="372"/>
      <c r="AJ1117" s="372"/>
      <c r="AK1117" s="372"/>
      <c r="AL1117" s="372"/>
      <c r="AM1117" s="373"/>
    </row>
    <row r="1118" spans="1:39" ht="15">
      <c r="B1118" s="300" t="s">
        <v>614</v>
      </c>
      <c r="C1118" s="314"/>
      <c r="D1118" s="314"/>
      <c r="E1118" s="350"/>
      <c r="F1118" s="350"/>
      <c r="G1118" s="350"/>
      <c r="H1118" s="350"/>
      <c r="I1118" s="350"/>
      <c r="J1118" s="350"/>
      <c r="K1118" s="350"/>
      <c r="L1118" s="350"/>
      <c r="M1118" s="350"/>
      <c r="N1118" s="350"/>
      <c r="O1118" s="267"/>
      <c r="P1118" s="316"/>
      <c r="Q1118" s="316"/>
      <c r="R1118" s="316"/>
      <c r="S1118" s="315"/>
      <c r="T1118" s="315"/>
      <c r="U1118" s="315"/>
      <c r="V1118" s="315"/>
      <c r="W1118" s="316"/>
      <c r="X1118" s="316"/>
      <c r="Y1118" s="317">
        <f>HLOOKUP(Y$35,'3.  Distribution Rates'!$C$122:$P$133,12,FALSE)</f>
        <v>0</v>
      </c>
      <c r="Z1118" s="317">
        <f>HLOOKUP(Z$35,'3.  Distribution Rates'!$C$122:$P$133,12,FALSE)</f>
        <v>0</v>
      </c>
      <c r="AA1118" s="317">
        <f>HLOOKUP(AA$35,'3.  Distribution Rates'!$C$122:$P$133,12,FALSE)</f>
        <v>0</v>
      </c>
      <c r="AB1118" s="317">
        <f>HLOOKUP(AB$35,'3.  Distribution Rates'!$C$122:$P$133,12,FALSE)</f>
        <v>0</v>
      </c>
      <c r="AC1118" s="317">
        <f>HLOOKUP(AC$35,'3.  Distribution Rates'!$C$122:$P$133,12,FALSE)</f>
        <v>0</v>
      </c>
      <c r="AD1118" s="317">
        <f>HLOOKUP(AD$35,'3.  Distribution Rates'!$C$122:$P$133,12,FALSE)</f>
        <v>0</v>
      </c>
      <c r="AE1118" s="317">
        <f>HLOOKUP(AE$35,'3.  Distribution Rates'!$C$122:$P$133,12,FALSE)</f>
        <v>0</v>
      </c>
      <c r="AF1118" s="317">
        <f>HLOOKUP(AF$35,'3.  Distribution Rates'!$C$122:$P$133,12,FALSE)</f>
        <v>0</v>
      </c>
      <c r="AG1118" s="317">
        <f>HLOOKUP(AG$35,'3.  Distribution Rates'!$C$122:$P$133,12,FALSE)</f>
        <v>0</v>
      </c>
      <c r="AH1118" s="317">
        <f>HLOOKUP(AH$35,'3.  Distribution Rates'!$C$122:$P$133,12,FALSE)</f>
        <v>0</v>
      </c>
      <c r="AI1118" s="317">
        <f>HLOOKUP(AI$35,'3.  Distribution Rates'!$C$122:$P$133,12,FALSE)</f>
        <v>0</v>
      </c>
      <c r="AJ1118" s="317">
        <f>HLOOKUP(AJ$35,'3.  Distribution Rates'!$C$122:$P$133,12,FALSE)</f>
        <v>0</v>
      </c>
      <c r="AK1118" s="317">
        <f>HLOOKUP(AK$35,'3.  Distribution Rates'!$C$122:$P$133,12,FALSE)</f>
        <v>0</v>
      </c>
      <c r="AL1118" s="317">
        <f>HLOOKUP(AL$35,'3.  Distribution Rates'!$C$122:$P$133,12,FALSE)</f>
        <v>0</v>
      </c>
      <c r="AM1118" s="407"/>
    </row>
    <row r="1119" spans="1:39" ht="15">
      <c r="B1119" s="300" t="s">
        <v>615</v>
      </c>
      <c r="C1119" s="321"/>
      <c r="D1119" s="285"/>
      <c r="E1119" s="255"/>
      <c r="F1119" s="255"/>
      <c r="G1119" s="255"/>
      <c r="H1119" s="255"/>
      <c r="I1119" s="255"/>
      <c r="J1119" s="255"/>
      <c r="K1119" s="255"/>
      <c r="L1119" s="255"/>
      <c r="M1119" s="255"/>
      <c r="N1119" s="255"/>
      <c r="O1119" s="267"/>
      <c r="P1119" s="255"/>
      <c r="Q1119" s="255"/>
      <c r="R1119" s="255"/>
      <c r="S1119" s="285"/>
      <c r="T1119" s="285"/>
      <c r="U1119" s="285"/>
      <c r="V1119" s="285"/>
      <c r="W1119" s="255"/>
      <c r="X1119" s="255"/>
      <c r="Y1119" s="352">
        <f>'4.  2011-2014 LRAM'!Y143*Y1118</f>
        <v>0</v>
      </c>
      <c r="Z1119" s="352">
        <f>'4.  2011-2014 LRAM'!Z143*Z1118</f>
        <v>0</v>
      </c>
      <c r="AA1119" s="352">
        <f>'4.  2011-2014 LRAM'!AA143*AA1118</f>
        <v>0</v>
      </c>
      <c r="AB1119" s="352">
        <f>'4.  2011-2014 LRAM'!AB143*AB1118</f>
        <v>0</v>
      </c>
      <c r="AC1119" s="352">
        <f>'4.  2011-2014 LRAM'!AC143*AC1118</f>
        <v>0</v>
      </c>
      <c r="AD1119" s="352">
        <f>'4.  2011-2014 LRAM'!AD143*AD1118</f>
        <v>0</v>
      </c>
      <c r="AE1119" s="352">
        <f>'4.  2011-2014 LRAM'!AE143*AE1118</f>
        <v>0</v>
      </c>
      <c r="AF1119" s="352">
        <f>'4.  2011-2014 LRAM'!AF143*AF1118</f>
        <v>0</v>
      </c>
      <c r="AG1119" s="352">
        <f>'4.  2011-2014 LRAM'!AG143*AG1118</f>
        <v>0</v>
      </c>
      <c r="AH1119" s="352">
        <f>'4.  2011-2014 LRAM'!AH143*AH1118</f>
        <v>0</v>
      </c>
      <c r="AI1119" s="352">
        <f>'4.  2011-2014 LRAM'!AI143*AI1118</f>
        <v>0</v>
      </c>
      <c r="AJ1119" s="352">
        <f>'4.  2011-2014 LRAM'!AJ143*AJ1118</f>
        <v>0</v>
      </c>
      <c r="AK1119" s="352">
        <f>'4.  2011-2014 LRAM'!AK143*AK1118</f>
        <v>0</v>
      </c>
      <c r="AL1119" s="352">
        <f>'4.  2011-2014 LRAM'!AL143*AL1118</f>
        <v>0</v>
      </c>
      <c r="AM1119" s="578">
        <f t="shared" ref="AM1119:AM1128" si="3395">SUM(Y1119:AL1119)</f>
        <v>0</v>
      </c>
    </row>
    <row r="1120" spans="1:39" ht="15">
      <c r="B1120" s="300" t="s">
        <v>616</v>
      </c>
      <c r="C1120" s="321"/>
      <c r="D1120" s="285"/>
      <c r="E1120" s="255"/>
      <c r="F1120" s="255"/>
      <c r="G1120" s="255"/>
      <c r="H1120" s="255"/>
      <c r="I1120" s="255"/>
      <c r="J1120" s="255"/>
      <c r="K1120" s="255"/>
      <c r="L1120" s="255"/>
      <c r="M1120" s="255"/>
      <c r="N1120" s="255"/>
      <c r="O1120" s="267"/>
      <c r="P1120" s="255"/>
      <c r="Q1120" s="255"/>
      <c r="R1120" s="255"/>
      <c r="S1120" s="285"/>
      <c r="T1120" s="285"/>
      <c r="U1120" s="285"/>
      <c r="V1120" s="285"/>
      <c r="W1120" s="255"/>
      <c r="X1120" s="255"/>
      <c r="Y1120" s="352">
        <f>'4.  2011-2014 LRAM'!Y272*Y1118</f>
        <v>0</v>
      </c>
      <c r="Z1120" s="352">
        <f>'4.  2011-2014 LRAM'!Z272*Z1118</f>
        <v>0</v>
      </c>
      <c r="AA1120" s="352">
        <f>'4.  2011-2014 LRAM'!AA272*AA1118</f>
        <v>0</v>
      </c>
      <c r="AB1120" s="352">
        <f>'4.  2011-2014 LRAM'!AB272*AB1118</f>
        <v>0</v>
      </c>
      <c r="AC1120" s="352">
        <f>'4.  2011-2014 LRAM'!AC272*AC1118</f>
        <v>0</v>
      </c>
      <c r="AD1120" s="352">
        <f>'4.  2011-2014 LRAM'!AD272*AD1118</f>
        <v>0</v>
      </c>
      <c r="AE1120" s="352">
        <f>'4.  2011-2014 LRAM'!AE272*AE1118</f>
        <v>0</v>
      </c>
      <c r="AF1120" s="352">
        <f>'4.  2011-2014 LRAM'!AF272*AF1118</f>
        <v>0</v>
      </c>
      <c r="AG1120" s="352">
        <f>'4.  2011-2014 LRAM'!AG272*AG1118</f>
        <v>0</v>
      </c>
      <c r="AH1120" s="352">
        <f>'4.  2011-2014 LRAM'!AH272*AH1118</f>
        <v>0</v>
      </c>
      <c r="AI1120" s="352">
        <f>'4.  2011-2014 LRAM'!AI272*AI1118</f>
        <v>0</v>
      </c>
      <c r="AJ1120" s="352">
        <f>'4.  2011-2014 LRAM'!AJ272*AJ1118</f>
        <v>0</v>
      </c>
      <c r="AK1120" s="352">
        <f>'4.  2011-2014 LRAM'!AK272*AK1118</f>
        <v>0</v>
      </c>
      <c r="AL1120" s="352">
        <f>'4.  2011-2014 LRAM'!AL272*AL1118</f>
        <v>0</v>
      </c>
      <c r="AM1120" s="578">
        <f t="shared" si="3395"/>
        <v>0</v>
      </c>
    </row>
    <row r="1121" spans="2:39" ht="15">
      <c r="B1121" s="300" t="s">
        <v>617</v>
      </c>
      <c r="C1121" s="321"/>
      <c r="D1121" s="285"/>
      <c r="E1121" s="255"/>
      <c r="F1121" s="255"/>
      <c r="G1121" s="255"/>
      <c r="H1121" s="255"/>
      <c r="I1121" s="255"/>
      <c r="J1121" s="255"/>
      <c r="K1121" s="255"/>
      <c r="L1121" s="255"/>
      <c r="M1121" s="255"/>
      <c r="N1121" s="255"/>
      <c r="O1121" s="267"/>
      <c r="P1121" s="255"/>
      <c r="Q1121" s="255"/>
      <c r="R1121" s="255"/>
      <c r="S1121" s="285"/>
      <c r="T1121" s="285"/>
      <c r="U1121" s="285"/>
      <c r="V1121" s="285"/>
      <c r="W1121" s="255"/>
      <c r="X1121" s="255"/>
      <c r="Y1121" s="352">
        <f>'4.  2011-2014 LRAM'!Y401*Y1118</f>
        <v>0</v>
      </c>
      <c r="Z1121" s="352">
        <f>'4.  2011-2014 LRAM'!Z401*Z1118</f>
        <v>0</v>
      </c>
      <c r="AA1121" s="352">
        <f>'4.  2011-2014 LRAM'!AA401*AA1118</f>
        <v>0</v>
      </c>
      <c r="AB1121" s="352">
        <f>'4.  2011-2014 LRAM'!AB401*AB1118</f>
        <v>0</v>
      </c>
      <c r="AC1121" s="352">
        <f>'4.  2011-2014 LRAM'!AC401*AC1118</f>
        <v>0</v>
      </c>
      <c r="AD1121" s="352">
        <f>'4.  2011-2014 LRAM'!AD401*AD1118</f>
        <v>0</v>
      </c>
      <c r="AE1121" s="352">
        <f>'4.  2011-2014 LRAM'!AE401*AE1118</f>
        <v>0</v>
      </c>
      <c r="AF1121" s="352">
        <f>'4.  2011-2014 LRAM'!AF401*AF1118</f>
        <v>0</v>
      </c>
      <c r="AG1121" s="352">
        <f>'4.  2011-2014 LRAM'!AG401*AG1118</f>
        <v>0</v>
      </c>
      <c r="AH1121" s="352">
        <f>'4.  2011-2014 LRAM'!AH401*AH1118</f>
        <v>0</v>
      </c>
      <c r="AI1121" s="352">
        <f>'4.  2011-2014 LRAM'!AI401*AI1118</f>
        <v>0</v>
      </c>
      <c r="AJ1121" s="352">
        <f>'4.  2011-2014 LRAM'!AJ401*AJ1118</f>
        <v>0</v>
      </c>
      <c r="AK1121" s="352">
        <f>'4.  2011-2014 LRAM'!AK401*AK1118</f>
        <v>0</v>
      </c>
      <c r="AL1121" s="352">
        <f>'4.  2011-2014 LRAM'!AL401*AL1118</f>
        <v>0</v>
      </c>
      <c r="AM1121" s="578">
        <f t="shared" si="3395"/>
        <v>0</v>
      </c>
    </row>
    <row r="1122" spans="2:39" ht="15">
      <c r="B1122" s="300" t="s">
        <v>618</v>
      </c>
      <c r="C1122" s="321"/>
      <c r="D1122" s="285"/>
      <c r="E1122" s="255"/>
      <c r="F1122" s="255"/>
      <c r="G1122" s="255"/>
      <c r="H1122" s="255"/>
      <c r="I1122" s="255"/>
      <c r="J1122" s="255"/>
      <c r="K1122" s="255"/>
      <c r="L1122" s="255"/>
      <c r="M1122" s="255"/>
      <c r="N1122" s="255"/>
      <c r="O1122" s="267"/>
      <c r="P1122" s="255"/>
      <c r="Q1122" s="255"/>
      <c r="R1122" s="255"/>
      <c r="S1122" s="285"/>
      <c r="T1122" s="285"/>
      <c r="U1122" s="285"/>
      <c r="V1122" s="285"/>
      <c r="W1122" s="255"/>
      <c r="X1122" s="255"/>
      <c r="Y1122" s="352">
        <f>'4.  2011-2014 LRAM'!Y531*Y1118</f>
        <v>0</v>
      </c>
      <c r="Z1122" s="352">
        <f>'4.  2011-2014 LRAM'!Z531*Z1118</f>
        <v>0</v>
      </c>
      <c r="AA1122" s="352">
        <f>'4.  2011-2014 LRAM'!AA531*AA1118</f>
        <v>0</v>
      </c>
      <c r="AB1122" s="352">
        <f>'4.  2011-2014 LRAM'!AB531*AB1118</f>
        <v>0</v>
      </c>
      <c r="AC1122" s="352">
        <f>'4.  2011-2014 LRAM'!AC531*AC1118</f>
        <v>0</v>
      </c>
      <c r="AD1122" s="352">
        <f>'4.  2011-2014 LRAM'!AD531*AD1118</f>
        <v>0</v>
      </c>
      <c r="AE1122" s="352">
        <f>'4.  2011-2014 LRAM'!AE531*AE1118</f>
        <v>0</v>
      </c>
      <c r="AF1122" s="352">
        <f>'4.  2011-2014 LRAM'!AF531*AF1118</f>
        <v>0</v>
      </c>
      <c r="AG1122" s="352">
        <f>'4.  2011-2014 LRAM'!AG531*AG1118</f>
        <v>0</v>
      </c>
      <c r="AH1122" s="352">
        <f>'4.  2011-2014 LRAM'!AH531*AH1118</f>
        <v>0</v>
      </c>
      <c r="AI1122" s="352">
        <f>'4.  2011-2014 LRAM'!AI531*AI1118</f>
        <v>0</v>
      </c>
      <c r="AJ1122" s="352">
        <f>'4.  2011-2014 LRAM'!AJ531*AJ1118</f>
        <v>0</v>
      </c>
      <c r="AK1122" s="352">
        <f>'4.  2011-2014 LRAM'!AK531*AK1118</f>
        <v>0</v>
      </c>
      <c r="AL1122" s="352">
        <f>'4.  2011-2014 LRAM'!AL531*AL1118</f>
        <v>0</v>
      </c>
      <c r="AM1122" s="578">
        <f t="shared" si="3395"/>
        <v>0</v>
      </c>
    </row>
    <row r="1123" spans="2:39" ht="15">
      <c r="B1123" s="300" t="s">
        <v>619</v>
      </c>
      <c r="C1123" s="321"/>
      <c r="D1123" s="285"/>
      <c r="E1123" s="255"/>
      <c r="F1123" s="255"/>
      <c r="G1123" s="255"/>
      <c r="H1123" s="255"/>
      <c r="I1123" s="255"/>
      <c r="J1123" s="255"/>
      <c r="K1123" s="255"/>
      <c r="L1123" s="255"/>
      <c r="M1123" s="255"/>
      <c r="N1123" s="255"/>
      <c r="O1123" s="267"/>
      <c r="P1123" s="255"/>
      <c r="Q1123" s="255"/>
      <c r="R1123" s="255"/>
      <c r="S1123" s="285"/>
      <c r="T1123" s="285"/>
      <c r="U1123" s="285"/>
      <c r="V1123" s="285"/>
      <c r="W1123" s="255"/>
      <c r="X1123" s="255"/>
      <c r="Y1123" s="352">
        <f t="shared" ref="Y1123:AL1123" si="3396">Y213*Y1118</f>
        <v>0</v>
      </c>
      <c r="Z1123" s="352">
        <f t="shared" si="3396"/>
        <v>0</v>
      </c>
      <c r="AA1123" s="352">
        <f t="shared" si="3396"/>
        <v>0</v>
      </c>
      <c r="AB1123" s="352">
        <f t="shared" si="3396"/>
        <v>0</v>
      </c>
      <c r="AC1123" s="352">
        <f t="shared" si="3396"/>
        <v>0</v>
      </c>
      <c r="AD1123" s="352">
        <f t="shared" si="3396"/>
        <v>0</v>
      </c>
      <c r="AE1123" s="352">
        <f t="shared" si="3396"/>
        <v>0</v>
      </c>
      <c r="AF1123" s="352">
        <f t="shared" si="3396"/>
        <v>0</v>
      </c>
      <c r="AG1123" s="352">
        <f t="shared" si="3396"/>
        <v>0</v>
      </c>
      <c r="AH1123" s="352">
        <f t="shared" si="3396"/>
        <v>0</v>
      </c>
      <c r="AI1123" s="352">
        <f t="shared" si="3396"/>
        <v>0</v>
      </c>
      <c r="AJ1123" s="352">
        <f t="shared" si="3396"/>
        <v>0</v>
      </c>
      <c r="AK1123" s="352">
        <f t="shared" si="3396"/>
        <v>0</v>
      </c>
      <c r="AL1123" s="352">
        <f t="shared" si="3396"/>
        <v>0</v>
      </c>
      <c r="AM1123" s="578">
        <f t="shared" si="3395"/>
        <v>0</v>
      </c>
    </row>
    <row r="1124" spans="2:39" ht="15">
      <c r="B1124" s="300" t="s">
        <v>620</v>
      </c>
      <c r="C1124" s="321"/>
      <c r="D1124" s="285"/>
      <c r="E1124" s="255"/>
      <c r="F1124" s="255"/>
      <c r="G1124" s="255"/>
      <c r="H1124" s="255"/>
      <c r="I1124" s="255"/>
      <c r="J1124" s="255"/>
      <c r="K1124" s="255"/>
      <c r="L1124" s="255"/>
      <c r="M1124" s="255"/>
      <c r="N1124" s="255"/>
      <c r="O1124" s="267"/>
      <c r="P1124" s="255"/>
      <c r="Q1124" s="255"/>
      <c r="R1124" s="255"/>
      <c r="S1124" s="285"/>
      <c r="T1124" s="285"/>
      <c r="U1124" s="285"/>
      <c r="V1124" s="285"/>
      <c r="W1124" s="255"/>
      <c r="X1124" s="255"/>
      <c r="Y1124" s="352">
        <f t="shared" ref="Y1124:AL1124" si="3397">Y400*Y1118</f>
        <v>0</v>
      </c>
      <c r="Z1124" s="352">
        <f t="shared" si="3397"/>
        <v>0</v>
      </c>
      <c r="AA1124" s="352">
        <f t="shared" si="3397"/>
        <v>0</v>
      </c>
      <c r="AB1124" s="352">
        <f t="shared" si="3397"/>
        <v>0</v>
      </c>
      <c r="AC1124" s="352">
        <f t="shared" si="3397"/>
        <v>0</v>
      </c>
      <c r="AD1124" s="352">
        <f t="shared" si="3397"/>
        <v>0</v>
      </c>
      <c r="AE1124" s="352">
        <f t="shared" si="3397"/>
        <v>0</v>
      </c>
      <c r="AF1124" s="352">
        <f t="shared" si="3397"/>
        <v>0</v>
      </c>
      <c r="AG1124" s="352">
        <f t="shared" si="3397"/>
        <v>0</v>
      </c>
      <c r="AH1124" s="352">
        <f t="shared" si="3397"/>
        <v>0</v>
      </c>
      <c r="AI1124" s="352">
        <f t="shared" si="3397"/>
        <v>0</v>
      </c>
      <c r="AJ1124" s="352">
        <f t="shared" si="3397"/>
        <v>0</v>
      </c>
      <c r="AK1124" s="352">
        <f t="shared" si="3397"/>
        <v>0</v>
      </c>
      <c r="AL1124" s="352">
        <f t="shared" si="3397"/>
        <v>0</v>
      </c>
      <c r="AM1124" s="578">
        <f t="shared" si="3395"/>
        <v>0</v>
      </c>
    </row>
    <row r="1125" spans="2:39" ht="15">
      <c r="B1125" s="300" t="s">
        <v>621</v>
      </c>
      <c r="C1125" s="321"/>
      <c r="D1125" s="285"/>
      <c r="E1125" s="255"/>
      <c r="F1125" s="255"/>
      <c r="G1125" s="255"/>
      <c r="H1125" s="255"/>
      <c r="I1125" s="255"/>
      <c r="J1125" s="255"/>
      <c r="K1125" s="255"/>
      <c r="L1125" s="255"/>
      <c r="M1125" s="255"/>
      <c r="N1125" s="255"/>
      <c r="O1125" s="267"/>
      <c r="P1125" s="255"/>
      <c r="Q1125" s="255"/>
      <c r="R1125" s="255"/>
      <c r="S1125" s="285"/>
      <c r="T1125" s="285"/>
      <c r="U1125" s="285"/>
      <c r="V1125" s="285"/>
      <c r="W1125" s="255"/>
      <c r="X1125" s="255"/>
      <c r="Y1125" s="352">
        <f t="shared" ref="Y1125:AL1125" si="3398">Y583*Y1118</f>
        <v>0</v>
      </c>
      <c r="Z1125" s="352">
        <f t="shared" si="3398"/>
        <v>0</v>
      </c>
      <c r="AA1125" s="352">
        <f t="shared" si="3398"/>
        <v>0</v>
      </c>
      <c r="AB1125" s="352">
        <f t="shared" si="3398"/>
        <v>0</v>
      </c>
      <c r="AC1125" s="352">
        <f t="shared" si="3398"/>
        <v>0</v>
      </c>
      <c r="AD1125" s="352">
        <f t="shared" si="3398"/>
        <v>0</v>
      </c>
      <c r="AE1125" s="352">
        <f t="shared" si="3398"/>
        <v>0</v>
      </c>
      <c r="AF1125" s="352">
        <f t="shared" si="3398"/>
        <v>0</v>
      </c>
      <c r="AG1125" s="352">
        <f t="shared" si="3398"/>
        <v>0</v>
      </c>
      <c r="AH1125" s="352">
        <f t="shared" si="3398"/>
        <v>0</v>
      </c>
      <c r="AI1125" s="352">
        <f t="shared" si="3398"/>
        <v>0</v>
      </c>
      <c r="AJ1125" s="352">
        <f t="shared" si="3398"/>
        <v>0</v>
      </c>
      <c r="AK1125" s="352">
        <f t="shared" si="3398"/>
        <v>0</v>
      </c>
      <c r="AL1125" s="352">
        <f t="shared" si="3398"/>
        <v>0</v>
      </c>
      <c r="AM1125" s="578">
        <f t="shared" si="3395"/>
        <v>0</v>
      </c>
    </row>
    <row r="1126" spans="2:39" ht="15">
      <c r="B1126" s="300" t="s">
        <v>622</v>
      </c>
      <c r="C1126" s="321"/>
      <c r="D1126" s="285"/>
      <c r="E1126" s="255"/>
      <c r="F1126" s="255"/>
      <c r="G1126" s="255"/>
      <c r="H1126" s="255"/>
      <c r="I1126" s="255"/>
      <c r="J1126" s="255"/>
      <c r="K1126" s="255"/>
      <c r="L1126" s="255"/>
      <c r="M1126" s="255"/>
      <c r="N1126" s="255"/>
      <c r="O1126" s="267"/>
      <c r="P1126" s="255"/>
      <c r="Q1126" s="255"/>
      <c r="R1126" s="255"/>
      <c r="S1126" s="285"/>
      <c r="T1126" s="285"/>
      <c r="U1126" s="285"/>
      <c r="V1126" s="285"/>
      <c r="W1126" s="255"/>
      <c r="X1126" s="255"/>
      <c r="Y1126" s="352">
        <f t="shared" ref="Y1126:AL1126" si="3399">Y766*Y1118</f>
        <v>0</v>
      </c>
      <c r="Z1126" s="352">
        <f t="shared" si="3399"/>
        <v>0</v>
      </c>
      <c r="AA1126" s="352">
        <f t="shared" si="3399"/>
        <v>0</v>
      </c>
      <c r="AB1126" s="352">
        <f t="shared" si="3399"/>
        <v>0</v>
      </c>
      <c r="AC1126" s="352">
        <f t="shared" si="3399"/>
        <v>0</v>
      </c>
      <c r="AD1126" s="352">
        <f t="shared" si="3399"/>
        <v>0</v>
      </c>
      <c r="AE1126" s="352">
        <f t="shared" si="3399"/>
        <v>0</v>
      </c>
      <c r="AF1126" s="352">
        <f t="shared" si="3399"/>
        <v>0</v>
      </c>
      <c r="AG1126" s="352">
        <f t="shared" si="3399"/>
        <v>0</v>
      </c>
      <c r="AH1126" s="352">
        <f t="shared" si="3399"/>
        <v>0</v>
      </c>
      <c r="AI1126" s="352">
        <f t="shared" si="3399"/>
        <v>0</v>
      </c>
      <c r="AJ1126" s="352">
        <f t="shared" si="3399"/>
        <v>0</v>
      </c>
      <c r="AK1126" s="352">
        <f t="shared" si="3399"/>
        <v>0</v>
      </c>
      <c r="AL1126" s="352">
        <f t="shared" si="3399"/>
        <v>0</v>
      </c>
      <c r="AM1126" s="578">
        <f t="shared" si="3395"/>
        <v>0</v>
      </c>
    </row>
    <row r="1127" spans="2:39" ht="15">
      <c r="B1127" s="300" t="s">
        <v>623</v>
      </c>
      <c r="C1127" s="321"/>
      <c r="D1127" s="285"/>
      <c r="E1127" s="255"/>
      <c r="F1127" s="255"/>
      <c r="G1127" s="255"/>
      <c r="H1127" s="255"/>
      <c r="I1127" s="255"/>
      <c r="J1127" s="255"/>
      <c r="K1127" s="255"/>
      <c r="L1127" s="255"/>
      <c r="M1127" s="255"/>
      <c r="N1127" s="255"/>
      <c r="O1127" s="267"/>
      <c r="P1127" s="255"/>
      <c r="Q1127" s="255"/>
      <c r="R1127" s="255"/>
      <c r="S1127" s="285"/>
      <c r="T1127" s="285"/>
      <c r="U1127" s="285"/>
      <c r="V1127" s="285"/>
      <c r="W1127" s="255"/>
      <c r="X1127" s="255"/>
      <c r="Y1127" s="352">
        <f t="shared" ref="Y1127:AL1127" si="3400">Y949*Y1118</f>
        <v>0</v>
      </c>
      <c r="Z1127" s="352">
        <f t="shared" si="3400"/>
        <v>0</v>
      </c>
      <c r="AA1127" s="352">
        <f t="shared" si="3400"/>
        <v>0</v>
      </c>
      <c r="AB1127" s="352">
        <f t="shared" si="3400"/>
        <v>0</v>
      </c>
      <c r="AC1127" s="352">
        <f t="shared" si="3400"/>
        <v>0</v>
      </c>
      <c r="AD1127" s="352">
        <f t="shared" si="3400"/>
        <v>0</v>
      </c>
      <c r="AE1127" s="352">
        <f t="shared" si="3400"/>
        <v>0</v>
      </c>
      <c r="AF1127" s="352">
        <f t="shared" si="3400"/>
        <v>0</v>
      </c>
      <c r="AG1127" s="352">
        <f t="shared" si="3400"/>
        <v>0</v>
      </c>
      <c r="AH1127" s="352">
        <f t="shared" si="3400"/>
        <v>0</v>
      </c>
      <c r="AI1127" s="352">
        <f t="shared" si="3400"/>
        <v>0</v>
      </c>
      <c r="AJ1127" s="352">
        <f t="shared" si="3400"/>
        <v>0</v>
      </c>
      <c r="AK1127" s="352">
        <f t="shared" si="3400"/>
        <v>0</v>
      </c>
      <c r="AL1127" s="352">
        <f t="shared" si="3400"/>
        <v>0</v>
      </c>
      <c r="AM1127" s="578">
        <f t="shared" si="3395"/>
        <v>0</v>
      </c>
    </row>
    <row r="1128" spans="2:39" ht="15">
      <c r="B1128" s="300" t="s">
        <v>624</v>
      </c>
      <c r="C1128" s="321"/>
      <c r="D1128" s="285"/>
      <c r="E1128" s="255"/>
      <c r="F1128" s="255"/>
      <c r="G1128" s="255"/>
      <c r="H1128" s="255"/>
      <c r="I1128" s="255"/>
      <c r="J1128" s="255"/>
      <c r="K1128" s="255"/>
      <c r="L1128" s="255"/>
      <c r="M1128" s="255"/>
      <c r="N1128" s="255"/>
      <c r="O1128" s="267"/>
      <c r="P1128" s="255"/>
      <c r="Q1128" s="255"/>
      <c r="R1128" s="255"/>
      <c r="S1128" s="285"/>
      <c r="T1128" s="285"/>
      <c r="U1128" s="285"/>
      <c r="V1128" s="285"/>
      <c r="W1128" s="255"/>
      <c r="X1128" s="255"/>
      <c r="Y1128" s="352">
        <f>Y1115*Y1118</f>
        <v>0</v>
      </c>
      <c r="Z1128" s="352">
        <f>Z1115*Z1118</f>
        <v>0</v>
      </c>
      <c r="AA1128" s="352">
        <f t="shared" ref="AA1128:AL1128" si="3401">AA1115*AA1118</f>
        <v>0</v>
      </c>
      <c r="AB1128" s="352">
        <f t="shared" si="3401"/>
        <v>0</v>
      </c>
      <c r="AC1128" s="352">
        <f t="shared" si="3401"/>
        <v>0</v>
      </c>
      <c r="AD1128" s="352">
        <f t="shared" si="3401"/>
        <v>0</v>
      </c>
      <c r="AE1128" s="352">
        <f t="shared" si="3401"/>
        <v>0</v>
      </c>
      <c r="AF1128" s="352">
        <f t="shared" si="3401"/>
        <v>0</v>
      </c>
      <c r="AG1128" s="352">
        <f t="shared" si="3401"/>
        <v>0</v>
      </c>
      <c r="AH1128" s="352">
        <f t="shared" si="3401"/>
        <v>0</v>
      </c>
      <c r="AI1128" s="352">
        <f t="shared" si="3401"/>
        <v>0</v>
      </c>
      <c r="AJ1128" s="352">
        <f t="shared" si="3401"/>
        <v>0</v>
      </c>
      <c r="AK1128" s="352">
        <f t="shared" si="3401"/>
        <v>0</v>
      </c>
      <c r="AL1128" s="352">
        <f t="shared" si="3401"/>
        <v>0</v>
      </c>
      <c r="AM1128" s="578">
        <f t="shared" si="3395"/>
        <v>0</v>
      </c>
    </row>
    <row r="1129" spans="2:39" ht="15.45">
      <c r="B1129" s="325" t="s">
        <v>625</v>
      </c>
      <c r="C1129" s="321"/>
      <c r="D1129" s="312"/>
      <c r="E1129" s="310"/>
      <c r="F1129" s="310"/>
      <c r="G1129" s="310"/>
      <c r="H1129" s="310"/>
      <c r="I1129" s="310"/>
      <c r="J1129" s="310"/>
      <c r="K1129" s="310"/>
      <c r="L1129" s="310"/>
      <c r="M1129" s="310"/>
      <c r="N1129" s="310"/>
      <c r="O1129" s="276"/>
      <c r="P1129" s="310"/>
      <c r="Q1129" s="310"/>
      <c r="R1129" s="310"/>
      <c r="S1129" s="312"/>
      <c r="T1129" s="312"/>
      <c r="U1129" s="312"/>
      <c r="V1129" s="312"/>
      <c r="W1129" s="310"/>
      <c r="X1129" s="310"/>
      <c r="Y1129" s="322">
        <f>SUM(Y1119:Y1128)</f>
        <v>0</v>
      </c>
      <c r="Z1129" s="322">
        <f t="shared" ref="Z1129:AE1129" si="3402">SUM(Z1119:Z1128)</f>
        <v>0</v>
      </c>
      <c r="AA1129" s="322">
        <f t="shared" si="3402"/>
        <v>0</v>
      </c>
      <c r="AB1129" s="322">
        <f t="shared" si="3402"/>
        <v>0</v>
      </c>
      <c r="AC1129" s="322">
        <f t="shared" si="3402"/>
        <v>0</v>
      </c>
      <c r="AD1129" s="322">
        <f t="shared" si="3402"/>
        <v>0</v>
      </c>
      <c r="AE1129" s="322">
        <f t="shared" si="3402"/>
        <v>0</v>
      </c>
      <c r="AF1129" s="322">
        <f>SUM(AF1119:AF1128)</f>
        <v>0</v>
      </c>
      <c r="AG1129" s="322">
        <f t="shared" ref="AG1129:AL1129" si="3403">SUM(AG1119:AG1128)</f>
        <v>0</v>
      </c>
      <c r="AH1129" s="322">
        <f t="shared" si="3403"/>
        <v>0</v>
      </c>
      <c r="AI1129" s="322">
        <f t="shared" si="3403"/>
        <v>0</v>
      </c>
      <c r="AJ1129" s="322">
        <f t="shared" si="3403"/>
        <v>0</v>
      </c>
      <c r="AK1129" s="322">
        <f t="shared" si="3403"/>
        <v>0</v>
      </c>
      <c r="AL1129" s="322">
        <f t="shared" si="3403"/>
        <v>0</v>
      </c>
      <c r="AM1129" s="375">
        <f>SUM(AM1119:AM1128)</f>
        <v>0</v>
      </c>
    </row>
    <row r="1130" spans="2:39" ht="15.45">
      <c r="B1130" s="325" t="s">
        <v>626</v>
      </c>
      <c r="C1130" s="321"/>
      <c r="D1130" s="326"/>
      <c r="E1130" s="310"/>
      <c r="F1130" s="310"/>
      <c r="G1130" s="310"/>
      <c r="H1130" s="310"/>
      <c r="I1130" s="310"/>
      <c r="J1130" s="310"/>
      <c r="K1130" s="310"/>
      <c r="L1130" s="310"/>
      <c r="M1130" s="310"/>
      <c r="N1130" s="310"/>
      <c r="O1130" s="276"/>
      <c r="P1130" s="310"/>
      <c r="Q1130" s="310"/>
      <c r="R1130" s="310"/>
      <c r="S1130" s="312"/>
      <c r="T1130" s="312"/>
      <c r="U1130" s="312"/>
      <c r="V1130" s="312"/>
      <c r="W1130" s="310"/>
      <c r="X1130" s="310"/>
      <c r="Y1130" s="323">
        <f>Y1116*Y1118</f>
        <v>0</v>
      </c>
      <c r="Z1130" s="323">
        <f t="shared" ref="Z1130:AE1130" si="3404">Z1116*Z1118</f>
        <v>0</v>
      </c>
      <c r="AA1130" s="323">
        <f>AA1116*AA1118</f>
        <v>0</v>
      </c>
      <c r="AB1130" s="323">
        <f t="shared" si="3404"/>
        <v>0</v>
      </c>
      <c r="AC1130" s="323">
        <f t="shared" si="3404"/>
        <v>0</v>
      </c>
      <c r="AD1130" s="323">
        <f t="shared" si="3404"/>
        <v>0</v>
      </c>
      <c r="AE1130" s="323">
        <f t="shared" si="3404"/>
        <v>0</v>
      </c>
      <c r="AF1130" s="323">
        <f t="shared" ref="AF1130:AL1130" si="3405">AF1116*AF1118</f>
        <v>0</v>
      </c>
      <c r="AG1130" s="323">
        <f t="shared" si="3405"/>
        <v>0</v>
      </c>
      <c r="AH1130" s="323">
        <f t="shared" si="3405"/>
        <v>0</v>
      </c>
      <c r="AI1130" s="323">
        <f t="shared" si="3405"/>
        <v>0</v>
      </c>
      <c r="AJ1130" s="323">
        <f t="shared" si="3405"/>
        <v>0</v>
      </c>
      <c r="AK1130" s="323">
        <f t="shared" si="3405"/>
        <v>0</v>
      </c>
      <c r="AL1130" s="323">
        <f t="shared" si="3405"/>
        <v>0</v>
      </c>
      <c r="AM1130" s="375">
        <f>SUM(Y1130:AL1130)</f>
        <v>0</v>
      </c>
    </row>
    <row r="1131" spans="2:39" ht="15.45">
      <c r="B1131" s="325" t="s">
        <v>627</v>
      </c>
      <c r="C1131" s="321"/>
      <c r="D1131" s="326"/>
      <c r="E1131" s="310"/>
      <c r="F1131" s="310"/>
      <c r="G1131" s="310"/>
      <c r="H1131" s="310"/>
      <c r="I1131" s="310"/>
      <c r="J1131" s="310"/>
      <c r="K1131" s="310"/>
      <c r="L1131" s="310"/>
      <c r="M1131" s="310"/>
      <c r="N1131" s="310"/>
      <c r="O1131" s="276"/>
      <c r="P1131" s="310"/>
      <c r="Q1131" s="310"/>
      <c r="R1131" s="310"/>
      <c r="S1131" s="326"/>
      <c r="T1131" s="326"/>
      <c r="U1131" s="326"/>
      <c r="V1131" s="326"/>
      <c r="W1131" s="310"/>
      <c r="X1131" s="310"/>
      <c r="Y1131" s="327"/>
      <c r="Z1131" s="327"/>
      <c r="AA1131" s="327"/>
      <c r="AB1131" s="327"/>
      <c r="AC1131" s="327"/>
      <c r="AD1131" s="327"/>
      <c r="AE1131" s="327"/>
      <c r="AF1131" s="327"/>
      <c r="AG1131" s="327"/>
      <c r="AH1131" s="327"/>
      <c r="AI1131" s="327"/>
      <c r="AJ1131" s="327"/>
      <c r="AK1131" s="327"/>
      <c r="AL1131" s="327"/>
      <c r="AM1131" s="375">
        <f>AM1129-AM1130</f>
        <v>0</v>
      </c>
    </row>
    <row r="1132" spans="2:39" ht="15">
      <c r="B1132" s="355"/>
      <c r="C1132" s="408"/>
      <c r="D1132" s="408"/>
      <c r="E1132" s="409"/>
      <c r="F1132" s="409"/>
      <c r="G1132" s="409"/>
      <c r="H1132" s="409"/>
      <c r="I1132" s="409"/>
      <c r="J1132" s="409"/>
      <c r="K1132" s="409"/>
      <c r="L1132" s="409"/>
      <c r="M1132" s="409"/>
      <c r="N1132" s="409"/>
      <c r="O1132" s="410"/>
      <c r="P1132" s="409"/>
      <c r="Q1132" s="409"/>
      <c r="R1132" s="409"/>
      <c r="S1132" s="408"/>
      <c r="T1132" s="411"/>
      <c r="U1132" s="408"/>
      <c r="V1132" s="408"/>
      <c r="W1132" s="409"/>
      <c r="X1132" s="409"/>
      <c r="Y1132" s="412"/>
      <c r="Z1132" s="412"/>
      <c r="AA1132" s="412"/>
      <c r="AB1132" s="412"/>
      <c r="AC1132" s="412"/>
      <c r="AD1132" s="412"/>
      <c r="AE1132" s="412"/>
      <c r="AF1132" s="412"/>
      <c r="AG1132" s="412"/>
      <c r="AH1132" s="412"/>
      <c r="AI1132" s="412"/>
      <c r="AJ1132" s="412"/>
      <c r="AK1132" s="412"/>
      <c r="AL1132" s="412"/>
      <c r="AM1132" s="360"/>
    </row>
    <row r="1133" spans="2:39" ht="19.5" customHeight="1">
      <c r="B1133" s="342" t="s">
        <v>385</v>
      </c>
      <c r="C1133" s="361"/>
      <c r="D1133" s="362"/>
      <c r="E1133" s="362"/>
      <c r="F1133" s="362"/>
      <c r="G1133" s="362"/>
      <c r="H1133" s="362"/>
      <c r="I1133" s="362"/>
      <c r="J1133" s="362"/>
      <c r="K1133" s="362"/>
      <c r="L1133" s="362"/>
      <c r="M1133" s="362"/>
      <c r="N1133" s="362"/>
      <c r="O1133" s="362"/>
      <c r="P1133" s="362"/>
      <c r="Q1133" s="362"/>
      <c r="R1133" s="362"/>
      <c r="S1133" s="345"/>
      <c r="T1133" s="346"/>
      <c r="U1133" s="362"/>
      <c r="V1133" s="362"/>
      <c r="W1133" s="362"/>
      <c r="X1133" s="362"/>
      <c r="Y1133" s="377"/>
      <c r="Z1133" s="377"/>
      <c r="AA1133" s="377"/>
      <c r="AB1133" s="377"/>
      <c r="AC1133" s="377"/>
      <c r="AD1133" s="377"/>
      <c r="AE1133" s="377"/>
      <c r="AF1133" s="377"/>
      <c r="AG1133" s="377"/>
      <c r="AH1133" s="377"/>
      <c r="AI1133" s="377"/>
      <c r="AJ1133" s="377"/>
      <c r="AK1133" s="377"/>
      <c r="AL1133" s="377"/>
      <c r="AM1133" s="363"/>
    </row>
    <row r="1135" spans="2:39">
      <c r="B1135" s="542" t="s">
        <v>245</v>
      </c>
    </row>
  </sheetData>
  <sheetProtection formatCells="0" formatColumns="0" formatRows="0" insertColumns="0" insertRows="0" insertHyperlinks="0" deleteColumns="0" deleteRows="0" sort="0" autoFilter="0" pivotTables="0"/>
  <mergeCells count="45">
    <mergeCell ref="Y954:AM954"/>
    <mergeCell ref="P588:X588"/>
    <mergeCell ref="B771:B772"/>
    <mergeCell ref="C771:C772"/>
    <mergeCell ref="E771:M771"/>
    <mergeCell ref="N771:N772"/>
    <mergeCell ref="P771:X771"/>
    <mergeCell ref="Y771:AM771"/>
    <mergeCell ref="Y588:AM588"/>
    <mergeCell ref="P954:X954"/>
    <mergeCell ref="N954:N955"/>
    <mergeCell ref="B954:B955"/>
    <mergeCell ref="C954:C955"/>
    <mergeCell ref="E954:M954"/>
    <mergeCell ref="C405:C406"/>
    <mergeCell ref="E405:M405"/>
    <mergeCell ref="N405:N406"/>
    <mergeCell ref="B588:B589"/>
    <mergeCell ref="C588:C589"/>
    <mergeCell ref="E588:M588"/>
    <mergeCell ref="N588:N589"/>
    <mergeCell ref="B405:B406"/>
    <mergeCell ref="B218:B219"/>
    <mergeCell ref="C218:C219"/>
    <mergeCell ref="E218:M218"/>
    <mergeCell ref="N218:N219"/>
    <mergeCell ref="P218:X218"/>
    <mergeCell ref="Y405:AM405"/>
    <mergeCell ref="Y218:AM218"/>
    <mergeCell ref="N34:N35"/>
    <mergeCell ref="P34:X34"/>
    <mergeCell ref="Y34:AM34"/>
    <mergeCell ref="P405:X405"/>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7" location="'5.  2015-2020 LRAM'!A1" display="Return to top"/>
    <hyperlink ref="C28" location="Table_5_e.__2019_Lost_Revenues_Work_Form" display="Table 5-e.  2019 Lost Revenues"/>
    <hyperlink ref="C29" location="Table_5_f.__2020_Lost_Revenues_Work_Form" display="Table 5-f.  2020 Lost Revenues"/>
    <hyperlink ref="D217" location="'5.  2015-2020 LRAM'!A1" display="Return to top"/>
    <hyperlink ref="D404" location="'5.  2015-2020 LRAM'!A1" display="Return to top"/>
    <hyperlink ref="D770" location="'5.  2015-2020 LRAM'!A1" display="Return to top"/>
    <hyperlink ref="D953" location="'5.  2015-2020 LRAM'!A1" display="Return to top"/>
    <hyperlink ref="B1135" location="'5.  2015-2020 LRAM'!A1" display="Return to top"/>
  </hyperlinks>
  <pageMargins left="0.25" right="0.25" top="0.75" bottom="0.75" header="0.3" footer="0.3"/>
  <pageSetup paperSize="32767" scale="24"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zoomScale="90" zoomScaleNormal="90" workbookViewId="0">
      <selection activeCell="C51" sqref="C51"/>
    </sheetView>
  </sheetViews>
  <sheetFormatPr defaultColWidth="9.15234375" defaultRowHeight="14.6"/>
  <cols>
    <col min="1" max="1" width="4.3828125" style="11" customWidth="1"/>
    <col min="2" max="2" width="19.3828125" style="10" customWidth="1"/>
    <col min="3" max="3" width="30.84375" style="11" customWidth="1"/>
    <col min="4" max="4" width="5" style="11" customWidth="1"/>
    <col min="5" max="5" width="14.3046875" style="11" customWidth="1"/>
    <col min="6" max="6" width="15.15234375" style="11" customWidth="1"/>
    <col min="7" max="7" width="11.3828125" style="11" customWidth="1"/>
    <col min="8" max="8" width="13" style="17" customWidth="1"/>
    <col min="9" max="10" width="14" style="11" customWidth="1"/>
    <col min="11" max="11" width="18" style="11" customWidth="1"/>
    <col min="12" max="12" width="19.15234375" style="11" customWidth="1"/>
    <col min="13" max="13" width="16.84375" style="11" customWidth="1"/>
    <col min="14" max="14" width="16" style="11" customWidth="1"/>
    <col min="15" max="15" width="14.3828125" style="11" customWidth="1"/>
    <col min="16" max="16" width="14.69140625" style="11" customWidth="1"/>
    <col min="17" max="17" width="14" style="11" customWidth="1"/>
    <col min="18" max="18" width="15.69140625" style="11" customWidth="1"/>
    <col min="19" max="19" width="14.15234375" style="11" customWidth="1"/>
    <col min="20" max="22" width="15" style="11" customWidth="1"/>
    <col min="23" max="23" width="13.3828125" style="11" customWidth="1"/>
    <col min="24" max="24" width="4.15234375" style="11" customWidth="1"/>
    <col min="25" max="16384" width="9.15234375" style="11"/>
  </cols>
  <sheetData>
    <row r="1" spans="1:28" ht="153" customHeight="1"/>
    <row r="3" spans="1:28" ht="14.25" customHeight="1" thickBot="1">
      <c r="B3" s="21"/>
      <c r="C3" s="52"/>
      <c r="D3" s="52"/>
      <c r="E3" s="53"/>
      <c r="F3" s="53"/>
      <c r="G3" s="53"/>
      <c r="H3" s="53"/>
      <c r="I3" s="53"/>
      <c r="J3" s="53"/>
      <c r="K3" s="53"/>
      <c r="L3" s="53"/>
      <c r="M3" s="53"/>
      <c r="N3" s="53"/>
      <c r="O3" s="53"/>
      <c r="P3" s="53"/>
      <c r="Q3" s="53"/>
      <c r="R3" s="53"/>
      <c r="S3" s="53"/>
      <c r="T3" s="53"/>
      <c r="U3" s="53"/>
      <c r="V3" s="53"/>
      <c r="W3" s="53"/>
      <c r="Z3" s="754"/>
    </row>
    <row r="4" spans="1:28" s="8" customFormat="1" ht="30" customHeight="1" thickBot="1">
      <c r="B4" s="507" t="s">
        <v>59</v>
      </c>
      <c r="C4" s="112" t="s">
        <v>168</v>
      </c>
      <c r="D4" s="16"/>
      <c r="E4" s="16"/>
      <c r="F4" s="16"/>
      <c r="G4" s="159"/>
      <c r="H4" s="160"/>
      <c r="I4" s="161"/>
      <c r="J4" s="161"/>
      <c r="K4" s="161"/>
      <c r="L4" s="161"/>
      <c r="M4" s="161"/>
      <c r="N4" s="159"/>
      <c r="O4" s="159"/>
      <c r="P4" s="159"/>
      <c r="Q4" s="159"/>
      <c r="R4" s="159"/>
      <c r="S4" s="159"/>
      <c r="T4" s="159"/>
      <c r="U4" s="159"/>
      <c r="V4" s="159"/>
      <c r="W4" s="162"/>
    </row>
    <row r="5" spans="1:28" s="8" customFormat="1" ht="25.5" customHeight="1" thickBot="1">
      <c r="B5" s="81"/>
      <c r="C5" s="115" t="s">
        <v>169</v>
      </c>
      <c r="D5" s="159"/>
      <c r="E5" s="159"/>
      <c r="F5" s="16"/>
      <c r="G5" s="159"/>
      <c r="H5" s="160"/>
      <c r="I5" s="161"/>
      <c r="J5" s="161"/>
      <c r="K5" s="161"/>
      <c r="L5" s="161"/>
      <c r="M5" s="161"/>
      <c r="N5" s="159"/>
      <c r="O5" s="159"/>
      <c r="P5" s="159"/>
      <c r="Q5" s="159"/>
      <c r="R5" s="159"/>
      <c r="S5" s="159"/>
      <c r="T5" s="159"/>
      <c r="U5" s="159"/>
      <c r="V5" s="159"/>
      <c r="W5" s="16"/>
    </row>
    <row r="6" spans="1:28" s="8" customFormat="1" ht="31.5" customHeight="1" thickBot="1">
      <c r="B6" s="81"/>
      <c r="C6" s="562" t="s">
        <v>170</v>
      </c>
      <c r="D6" s="159"/>
      <c r="E6" s="159"/>
      <c r="F6" s="16"/>
      <c r="G6" s="159"/>
      <c r="H6" s="160"/>
      <c r="I6" s="161"/>
      <c r="J6" s="161"/>
      <c r="K6" s="161"/>
      <c r="L6" s="161"/>
      <c r="M6" s="161"/>
      <c r="N6" s="159"/>
      <c r="O6" s="159"/>
      <c r="P6" s="159"/>
      <c r="Q6" s="159"/>
      <c r="R6" s="159"/>
      <c r="S6" s="159"/>
      <c r="T6" s="159"/>
      <c r="U6" s="159"/>
      <c r="V6" s="159"/>
      <c r="W6" s="16"/>
    </row>
    <row r="7" spans="1:28" s="8" customFormat="1" ht="25.4" customHeight="1">
      <c r="B7" s="81"/>
      <c r="C7" s="159"/>
      <c r="D7" s="159"/>
      <c r="E7" s="159"/>
      <c r="F7" s="16"/>
      <c r="G7" s="159"/>
      <c r="H7" s="160"/>
      <c r="I7" s="161"/>
      <c r="J7" s="161"/>
      <c r="K7" s="161"/>
      <c r="L7" s="161"/>
      <c r="M7" s="161"/>
      <c r="N7" s="159"/>
      <c r="O7" s="159"/>
      <c r="P7" s="159"/>
      <c r="Q7" s="159"/>
      <c r="R7" s="159"/>
      <c r="S7" s="159"/>
      <c r="T7" s="159"/>
      <c r="U7" s="159"/>
      <c r="V7" s="159"/>
      <c r="W7" s="16"/>
    </row>
    <row r="8" spans="1:28" s="8" customFormat="1" ht="36" customHeight="1">
      <c r="A8" s="24"/>
      <c r="B8" s="104" t="s">
        <v>24</v>
      </c>
      <c r="C8" s="835" t="s">
        <v>628</v>
      </c>
      <c r="D8" s="835"/>
      <c r="E8" s="835"/>
      <c r="F8" s="835"/>
      <c r="G8" s="835"/>
      <c r="H8" s="835"/>
      <c r="I8" s="835"/>
      <c r="J8" s="835"/>
      <c r="K8" s="835"/>
      <c r="L8" s="835"/>
      <c r="M8" s="835"/>
      <c r="N8" s="835"/>
      <c r="O8" s="835"/>
      <c r="P8" s="835"/>
      <c r="Q8" s="835"/>
      <c r="R8" s="835"/>
      <c r="S8" s="835"/>
      <c r="T8" s="739"/>
      <c r="U8" s="739"/>
      <c r="V8" s="739"/>
      <c r="W8" s="739"/>
    </row>
    <row r="9" spans="1:28" s="8" customFormat="1" ht="47.15" customHeight="1">
      <c r="B9" s="51"/>
      <c r="C9" s="797" t="s">
        <v>629</v>
      </c>
      <c r="D9" s="797"/>
      <c r="E9" s="797"/>
      <c r="F9" s="797"/>
      <c r="G9" s="797"/>
      <c r="H9" s="797"/>
      <c r="I9" s="797"/>
      <c r="J9" s="797"/>
      <c r="K9" s="797"/>
      <c r="L9" s="797"/>
      <c r="M9" s="797"/>
      <c r="N9" s="797"/>
      <c r="O9" s="797"/>
      <c r="P9" s="797"/>
      <c r="Q9" s="797"/>
      <c r="R9" s="797"/>
      <c r="S9" s="797"/>
      <c r="T9" s="739"/>
      <c r="U9" s="739"/>
      <c r="V9" s="739"/>
      <c r="W9" s="739"/>
    </row>
    <row r="10" spans="1:28" s="8" customFormat="1" ht="38.15" customHeight="1">
      <c r="B10" s="81"/>
      <c r="C10" s="818" t="s">
        <v>630</v>
      </c>
      <c r="D10" s="797"/>
      <c r="E10" s="797"/>
      <c r="F10" s="797"/>
      <c r="G10" s="797"/>
      <c r="H10" s="797"/>
      <c r="I10" s="797"/>
      <c r="J10" s="797"/>
      <c r="K10" s="797"/>
      <c r="L10" s="797"/>
      <c r="M10" s="797"/>
      <c r="N10" s="797"/>
      <c r="O10" s="797"/>
      <c r="P10" s="797"/>
      <c r="Q10" s="797"/>
      <c r="R10" s="797"/>
      <c r="S10" s="797"/>
      <c r="T10" s="81"/>
      <c r="U10" s="81"/>
      <c r="V10" s="81"/>
    </row>
    <row r="11" spans="1:28" ht="32.5" customHeight="1">
      <c r="B11" s="21"/>
      <c r="C11" s="21"/>
      <c r="D11" s="43"/>
      <c r="E11" s="22"/>
      <c r="F11" s="22"/>
      <c r="G11" s="22"/>
      <c r="H11" s="53"/>
      <c r="I11" s="41"/>
      <c r="J11" s="41"/>
      <c r="K11" s="41"/>
      <c r="L11" s="41"/>
      <c r="M11" s="41"/>
      <c r="N11" s="22"/>
      <c r="O11" s="22"/>
      <c r="P11" s="22"/>
      <c r="Q11" s="22"/>
      <c r="R11" s="22"/>
      <c r="S11" s="22"/>
      <c r="T11" s="22"/>
      <c r="U11" s="22"/>
      <c r="V11" s="22"/>
      <c r="W11" s="22"/>
      <c r="Y11" s="8"/>
      <c r="Z11" s="8"/>
      <c r="AA11" s="8"/>
      <c r="AB11" s="8"/>
    </row>
    <row r="12" spans="1:28" s="46" customFormat="1" ht="17.25" customHeight="1">
      <c r="B12" s="834" t="s">
        <v>631</v>
      </c>
      <c r="C12" s="834"/>
      <c r="D12" s="163"/>
      <c r="E12" s="164" t="s">
        <v>632</v>
      </c>
      <c r="F12" s="47"/>
      <c r="G12" s="47"/>
      <c r="H12" s="42"/>
      <c r="I12" s="47"/>
      <c r="K12" s="544" t="s">
        <v>633</v>
      </c>
      <c r="L12" s="48"/>
      <c r="M12" s="48"/>
      <c r="N12" s="48"/>
      <c r="O12" s="48"/>
      <c r="P12" s="48"/>
      <c r="Q12" s="48"/>
      <c r="R12" s="48"/>
      <c r="S12" s="48"/>
      <c r="T12" s="48"/>
      <c r="U12" s="48"/>
      <c r="V12" s="48"/>
      <c r="W12" s="48"/>
      <c r="Y12" s="8"/>
      <c r="Z12" s="8"/>
      <c r="AA12" s="8"/>
      <c r="AB12" s="8"/>
    </row>
    <row r="13" spans="1:28" s="1" customFormat="1" ht="11.25" customHeight="1">
      <c r="A13" s="754"/>
      <c r="B13" s="767"/>
      <c r="C13" s="754"/>
      <c r="D13" s="754"/>
      <c r="E13" s="7"/>
      <c r="F13" s="7"/>
      <c r="G13" s="11"/>
      <c r="H13" s="17"/>
      <c r="I13" s="11"/>
      <c r="J13" s="11"/>
      <c r="K13" s="11"/>
      <c r="L13" s="11"/>
      <c r="M13" s="11"/>
      <c r="N13" s="11"/>
      <c r="O13" s="11"/>
      <c r="P13" s="11"/>
      <c r="Q13" s="11"/>
      <c r="R13" s="11"/>
      <c r="S13" s="11"/>
      <c r="T13" s="11"/>
      <c r="U13" s="11"/>
      <c r="V13" s="11"/>
      <c r="W13" s="11"/>
      <c r="X13" s="754"/>
      <c r="Y13" s="8"/>
      <c r="Z13" s="8"/>
      <c r="AA13" s="8"/>
      <c r="AB13" s="8"/>
    </row>
    <row r="14" spans="1:28" s="8" customFormat="1" ht="63" customHeight="1">
      <c r="B14" s="768" t="s">
        <v>634</v>
      </c>
      <c r="C14" s="769" t="s">
        <v>635</v>
      </c>
      <c r="D14" s="182"/>
      <c r="E14" s="183" t="s">
        <v>636</v>
      </c>
      <c r="F14" s="183" t="s">
        <v>637</v>
      </c>
      <c r="G14" s="183" t="s">
        <v>634</v>
      </c>
      <c r="H14" s="183" t="s">
        <v>638</v>
      </c>
      <c r="I14" s="183" t="str">
        <f>'1.  LRAMVA Summary'!D52</f>
        <v>Residential</v>
      </c>
      <c r="J14" s="183" t="str">
        <f>'1.  LRAMVA Summary'!E52</f>
        <v>GS &lt; 50 kW</v>
      </c>
      <c r="K14" s="183" t="str">
        <f>'1.  LRAMVA Summary'!F52</f>
        <v>GS 50 to 2,999 kW</v>
      </c>
      <c r="L14" s="183" t="str">
        <f>'1.  LRAMVA Summary'!G52</f>
        <v>GS 3,000 to 4,999 kW</v>
      </c>
      <c r="M14" s="183" t="str">
        <f>'1.  LRAMVA Summary'!H52</f>
        <v>Unmetered Scattered Load</v>
      </c>
      <c r="N14" s="183" t="str">
        <f>'1.  LRAMVA Summary'!I52</f>
        <v>Sentinel Lighting</v>
      </c>
      <c r="O14" s="183" t="str">
        <f>'1.  LRAMVA Summary'!J52</f>
        <v>Street Lighting</v>
      </c>
      <c r="P14" s="183" t="str">
        <f>'1.  LRAMVA Summary'!K52</f>
        <v/>
      </c>
      <c r="Q14" s="183" t="str">
        <f>'1.  LRAMVA Summary'!L52</f>
        <v/>
      </c>
      <c r="R14" s="183" t="str">
        <f>'1.  LRAMVA Summary'!M52</f>
        <v/>
      </c>
      <c r="S14" s="183" t="str">
        <f>'1.  LRAMVA Summary'!N52</f>
        <v/>
      </c>
      <c r="T14" s="183" t="str">
        <f>'1.  LRAMVA Summary'!O52</f>
        <v/>
      </c>
      <c r="U14" s="183" t="str">
        <f>'1.  LRAMVA Summary'!P52</f>
        <v/>
      </c>
      <c r="V14" s="183" t="str">
        <f>'1.  LRAMVA Summary'!Q52</f>
        <v/>
      </c>
      <c r="W14" s="183" t="str">
        <f>'1.  LRAMVA Summary'!R52</f>
        <v>Total</v>
      </c>
    </row>
    <row r="15" spans="1:28" s="8" customFormat="1">
      <c r="B15" s="184" t="s">
        <v>639</v>
      </c>
      <c r="C15" s="184">
        <v>1.47E-2</v>
      </c>
      <c r="D15" s="185"/>
      <c r="E15" s="186">
        <v>40544</v>
      </c>
      <c r="F15" s="187">
        <v>2011</v>
      </c>
      <c r="G15" s="188" t="s">
        <v>640</v>
      </c>
      <c r="H15" s="189">
        <f>C$15/12</f>
        <v>1.225E-3</v>
      </c>
      <c r="I15" s="190">
        <f>SUM('1.  LRAMVA Summary'!D$54:D$55)*(MONTH($E15)-1)/12*$H15</f>
        <v>0</v>
      </c>
      <c r="J15" s="190">
        <f>SUM('1.  LRAMVA Summary'!E$54:E$55)*(MONTH($E15)-1)/12*$H15</f>
        <v>0</v>
      </c>
      <c r="K15" s="190">
        <f>SUM('1.  LRAMVA Summary'!F$54:F$55)*(MONTH($E15)-1)/12*$H15</f>
        <v>0</v>
      </c>
      <c r="L15" s="190">
        <f>SUM('1.  LRAMVA Summary'!G$54:G$55)*(MONTH($E15)-1)/12*$H15</f>
        <v>0</v>
      </c>
      <c r="M15" s="190">
        <f>SUM('1.  LRAMVA Summary'!H$54:H$55)*(MONTH($E15)-1)/12*$H15</f>
        <v>0</v>
      </c>
      <c r="N15" s="190">
        <f>SUM('1.  LRAMVA Summary'!I$54:I$55)*(MONTH($E15)-1)/12*$H15</f>
        <v>0</v>
      </c>
      <c r="O15" s="190">
        <f>SUM('1.  LRAMVA Summary'!J$54:J$55)*(MONTH($E15)-1)/12*$H15</f>
        <v>0</v>
      </c>
      <c r="P15" s="190">
        <f>SUM('1.  LRAMVA Summary'!K$54:K$55)*(MONTH($E15)-1)/12*$H15</f>
        <v>0</v>
      </c>
      <c r="Q15" s="190">
        <f>SUM('1.  LRAMVA Summary'!L$54:L$55)*(MONTH($E15)-1)/12*$H15</f>
        <v>0</v>
      </c>
      <c r="R15" s="190">
        <f>SUM('1.  LRAMVA Summary'!M$54:M$55)*(MONTH($E15)-1)/12*$H15</f>
        <v>0</v>
      </c>
      <c r="S15" s="190">
        <f>SUM('1.  LRAMVA Summary'!N$54:N$55)*(MONTH($E15)-1)/12*$H15</f>
        <v>0</v>
      </c>
      <c r="T15" s="190">
        <f>SUM('1.  LRAMVA Summary'!O$54:O$55)*(MONTH($E15)-1)/12*$H15</f>
        <v>0</v>
      </c>
      <c r="U15" s="190">
        <f>SUM('1.  LRAMVA Summary'!P$54:P$55)*(MONTH($E15)-1)/12*$H15</f>
        <v>0</v>
      </c>
      <c r="V15" s="190">
        <f>SUM('1.  LRAMVA Summary'!Q$54:Q$55)*(MONTH($E15)-1)/12*$H15</f>
        <v>0</v>
      </c>
      <c r="W15" s="191">
        <f>SUM(I15:V15)</f>
        <v>0</v>
      </c>
    </row>
    <row r="16" spans="1:28" s="8" customFormat="1">
      <c r="B16" s="192" t="s">
        <v>641</v>
      </c>
      <c r="C16" s="192">
        <v>1.47E-2</v>
      </c>
      <c r="D16" s="185"/>
      <c r="E16" s="186">
        <v>40575</v>
      </c>
      <c r="F16" s="187">
        <v>2011</v>
      </c>
      <c r="G16" s="188" t="s">
        <v>640</v>
      </c>
      <c r="H16" s="189">
        <f>C$15/12</f>
        <v>1.225E-3</v>
      </c>
      <c r="I16" s="190">
        <f>SUM('1.  LRAMVA Summary'!D$54:D$55)*(MONTH($E16)-1)/12*$H16</f>
        <v>0</v>
      </c>
      <c r="J16" s="190">
        <f>SUM('1.  LRAMVA Summary'!E$54:E$55)*(MONTH($E16)-1)/12*$H16</f>
        <v>0</v>
      </c>
      <c r="K16" s="190">
        <f>SUM('1.  LRAMVA Summary'!F$54:F$55)*(MONTH($E16)-1)/12*$H16</f>
        <v>0</v>
      </c>
      <c r="L16" s="190">
        <f>SUM('1.  LRAMVA Summary'!G$54:G$55)*(MONTH($E16)-1)/12*$H16</f>
        <v>0</v>
      </c>
      <c r="M16" s="190">
        <f>SUM('1.  LRAMVA Summary'!H$54:H$55)*(MONTH($E16)-1)/12*$H16</f>
        <v>0</v>
      </c>
      <c r="N16" s="190">
        <f>SUM('1.  LRAMVA Summary'!I$54:I$55)*(MONTH($E16)-1)/12*$H16</f>
        <v>0</v>
      </c>
      <c r="O16" s="190">
        <f>SUM('1.  LRAMVA Summary'!J$54:J$55)*(MONTH($E16)-1)/12*$H16</f>
        <v>0</v>
      </c>
      <c r="P16" s="190">
        <f>SUM('1.  LRAMVA Summary'!K$54:K$55)*(MONTH($E16)-1)/12*$H16</f>
        <v>0</v>
      </c>
      <c r="Q16" s="190">
        <f>SUM('1.  LRAMVA Summary'!L$54:L$55)*(MONTH($E16)-1)/12*$H16</f>
        <v>0</v>
      </c>
      <c r="R16" s="190">
        <f>SUM('1.  LRAMVA Summary'!M$54:M$55)*(MONTH($E16)-1)/12*$H16</f>
        <v>0</v>
      </c>
      <c r="S16" s="190">
        <f>SUM('1.  LRAMVA Summary'!N$54:N$55)*(MONTH($E16)-1)/12*$H16</f>
        <v>0</v>
      </c>
      <c r="T16" s="190">
        <f>SUM('1.  LRAMVA Summary'!O$54:O$55)*(MONTH($E16)-1)/12*$H16</f>
        <v>0</v>
      </c>
      <c r="U16" s="190">
        <f>SUM('1.  LRAMVA Summary'!P$54:P$55)*(MONTH($E16)-1)/12*$H16</f>
        <v>0</v>
      </c>
      <c r="V16" s="190">
        <f>SUM('1.  LRAMVA Summary'!Q$54:Q$55)*(MONTH($E16)-1)/12*$H16</f>
        <v>0</v>
      </c>
      <c r="W16" s="191">
        <f t="shared" ref="W16:W25" si="0">SUM(I16:V16)</f>
        <v>0</v>
      </c>
    </row>
    <row r="17" spans="2:23" s="8" customFormat="1">
      <c r="B17" s="192" t="s">
        <v>642</v>
      </c>
      <c r="C17" s="192">
        <v>1.47E-2</v>
      </c>
      <c r="D17" s="185"/>
      <c r="E17" s="186">
        <v>40603</v>
      </c>
      <c r="F17" s="187">
        <v>2011</v>
      </c>
      <c r="G17" s="188" t="s">
        <v>640</v>
      </c>
      <c r="H17" s="189">
        <f>C$15/12</f>
        <v>1.225E-3</v>
      </c>
      <c r="I17" s="190">
        <f>SUM('1.  LRAMVA Summary'!D$54:D$55)*(MONTH($E17)-1)/12*$H17</f>
        <v>0</v>
      </c>
      <c r="J17" s="190">
        <f>SUM('1.  LRAMVA Summary'!E$54:E$55)*(MONTH($E17)-1)/12*$H17</f>
        <v>0</v>
      </c>
      <c r="K17" s="190">
        <f>SUM('1.  LRAMVA Summary'!F$54:F$55)*(MONTH($E17)-1)/12*$H17</f>
        <v>0</v>
      </c>
      <c r="L17" s="190">
        <f>SUM('1.  LRAMVA Summary'!G$54:G$55)*(MONTH($E17)-1)/12*$H17</f>
        <v>0</v>
      </c>
      <c r="M17" s="190">
        <f>SUM('1.  LRAMVA Summary'!H$54:H$55)*(MONTH($E17)-1)/12*$H17</f>
        <v>0</v>
      </c>
      <c r="N17" s="190">
        <f>SUM('1.  LRAMVA Summary'!I$54:I$55)*(MONTH($E17)-1)/12*$H17</f>
        <v>0</v>
      </c>
      <c r="O17" s="190">
        <f>SUM('1.  LRAMVA Summary'!J$54:J$55)*(MONTH($E17)-1)/12*$H17</f>
        <v>0</v>
      </c>
      <c r="P17" s="190">
        <f>SUM('1.  LRAMVA Summary'!K$54:K$55)*(MONTH($E17)-1)/12*$H17</f>
        <v>0</v>
      </c>
      <c r="Q17" s="190">
        <f>SUM('1.  LRAMVA Summary'!L$54:L$55)*(MONTH($E17)-1)/12*$H17</f>
        <v>0</v>
      </c>
      <c r="R17" s="190">
        <f>SUM('1.  LRAMVA Summary'!M$54:M$55)*(MONTH($E17)-1)/12*$H17</f>
        <v>0</v>
      </c>
      <c r="S17" s="190">
        <f>SUM('1.  LRAMVA Summary'!N$54:N$55)*(MONTH($E17)-1)/12*$H17</f>
        <v>0</v>
      </c>
      <c r="T17" s="190">
        <f>SUM('1.  LRAMVA Summary'!O$54:O$55)*(MONTH($E17)-1)/12*$H17</f>
        <v>0</v>
      </c>
      <c r="U17" s="190">
        <f>SUM('1.  LRAMVA Summary'!P$54:P$55)*(MONTH($E17)-1)/12*$H17</f>
        <v>0</v>
      </c>
      <c r="V17" s="190">
        <f>SUM('1.  LRAMVA Summary'!Q$54:Q$55)*(MONTH($E17)-1)/12*$H17</f>
        <v>0</v>
      </c>
      <c r="W17" s="191">
        <f>SUM(I17:V17)</f>
        <v>0</v>
      </c>
    </row>
    <row r="18" spans="2:23" s="8" customFormat="1">
      <c r="B18" s="192" t="s">
        <v>643</v>
      </c>
      <c r="C18" s="192">
        <v>1.47E-2</v>
      </c>
      <c r="D18" s="185"/>
      <c r="E18" s="193">
        <v>40634</v>
      </c>
      <c r="F18" s="187">
        <v>2011</v>
      </c>
      <c r="G18" s="194" t="s">
        <v>644</v>
      </c>
      <c r="H18" s="189">
        <f>C$16/12</f>
        <v>1.225E-3</v>
      </c>
      <c r="I18" s="190">
        <f>SUM('1.  LRAMVA Summary'!D$54:D$55)*(MONTH($E18)-1)/12*$H18</f>
        <v>0</v>
      </c>
      <c r="J18" s="190">
        <f>SUM('1.  LRAMVA Summary'!E$54:E$55)*(MONTH($E18)-1)/12*$H18</f>
        <v>0</v>
      </c>
      <c r="K18" s="190">
        <f>SUM('1.  LRAMVA Summary'!F$54:F$55)*(MONTH($E18)-1)/12*$H18</f>
        <v>0</v>
      </c>
      <c r="L18" s="190">
        <f>SUM('1.  LRAMVA Summary'!G$54:G$55)*(MONTH($E18)-1)/12*$H18</f>
        <v>0</v>
      </c>
      <c r="M18" s="190">
        <f>SUM('1.  LRAMVA Summary'!H$54:H$55)*(MONTH($E18)-1)/12*$H18</f>
        <v>0</v>
      </c>
      <c r="N18" s="190">
        <f>SUM('1.  LRAMVA Summary'!I$54:I$55)*(MONTH($E18)-1)/12*$H18</f>
        <v>0</v>
      </c>
      <c r="O18" s="190">
        <f>SUM('1.  LRAMVA Summary'!J$54:J$55)*(MONTH($E18)-1)/12*$H18</f>
        <v>0</v>
      </c>
      <c r="P18" s="190">
        <f>SUM('1.  LRAMVA Summary'!K$54:K$55)*(MONTH($E18)-1)/12*$H18</f>
        <v>0</v>
      </c>
      <c r="Q18" s="190">
        <f>SUM('1.  LRAMVA Summary'!L$54:L$55)*(MONTH($E18)-1)/12*$H18</f>
        <v>0</v>
      </c>
      <c r="R18" s="190">
        <f>SUM('1.  LRAMVA Summary'!M$54:M$55)*(MONTH($E18)-1)/12*$H18</f>
        <v>0</v>
      </c>
      <c r="S18" s="190">
        <f>SUM('1.  LRAMVA Summary'!N$54:N$55)*(MONTH($E18)-1)/12*$H18</f>
        <v>0</v>
      </c>
      <c r="T18" s="190">
        <f>SUM('1.  LRAMVA Summary'!O$54:O$55)*(MONTH($E18)-1)/12*$H18</f>
        <v>0</v>
      </c>
      <c r="U18" s="190">
        <f>SUM('1.  LRAMVA Summary'!P$54:P$55)*(MONTH($E18)-1)/12*$H18</f>
        <v>0</v>
      </c>
      <c r="V18" s="190">
        <f>SUM('1.  LRAMVA Summary'!Q$54:Q$55)*(MONTH($E18)-1)/12*$H18</f>
        <v>0</v>
      </c>
      <c r="W18" s="191">
        <f>SUM(I18:V18)</f>
        <v>0</v>
      </c>
    </row>
    <row r="19" spans="2:23" s="8" customFormat="1">
      <c r="B19" s="192" t="s">
        <v>645</v>
      </c>
      <c r="C19" s="192">
        <v>1.47E-2</v>
      </c>
      <c r="D19" s="185"/>
      <c r="E19" s="193">
        <v>40664</v>
      </c>
      <c r="F19" s="187">
        <v>2011</v>
      </c>
      <c r="G19" s="194" t="s">
        <v>644</v>
      </c>
      <c r="H19" s="189">
        <f>C$16/12</f>
        <v>1.225E-3</v>
      </c>
      <c r="I19" s="190">
        <f>SUM('1.  LRAMVA Summary'!D$54:D$55)*(MONTH($E19)-1)/12*$H19</f>
        <v>0</v>
      </c>
      <c r="J19" s="190">
        <f>SUM('1.  LRAMVA Summary'!E$54:E$55)*(MONTH($E19)-1)/12*$H19</f>
        <v>0</v>
      </c>
      <c r="K19" s="190">
        <f>SUM('1.  LRAMVA Summary'!F$54:F$55)*(MONTH($E19)-1)/12*$H19</f>
        <v>0</v>
      </c>
      <c r="L19" s="190">
        <f>SUM('1.  LRAMVA Summary'!G$54:G$55)*(MONTH($E19)-1)/12*$H19</f>
        <v>0</v>
      </c>
      <c r="M19" s="190">
        <f>SUM('1.  LRAMVA Summary'!H$54:H$55)*(MONTH($E19)-1)/12*$H19</f>
        <v>0</v>
      </c>
      <c r="N19" s="190">
        <f>SUM('1.  LRAMVA Summary'!I$54:I$55)*(MONTH($E19)-1)/12*$H19</f>
        <v>0</v>
      </c>
      <c r="O19" s="190">
        <f>SUM('1.  LRAMVA Summary'!J$54:J$55)*(MONTH($E19)-1)/12*$H19</f>
        <v>0</v>
      </c>
      <c r="P19" s="190">
        <f>SUM('1.  LRAMVA Summary'!K$54:K$55)*(MONTH($E19)-1)/12*$H19</f>
        <v>0</v>
      </c>
      <c r="Q19" s="190">
        <f>SUM('1.  LRAMVA Summary'!L$54:L$55)*(MONTH($E19)-1)/12*$H19</f>
        <v>0</v>
      </c>
      <c r="R19" s="190">
        <f>SUM('1.  LRAMVA Summary'!M$54:M$55)*(MONTH($E19)-1)/12*$H19</f>
        <v>0</v>
      </c>
      <c r="S19" s="190">
        <f>SUM('1.  LRAMVA Summary'!N$54:N$55)*(MONTH($E19)-1)/12*$H19</f>
        <v>0</v>
      </c>
      <c r="T19" s="190">
        <f>SUM('1.  LRAMVA Summary'!O$54:O$55)*(MONTH($E19)-1)/12*$H19</f>
        <v>0</v>
      </c>
      <c r="U19" s="190">
        <f>SUM('1.  LRAMVA Summary'!P$54:P$55)*(MONTH($E19)-1)/12*$H19</f>
        <v>0</v>
      </c>
      <c r="V19" s="190">
        <f>SUM('1.  LRAMVA Summary'!Q$54:Q$55)*(MONTH($E19)-1)/12*$H19</f>
        <v>0</v>
      </c>
      <c r="W19" s="191">
        <f t="shared" si="0"/>
        <v>0</v>
      </c>
    </row>
    <row r="20" spans="2:23" s="8" customFormat="1">
      <c r="B20" s="192" t="s">
        <v>646</v>
      </c>
      <c r="C20" s="192">
        <v>1.47E-2</v>
      </c>
      <c r="D20" s="185"/>
      <c r="E20" s="193">
        <v>40695</v>
      </c>
      <c r="F20" s="187">
        <v>2011</v>
      </c>
      <c r="G20" s="194" t="s">
        <v>644</v>
      </c>
      <c r="H20" s="189">
        <f>C$16/12</f>
        <v>1.225E-3</v>
      </c>
      <c r="I20" s="190">
        <f>SUM('1.  LRAMVA Summary'!D$54:D$55)*(MONTH($E20)-1)/12*$H20</f>
        <v>0</v>
      </c>
      <c r="J20" s="190">
        <f>SUM('1.  LRAMVA Summary'!E$54:E$55)*(MONTH($E20)-1)/12*$H20</f>
        <v>0</v>
      </c>
      <c r="K20" s="190">
        <f>SUM('1.  LRAMVA Summary'!F$54:F$55)*(MONTH($E20)-1)/12*$H20</f>
        <v>0</v>
      </c>
      <c r="L20" s="190">
        <f>SUM('1.  LRAMVA Summary'!G$54:G$55)*(MONTH($E20)-1)/12*$H20</f>
        <v>0</v>
      </c>
      <c r="M20" s="190">
        <f>SUM('1.  LRAMVA Summary'!H$54:H$55)*(MONTH($E20)-1)/12*$H20</f>
        <v>0</v>
      </c>
      <c r="N20" s="190">
        <f>SUM('1.  LRAMVA Summary'!I$54:I$55)*(MONTH($E20)-1)/12*$H20</f>
        <v>0</v>
      </c>
      <c r="O20" s="190">
        <f>SUM('1.  LRAMVA Summary'!J$54:J$55)*(MONTH($E20)-1)/12*$H20</f>
        <v>0</v>
      </c>
      <c r="P20" s="190">
        <f>SUM('1.  LRAMVA Summary'!K$54:K$55)*(MONTH($E20)-1)/12*$H20</f>
        <v>0</v>
      </c>
      <c r="Q20" s="190">
        <f>SUM('1.  LRAMVA Summary'!L$54:L$55)*(MONTH($E20)-1)/12*$H20</f>
        <v>0</v>
      </c>
      <c r="R20" s="190">
        <f>SUM('1.  LRAMVA Summary'!M$54:M$55)*(MONTH($E20)-1)/12*$H20</f>
        <v>0</v>
      </c>
      <c r="S20" s="190">
        <f>SUM('1.  LRAMVA Summary'!N$54:N$55)*(MONTH($E20)-1)/12*$H20</f>
        <v>0</v>
      </c>
      <c r="T20" s="190">
        <f>SUM('1.  LRAMVA Summary'!O$54:O$55)*(MONTH($E20)-1)/12*$H20</f>
        <v>0</v>
      </c>
      <c r="U20" s="190">
        <f>SUM('1.  LRAMVA Summary'!P$54:P$55)*(MONTH($E20)-1)/12*$H20</f>
        <v>0</v>
      </c>
      <c r="V20" s="190">
        <f>SUM('1.  LRAMVA Summary'!Q$54:Q$55)*(MONTH($E20)-1)/12*$H20</f>
        <v>0</v>
      </c>
      <c r="W20" s="191">
        <f t="shared" si="0"/>
        <v>0</v>
      </c>
    </row>
    <row r="21" spans="2:23" s="8" customFormat="1">
      <c r="B21" s="192" t="s">
        <v>647</v>
      </c>
      <c r="C21" s="192">
        <v>1.47E-2</v>
      </c>
      <c r="D21" s="185"/>
      <c r="E21" s="193">
        <v>40725</v>
      </c>
      <c r="F21" s="187">
        <v>2011</v>
      </c>
      <c r="G21" s="194" t="s">
        <v>648</v>
      </c>
      <c r="H21" s="189">
        <f>C$17/12</f>
        <v>1.225E-3</v>
      </c>
      <c r="I21" s="190">
        <f>SUM('1.  LRAMVA Summary'!D$54:D$55)*(MONTH($E21)-1)/12*$H21</f>
        <v>0</v>
      </c>
      <c r="J21" s="190">
        <f>SUM('1.  LRAMVA Summary'!E$54:E$55)*(MONTH($E21)-1)/12*$H21</f>
        <v>0</v>
      </c>
      <c r="K21" s="190">
        <f>SUM('1.  LRAMVA Summary'!F$54:F$55)*(MONTH($E21)-1)/12*$H21</f>
        <v>0</v>
      </c>
      <c r="L21" s="190">
        <f>SUM('1.  LRAMVA Summary'!G$54:G$55)*(MONTH($E21)-1)/12*$H21</f>
        <v>0</v>
      </c>
      <c r="M21" s="190">
        <f>SUM('1.  LRAMVA Summary'!H$54:H$55)*(MONTH($E21)-1)/12*$H21</f>
        <v>0</v>
      </c>
      <c r="N21" s="190">
        <f>SUM('1.  LRAMVA Summary'!I$54:I$55)*(MONTH($E21)-1)/12*$H21</f>
        <v>0</v>
      </c>
      <c r="O21" s="190">
        <f>SUM('1.  LRAMVA Summary'!J$54:J$55)*(MONTH($E21)-1)/12*$H21</f>
        <v>0</v>
      </c>
      <c r="P21" s="190">
        <f>SUM('1.  LRAMVA Summary'!K$54:K$55)*(MONTH($E21)-1)/12*$H21</f>
        <v>0</v>
      </c>
      <c r="Q21" s="190">
        <f>SUM('1.  LRAMVA Summary'!L$54:L$55)*(MONTH($E21)-1)/12*$H21</f>
        <v>0</v>
      </c>
      <c r="R21" s="190">
        <f>SUM('1.  LRAMVA Summary'!M$54:M$55)*(MONTH($E21)-1)/12*$H21</f>
        <v>0</v>
      </c>
      <c r="S21" s="190">
        <f>SUM('1.  LRAMVA Summary'!N$54:N$55)*(MONTH($E21)-1)/12*$H21</f>
        <v>0</v>
      </c>
      <c r="T21" s="190">
        <f>SUM('1.  LRAMVA Summary'!O$54:O$55)*(MONTH($E21)-1)/12*$H21</f>
        <v>0</v>
      </c>
      <c r="U21" s="190">
        <f>SUM('1.  LRAMVA Summary'!P$54:P$55)*(MONTH($E21)-1)/12*$H21</f>
        <v>0</v>
      </c>
      <c r="V21" s="190">
        <f>SUM('1.  LRAMVA Summary'!Q$54:Q$55)*(MONTH($E21)-1)/12*$H21</f>
        <v>0</v>
      </c>
      <c r="W21" s="191">
        <f t="shared" si="0"/>
        <v>0</v>
      </c>
    </row>
    <row r="22" spans="2:23" s="8" customFormat="1">
      <c r="B22" s="192" t="s">
        <v>649</v>
      </c>
      <c r="C22" s="192">
        <v>1.47E-2</v>
      </c>
      <c r="D22" s="185"/>
      <c r="E22" s="193">
        <v>40756</v>
      </c>
      <c r="F22" s="187">
        <v>2011</v>
      </c>
      <c r="G22" s="194" t="s">
        <v>648</v>
      </c>
      <c r="H22" s="189">
        <f>C$17/12</f>
        <v>1.225E-3</v>
      </c>
      <c r="I22" s="190">
        <f>SUM('1.  LRAMVA Summary'!D$54:D$55)*(MONTH($E22)-1)/12*$H22</f>
        <v>0</v>
      </c>
      <c r="J22" s="190">
        <f>SUM('1.  LRAMVA Summary'!E$54:E$55)*(MONTH($E22)-1)/12*$H22</f>
        <v>0</v>
      </c>
      <c r="K22" s="190">
        <f>SUM('1.  LRAMVA Summary'!F$54:F$55)*(MONTH($E22)-1)/12*$H22</f>
        <v>0</v>
      </c>
      <c r="L22" s="190">
        <f>SUM('1.  LRAMVA Summary'!G$54:G$55)*(MONTH($E22)-1)/12*$H22</f>
        <v>0</v>
      </c>
      <c r="M22" s="190">
        <f>SUM('1.  LRAMVA Summary'!H$54:H$55)*(MONTH($E22)-1)/12*$H22</f>
        <v>0</v>
      </c>
      <c r="N22" s="190">
        <f>SUM('1.  LRAMVA Summary'!I$54:I$55)*(MONTH($E22)-1)/12*$H22</f>
        <v>0</v>
      </c>
      <c r="O22" s="190">
        <f>SUM('1.  LRAMVA Summary'!J$54:J$55)*(MONTH($E22)-1)/12*$H22</f>
        <v>0</v>
      </c>
      <c r="P22" s="190">
        <f>SUM('1.  LRAMVA Summary'!K$54:K$55)*(MONTH($E22)-1)/12*$H22</f>
        <v>0</v>
      </c>
      <c r="Q22" s="190">
        <f>SUM('1.  LRAMVA Summary'!L$54:L$55)*(MONTH($E22)-1)/12*$H22</f>
        <v>0</v>
      </c>
      <c r="R22" s="190">
        <f>SUM('1.  LRAMVA Summary'!M$54:M$55)*(MONTH($E22)-1)/12*$H22</f>
        <v>0</v>
      </c>
      <c r="S22" s="190">
        <f>SUM('1.  LRAMVA Summary'!N$54:N$55)*(MONTH($E22)-1)/12*$H22</f>
        <v>0</v>
      </c>
      <c r="T22" s="190">
        <f>SUM('1.  LRAMVA Summary'!O$54:O$55)*(MONTH($E22)-1)/12*$H22</f>
        <v>0</v>
      </c>
      <c r="U22" s="190">
        <f>SUM('1.  LRAMVA Summary'!P$54:P$55)*(MONTH($E22)-1)/12*$H22</f>
        <v>0</v>
      </c>
      <c r="V22" s="190">
        <f>SUM('1.  LRAMVA Summary'!Q$54:Q$55)*(MONTH($E22)-1)/12*$H22</f>
        <v>0</v>
      </c>
      <c r="W22" s="191">
        <f t="shared" si="0"/>
        <v>0</v>
      </c>
    </row>
    <row r="23" spans="2:23" s="8" customFormat="1">
      <c r="B23" s="192" t="s">
        <v>650</v>
      </c>
      <c r="C23" s="192">
        <v>1.47E-2</v>
      </c>
      <c r="D23" s="185"/>
      <c r="E23" s="193">
        <v>40787</v>
      </c>
      <c r="F23" s="187">
        <v>2011</v>
      </c>
      <c r="G23" s="194" t="s">
        <v>648</v>
      </c>
      <c r="H23" s="189">
        <f>C$17/12</f>
        <v>1.225E-3</v>
      </c>
      <c r="I23" s="190">
        <f>SUM('1.  LRAMVA Summary'!D$54:D$55)*(MONTH($E23)-1)/12*$H23</f>
        <v>0</v>
      </c>
      <c r="J23" s="190">
        <f>SUM('1.  LRAMVA Summary'!E$54:E$55)*(MONTH($E23)-1)/12*$H23</f>
        <v>0</v>
      </c>
      <c r="K23" s="190">
        <f>SUM('1.  LRAMVA Summary'!F$54:F$55)*(MONTH($E23)-1)/12*$H23</f>
        <v>0</v>
      </c>
      <c r="L23" s="190">
        <f>SUM('1.  LRAMVA Summary'!G$54:G$55)*(MONTH($E23)-1)/12*$H23</f>
        <v>0</v>
      </c>
      <c r="M23" s="190">
        <f>SUM('1.  LRAMVA Summary'!H$54:H$55)*(MONTH($E23)-1)/12*$H23</f>
        <v>0</v>
      </c>
      <c r="N23" s="190">
        <f>SUM('1.  LRAMVA Summary'!I$54:I$55)*(MONTH($E23)-1)/12*$H23</f>
        <v>0</v>
      </c>
      <c r="O23" s="190">
        <f>SUM('1.  LRAMVA Summary'!J$54:J$55)*(MONTH($E23)-1)/12*$H23</f>
        <v>0</v>
      </c>
      <c r="P23" s="190">
        <f>SUM('1.  LRAMVA Summary'!K$54:K$55)*(MONTH($E23)-1)/12*$H23</f>
        <v>0</v>
      </c>
      <c r="Q23" s="190">
        <f>SUM('1.  LRAMVA Summary'!L$54:L$55)*(MONTH($E23)-1)/12*$H23</f>
        <v>0</v>
      </c>
      <c r="R23" s="190">
        <f>SUM('1.  LRAMVA Summary'!M$54:M$55)*(MONTH($E23)-1)/12*$H23</f>
        <v>0</v>
      </c>
      <c r="S23" s="190">
        <f>SUM('1.  LRAMVA Summary'!N$54:N$55)*(MONTH($E23)-1)/12*$H23</f>
        <v>0</v>
      </c>
      <c r="T23" s="190">
        <f>SUM('1.  LRAMVA Summary'!O$54:O$55)*(MONTH($E23)-1)/12*$H23</f>
        <v>0</v>
      </c>
      <c r="U23" s="190">
        <f>SUM('1.  LRAMVA Summary'!P$54:P$55)*(MONTH($E23)-1)/12*$H23</f>
        <v>0</v>
      </c>
      <c r="V23" s="190">
        <f>SUM('1.  LRAMVA Summary'!Q$54:Q$55)*(MONTH($E23)-1)/12*$H23</f>
        <v>0</v>
      </c>
      <c r="W23" s="191">
        <f t="shared" si="0"/>
        <v>0</v>
      </c>
    </row>
    <row r="24" spans="2:23" s="8" customFormat="1">
      <c r="B24" s="192" t="s">
        <v>651</v>
      </c>
      <c r="C24" s="192">
        <v>1.47E-2</v>
      </c>
      <c r="D24" s="185"/>
      <c r="E24" s="193">
        <v>40817</v>
      </c>
      <c r="F24" s="187">
        <v>2011</v>
      </c>
      <c r="G24" s="194" t="s">
        <v>652</v>
      </c>
      <c r="H24" s="189">
        <f>C$18/12</f>
        <v>1.225E-3</v>
      </c>
      <c r="I24" s="190">
        <f>SUM('1.  LRAMVA Summary'!D$54:D$55)*(MONTH($E24)-1)/12*$H24</f>
        <v>0</v>
      </c>
      <c r="J24" s="190">
        <f>SUM('1.  LRAMVA Summary'!E$54:E$55)*(MONTH($E24)-1)/12*$H24</f>
        <v>0</v>
      </c>
      <c r="K24" s="190">
        <f>SUM('1.  LRAMVA Summary'!F$54:F$55)*(MONTH($E24)-1)/12*$H24</f>
        <v>0</v>
      </c>
      <c r="L24" s="190">
        <f>SUM('1.  LRAMVA Summary'!G$54:G$55)*(MONTH($E24)-1)/12*$H24</f>
        <v>0</v>
      </c>
      <c r="M24" s="190">
        <f>SUM('1.  LRAMVA Summary'!H$54:H$55)*(MONTH($E24)-1)/12*$H24</f>
        <v>0</v>
      </c>
      <c r="N24" s="190">
        <f>SUM('1.  LRAMVA Summary'!I$54:I$55)*(MONTH($E24)-1)/12*$H24</f>
        <v>0</v>
      </c>
      <c r="O24" s="190">
        <f>SUM('1.  LRAMVA Summary'!J$54:J$55)*(MONTH($E24)-1)/12*$H24</f>
        <v>0</v>
      </c>
      <c r="P24" s="190">
        <f>SUM('1.  LRAMVA Summary'!K$54:K$55)*(MONTH($E24)-1)/12*$H24</f>
        <v>0</v>
      </c>
      <c r="Q24" s="190">
        <f>SUM('1.  LRAMVA Summary'!L$54:L$55)*(MONTH($E24)-1)/12*$H24</f>
        <v>0</v>
      </c>
      <c r="R24" s="190">
        <f>SUM('1.  LRAMVA Summary'!M$54:M$55)*(MONTH($E24)-1)/12*$H24</f>
        <v>0</v>
      </c>
      <c r="S24" s="190">
        <f>SUM('1.  LRAMVA Summary'!N$54:N$55)*(MONTH($E24)-1)/12*$H24</f>
        <v>0</v>
      </c>
      <c r="T24" s="190">
        <f>SUM('1.  LRAMVA Summary'!O$54:O$55)*(MONTH($E24)-1)/12*$H24</f>
        <v>0</v>
      </c>
      <c r="U24" s="190">
        <f>SUM('1.  LRAMVA Summary'!P$54:P$55)*(MONTH($E24)-1)/12*$H24</f>
        <v>0</v>
      </c>
      <c r="V24" s="190">
        <f>SUM('1.  LRAMVA Summary'!Q$54:Q$55)*(MONTH($E24)-1)/12*$H24</f>
        <v>0</v>
      </c>
      <c r="W24" s="191">
        <f t="shared" si="0"/>
        <v>0</v>
      </c>
    </row>
    <row r="25" spans="2:23" s="8" customFormat="1">
      <c r="B25" s="192" t="s">
        <v>653</v>
      </c>
      <c r="C25" s="192">
        <v>1.47E-2</v>
      </c>
      <c r="D25" s="185"/>
      <c r="E25" s="193">
        <v>40848</v>
      </c>
      <c r="F25" s="187">
        <v>2011</v>
      </c>
      <c r="G25" s="194" t="s">
        <v>652</v>
      </c>
      <c r="H25" s="189">
        <f>C$18/12</f>
        <v>1.225E-3</v>
      </c>
      <c r="I25" s="190">
        <f>SUM('1.  LRAMVA Summary'!D$54:D$55)*(MONTH($E25)-1)/12*$H25</f>
        <v>0</v>
      </c>
      <c r="J25" s="190">
        <f>SUM('1.  LRAMVA Summary'!E$54:E$55)*(MONTH($E25)-1)/12*$H25</f>
        <v>0</v>
      </c>
      <c r="K25" s="190">
        <f>SUM('1.  LRAMVA Summary'!F$54:F$55)*(MONTH($E25)-1)/12*$H25</f>
        <v>0</v>
      </c>
      <c r="L25" s="190">
        <f>SUM('1.  LRAMVA Summary'!G$54:G$55)*(MONTH($E25)-1)/12*$H25</f>
        <v>0</v>
      </c>
      <c r="M25" s="190">
        <f>SUM('1.  LRAMVA Summary'!H$54:H$55)*(MONTH($E25)-1)/12*$H25</f>
        <v>0</v>
      </c>
      <c r="N25" s="190">
        <f>SUM('1.  LRAMVA Summary'!I$54:I$55)*(MONTH($E25)-1)/12*$H25</f>
        <v>0</v>
      </c>
      <c r="O25" s="190">
        <f>SUM('1.  LRAMVA Summary'!J$54:J$55)*(MONTH($E25)-1)/12*$H25</f>
        <v>0</v>
      </c>
      <c r="P25" s="190">
        <f>SUM('1.  LRAMVA Summary'!K$54:K$55)*(MONTH($E25)-1)/12*$H25</f>
        <v>0</v>
      </c>
      <c r="Q25" s="190">
        <f>SUM('1.  LRAMVA Summary'!L$54:L$55)*(MONTH($E25)-1)/12*$H25</f>
        <v>0</v>
      </c>
      <c r="R25" s="190">
        <f>SUM('1.  LRAMVA Summary'!M$54:M$55)*(MONTH($E25)-1)/12*$H25</f>
        <v>0</v>
      </c>
      <c r="S25" s="190">
        <f>SUM('1.  LRAMVA Summary'!N$54:N$55)*(MONTH($E25)-1)/12*$H25</f>
        <v>0</v>
      </c>
      <c r="T25" s="190">
        <f>SUM('1.  LRAMVA Summary'!O$54:O$55)*(MONTH($E25)-1)/12*$H25</f>
        <v>0</v>
      </c>
      <c r="U25" s="190">
        <f>SUM('1.  LRAMVA Summary'!P$54:P$55)*(MONTH($E25)-1)/12*$H25</f>
        <v>0</v>
      </c>
      <c r="V25" s="190">
        <f>SUM('1.  LRAMVA Summary'!Q$54:Q$55)*(MONTH($E25)-1)/12*$H25</f>
        <v>0</v>
      </c>
      <c r="W25" s="191">
        <f t="shared" si="0"/>
        <v>0</v>
      </c>
    </row>
    <row r="26" spans="2:23" s="8" customFormat="1">
      <c r="B26" s="192" t="s">
        <v>654</v>
      </c>
      <c r="C26" s="192">
        <v>1.47E-2</v>
      </c>
      <c r="D26" s="185"/>
      <c r="E26" s="193">
        <v>40878</v>
      </c>
      <c r="F26" s="187">
        <v>2011</v>
      </c>
      <c r="G26" s="194" t="s">
        <v>652</v>
      </c>
      <c r="H26" s="189">
        <f>C$18/12</f>
        <v>1.225E-3</v>
      </c>
      <c r="I26" s="190">
        <f>SUM('1.  LRAMVA Summary'!D$54:D$55)*(MONTH($E26)-1)/12*$H26</f>
        <v>0</v>
      </c>
      <c r="J26" s="190">
        <f>SUM('1.  LRAMVA Summary'!E$54:E$55)*(MONTH($E26)-1)/12*$H26</f>
        <v>0</v>
      </c>
      <c r="K26" s="190">
        <f>SUM('1.  LRAMVA Summary'!F$54:F$55)*(MONTH($E26)-1)/12*$H26</f>
        <v>0</v>
      </c>
      <c r="L26" s="190">
        <f>SUM('1.  LRAMVA Summary'!G$54:G$55)*(MONTH($E26)-1)/12*$H26</f>
        <v>0</v>
      </c>
      <c r="M26" s="190">
        <f>SUM('1.  LRAMVA Summary'!H$54:H$55)*(MONTH($E26)-1)/12*$H26</f>
        <v>0</v>
      </c>
      <c r="N26" s="190">
        <f>SUM('1.  LRAMVA Summary'!I$54:I$55)*(MONTH($E26)-1)/12*$H26</f>
        <v>0</v>
      </c>
      <c r="O26" s="190">
        <f>SUM('1.  LRAMVA Summary'!J$54:J$55)*(MONTH($E26)-1)/12*$H26</f>
        <v>0</v>
      </c>
      <c r="P26" s="190">
        <f>SUM('1.  LRAMVA Summary'!K$54:K$55)*(MONTH($E26)-1)/12*$H26</f>
        <v>0</v>
      </c>
      <c r="Q26" s="190">
        <f>SUM('1.  LRAMVA Summary'!L$54:L$55)*(MONTH($E26)-1)/12*$H26</f>
        <v>0</v>
      </c>
      <c r="R26" s="190">
        <f>SUM('1.  LRAMVA Summary'!M$54:M$55)*(MONTH($E26)-1)/12*$H26</f>
        <v>0</v>
      </c>
      <c r="S26" s="190">
        <f>SUM('1.  LRAMVA Summary'!N$54:N$55)*(MONTH($E26)-1)/12*$H26</f>
        <v>0</v>
      </c>
      <c r="T26" s="190">
        <f>SUM('1.  LRAMVA Summary'!O$54:O$55)*(MONTH($E26)-1)/12*$H26</f>
        <v>0</v>
      </c>
      <c r="U26" s="190">
        <f>SUM('1.  LRAMVA Summary'!P$54:P$55)*(MONTH($E26)-1)/12*$H26</f>
        <v>0</v>
      </c>
      <c r="V26" s="190">
        <f>SUM('1.  LRAMVA Summary'!Q$54:Q$55)*(MONTH($E26)-1)/12*$H26</f>
        <v>0</v>
      </c>
      <c r="W26" s="191">
        <f>SUM(I26:V26)</f>
        <v>0</v>
      </c>
    </row>
    <row r="27" spans="2:23" s="8" customFormat="1" ht="15" thickBot="1">
      <c r="B27" s="192" t="s">
        <v>655</v>
      </c>
      <c r="C27" s="192">
        <v>1.47E-2</v>
      </c>
      <c r="D27" s="185"/>
      <c r="E27" s="195" t="s">
        <v>656</v>
      </c>
      <c r="F27" s="195"/>
      <c r="G27" s="196"/>
      <c r="H27" s="197"/>
      <c r="I27" s="198">
        <f>SUM(I15:I26)</f>
        <v>0</v>
      </c>
      <c r="J27" s="198">
        <f t="shared" ref="J27:O27" si="1">SUM(J15:J26)</f>
        <v>0</v>
      </c>
      <c r="K27" s="198">
        <f t="shared" si="1"/>
        <v>0</v>
      </c>
      <c r="L27" s="198">
        <f t="shared" si="1"/>
        <v>0</v>
      </c>
      <c r="M27" s="198">
        <f t="shared" si="1"/>
        <v>0</v>
      </c>
      <c r="N27" s="198">
        <f t="shared" si="1"/>
        <v>0</v>
      </c>
      <c r="O27" s="198">
        <f t="shared" si="1"/>
        <v>0</v>
      </c>
      <c r="P27" s="198">
        <f t="shared" ref="P27:V27" si="2">SUM(P15:P26)</f>
        <v>0</v>
      </c>
      <c r="Q27" s="198">
        <f t="shared" si="2"/>
        <v>0</v>
      </c>
      <c r="R27" s="198">
        <f t="shared" si="2"/>
        <v>0</v>
      </c>
      <c r="S27" s="198">
        <f t="shared" si="2"/>
        <v>0</v>
      </c>
      <c r="T27" s="198">
        <f t="shared" si="2"/>
        <v>0</v>
      </c>
      <c r="U27" s="198">
        <f t="shared" si="2"/>
        <v>0</v>
      </c>
      <c r="V27" s="198">
        <f t="shared" si="2"/>
        <v>0</v>
      </c>
      <c r="W27" s="198">
        <f>SUM(W15:W26)</f>
        <v>0</v>
      </c>
    </row>
    <row r="28" spans="2:23" s="8" customFormat="1" ht="15" thickTop="1">
      <c r="B28" s="192" t="s">
        <v>657</v>
      </c>
      <c r="C28" s="192">
        <v>1.47E-2</v>
      </c>
      <c r="D28" s="185"/>
      <c r="E28" s="199" t="s">
        <v>219</v>
      </c>
      <c r="F28" s="199"/>
      <c r="G28" s="200"/>
      <c r="H28" s="201"/>
      <c r="I28" s="202"/>
      <c r="J28" s="202"/>
      <c r="K28" s="202"/>
      <c r="L28" s="202"/>
      <c r="M28" s="202"/>
      <c r="N28" s="202"/>
      <c r="O28" s="202"/>
      <c r="P28" s="202"/>
      <c r="Q28" s="202"/>
      <c r="R28" s="202"/>
      <c r="S28" s="202"/>
      <c r="T28" s="202"/>
      <c r="U28" s="202"/>
      <c r="V28" s="202"/>
      <c r="W28" s="203"/>
    </row>
    <row r="29" spans="2:23" s="8" customFormat="1">
      <c r="B29" s="192" t="s">
        <v>658</v>
      </c>
      <c r="C29" s="192">
        <v>1.47E-2</v>
      </c>
      <c r="D29" s="185"/>
      <c r="E29" s="204" t="s">
        <v>659</v>
      </c>
      <c r="F29" s="204"/>
      <c r="G29" s="205"/>
      <c r="H29" s="206"/>
      <c r="I29" s="207">
        <f>I27+I28</f>
        <v>0</v>
      </c>
      <c r="J29" s="207">
        <f t="shared" ref="J29:M29" si="3">J27+J28</f>
        <v>0</v>
      </c>
      <c r="K29" s="207">
        <f t="shared" si="3"/>
        <v>0</v>
      </c>
      <c r="L29" s="207">
        <f t="shared" si="3"/>
        <v>0</v>
      </c>
      <c r="M29" s="207">
        <f t="shared" si="3"/>
        <v>0</v>
      </c>
      <c r="N29" s="207">
        <f>N27+N28</f>
        <v>0</v>
      </c>
      <c r="O29" s="207">
        <f>O27+O28</f>
        <v>0</v>
      </c>
      <c r="P29" s="207">
        <f t="shared" ref="P29:V29" si="4">P27+P28</f>
        <v>0</v>
      </c>
      <c r="Q29" s="207">
        <f t="shared" si="4"/>
        <v>0</v>
      </c>
      <c r="R29" s="207">
        <f t="shared" si="4"/>
        <v>0</v>
      </c>
      <c r="S29" s="207">
        <f t="shared" si="4"/>
        <v>0</v>
      </c>
      <c r="T29" s="207">
        <f t="shared" si="4"/>
        <v>0</v>
      </c>
      <c r="U29" s="207">
        <f t="shared" si="4"/>
        <v>0</v>
      </c>
      <c r="V29" s="207">
        <f t="shared" si="4"/>
        <v>0</v>
      </c>
      <c r="W29" s="207">
        <f>W27+W28</f>
        <v>0</v>
      </c>
    </row>
    <row r="30" spans="2:23" s="8" customFormat="1">
      <c r="B30" s="192" t="s">
        <v>660</v>
      </c>
      <c r="C30" s="192">
        <v>1.47E-2</v>
      </c>
      <c r="D30" s="185"/>
      <c r="E30" s="193">
        <v>40909</v>
      </c>
      <c r="F30" s="193" t="s">
        <v>661</v>
      </c>
      <c r="G30" s="194" t="s">
        <v>640</v>
      </c>
      <c r="H30" s="208">
        <f>C$19/12</f>
        <v>1.225E-3</v>
      </c>
      <c r="I30" s="209">
        <f>(SUM('1.  LRAMVA Summary'!D$54:D$56)+SUM('1.  LRAMVA Summary'!D$57:D$58)*(MONTH($E30)-1)/12)*$H30</f>
        <v>0</v>
      </c>
      <c r="J30" s="209">
        <f>(SUM('1.  LRAMVA Summary'!E$54:E$56)+SUM('1.  LRAMVA Summary'!E$57:E$58)*(MONTH($E30)-1)/12)*$H30</f>
        <v>0</v>
      </c>
      <c r="K30" s="209">
        <f>(SUM('1.  LRAMVA Summary'!F$54:F$56)+SUM('1.  LRAMVA Summary'!F$57:F$58)*(MONTH($E30)-1)/12)*$H30</f>
        <v>0</v>
      </c>
      <c r="L30" s="209">
        <f>(SUM('1.  LRAMVA Summary'!G$54:G$56)+SUM('1.  LRAMVA Summary'!G$57:G$58)*(MONTH($E30)-1)/12)*$H30</f>
        <v>0</v>
      </c>
      <c r="M30" s="209">
        <f>(SUM('1.  LRAMVA Summary'!H$54:H$56)+SUM('1.  LRAMVA Summary'!H$57:H$58)*(MONTH($E30)-1)/12)*$H30</f>
        <v>0</v>
      </c>
      <c r="N30" s="209">
        <f>(SUM('1.  LRAMVA Summary'!I$54:I$56)+SUM('1.  LRAMVA Summary'!I$57:I$58)*(MONTH($E30)-1)/12)*$H30</f>
        <v>0</v>
      </c>
      <c r="O30" s="209">
        <f>(SUM('1.  LRAMVA Summary'!J$54:J$56)+SUM('1.  LRAMVA Summary'!J$57:J$58)*(MONTH($E30)-1)/12)*$H30</f>
        <v>0</v>
      </c>
      <c r="P30" s="209">
        <f>(SUM('1.  LRAMVA Summary'!K$54:K$56)+SUM('1.  LRAMVA Summary'!K$57:K$58)*(MONTH($E30)-1)/12)*$H30</f>
        <v>0</v>
      </c>
      <c r="Q30" s="209">
        <f>(SUM('1.  LRAMVA Summary'!L$54:L$56)+SUM('1.  LRAMVA Summary'!L$57:L$58)*(MONTH($E30)-1)/12)*$H30</f>
        <v>0</v>
      </c>
      <c r="R30" s="209">
        <f>(SUM('1.  LRAMVA Summary'!M$54:M$56)+SUM('1.  LRAMVA Summary'!M$57:M$58)*(MONTH($E30)-1)/12)*$H30</f>
        <v>0</v>
      </c>
      <c r="S30" s="209">
        <f>(SUM('1.  LRAMVA Summary'!N$54:N$56)+SUM('1.  LRAMVA Summary'!N$57:N$58)*(MONTH($E30)-1)/12)*$H30</f>
        <v>0</v>
      </c>
      <c r="T30" s="209">
        <f>(SUM('1.  LRAMVA Summary'!O$54:O$56)+SUM('1.  LRAMVA Summary'!O$57:O$58)*(MONTH($E30)-1)/12)*$H30</f>
        <v>0</v>
      </c>
      <c r="U30" s="209">
        <f>(SUM('1.  LRAMVA Summary'!P$54:P$56)+SUM('1.  LRAMVA Summary'!P$57:P$58)*(MONTH($E30)-1)/12)*$H30</f>
        <v>0</v>
      </c>
      <c r="V30" s="209">
        <f>(SUM('1.  LRAMVA Summary'!Q$54:Q$56)+SUM('1.  LRAMVA Summary'!Q$57:Q$58)*(MONTH($E30)-1)/12)*$H30</f>
        <v>0</v>
      </c>
      <c r="W30" s="210">
        <f>SUM(I30:V30)</f>
        <v>0</v>
      </c>
    </row>
    <row r="31" spans="2:23" s="8" customFormat="1">
      <c r="B31" s="192" t="s">
        <v>662</v>
      </c>
      <c r="C31" s="192">
        <v>1.47E-2</v>
      </c>
      <c r="D31" s="185"/>
      <c r="E31" s="193">
        <v>40940</v>
      </c>
      <c r="F31" s="193" t="s">
        <v>661</v>
      </c>
      <c r="G31" s="194" t="s">
        <v>640</v>
      </c>
      <c r="H31" s="208">
        <f>C$19/12</f>
        <v>1.225E-3</v>
      </c>
      <c r="I31" s="209">
        <f>(SUM('1.  LRAMVA Summary'!D$54:D$56)+SUM('1.  LRAMVA Summary'!D$57:D$58)*(MONTH($E31)-1)/12)*$H31</f>
        <v>0</v>
      </c>
      <c r="J31" s="209">
        <f>(SUM('1.  LRAMVA Summary'!E$54:E$56)+SUM('1.  LRAMVA Summary'!E$57:E$58)*(MONTH($E31)-1)/12)*$H31</f>
        <v>0</v>
      </c>
      <c r="K31" s="209">
        <f>(SUM('1.  LRAMVA Summary'!F$54:F$56)+SUM('1.  LRAMVA Summary'!F$57:F$58)*(MONTH($E31)-1)/12)*$H31</f>
        <v>0</v>
      </c>
      <c r="L31" s="209">
        <f>(SUM('1.  LRAMVA Summary'!G$54:G$56)+SUM('1.  LRAMVA Summary'!G$57:G$58)*(MONTH($E31)-1)/12)*$H31</f>
        <v>0</v>
      </c>
      <c r="M31" s="209">
        <f>(SUM('1.  LRAMVA Summary'!H$54:H$56)+SUM('1.  LRAMVA Summary'!H$57:H$58)*(MONTH($E31)-1)/12)*$H31</f>
        <v>0</v>
      </c>
      <c r="N31" s="209">
        <f>(SUM('1.  LRAMVA Summary'!I$54:I$56)+SUM('1.  LRAMVA Summary'!I$57:I$58)*(MONTH($E31)-1)/12)*$H31</f>
        <v>0</v>
      </c>
      <c r="O31" s="209">
        <f>(SUM('1.  LRAMVA Summary'!J$54:J$56)+SUM('1.  LRAMVA Summary'!J$57:J$58)*(MONTH($E31)-1)/12)*$H31</f>
        <v>0</v>
      </c>
      <c r="P31" s="209">
        <f>(SUM('1.  LRAMVA Summary'!K$54:K$56)+SUM('1.  LRAMVA Summary'!K$57:K$58)*(MONTH($E31)-1)/12)*$H31</f>
        <v>0</v>
      </c>
      <c r="Q31" s="209">
        <f>(SUM('1.  LRAMVA Summary'!L$54:L$56)+SUM('1.  LRAMVA Summary'!L$57:L$58)*(MONTH($E31)-1)/12)*$H31</f>
        <v>0</v>
      </c>
      <c r="R31" s="209">
        <f>(SUM('1.  LRAMVA Summary'!M$54:M$56)+SUM('1.  LRAMVA Summary'!M$57:M$58)*(MONTH($E31)-1)/12)*$H31</f>
        <v>0</v>
      </c>
      <c r="S31" s="209">
        <f>(SUM('1.  LRAMVA Summary'!N$54:N$56)+SUM('1.  LRAMVA Summary'!N$57:N$58)*(MONTH($E31)-1)/12)*$H31</f>
        <v>0</v>
      </c>
      <c r="T31" s="209">
        <f>(SUM('1.  LRAMVA Summary'!O$54:O$56)+SUM('1.  LRAMVA Summary'!O$57:O$58)*(MONTH($E31)-1)/12)*$H31</f>
        <v>0</v>
      </c>
      <c r="U31" s="209">
        <f>(SUM('1.  LRAMVA Summary'!P$54:P$56)+SUM('1.  LRAMVA Summary'!P$57:P$58)*(MONTH($E31)-1)/12)*$H31</f>
        <v>0</v>
      </c>
      <c r="V31" s="209">
        <f>(SUM('1.  LRAMVA Summary'!Q$54:Q$56)+SUM('1.  LRAMVA Summary'!Q$57:Q$58)*(MONTH($E31)-1)/12)*$H31</f>
        <v>0</v>
      </c>
      <c r="W31" s="210">
        <f t="shared" ref="W31:W40" si="5">SUM(I31:V31)</f>
        <v>0</v>
      </c>
    </row>
    <row r="32" spans="2:23" s="8" customFormat="1">
      <c r="B32" s="192" t="s">
        <v>663</v>
      </c>
      <c r="C32" s="192">
        <v>1.0999999999999999E-2</v>
      </c>
      <c r="D32" s="185"/>
      <c r="E32" s="193">
        <v>40969</v>
      </c>
      <c r="F32" s="193" t="s">
        <v>661</v>
      </c>
      <c r="G32" s="194" t="s">
        <v>640</v>
      </c>
      <c r="H32" s="208">
        <f>C$19/12</f>
        <v>1.225E-3</v>
      </c>
      <c r="I32" s="209">
        <f>(SUM('1.  LRAMVA Summary'!D$54:D$56)+SUM('1.  LRAMVA Summary'!D$57:D$58)*(MONTH($E32)-1)/12)*$H32</f>
        <v>0</v>
      </c>
      <c r="J32" s="209">
        <f>(SUM('1.  LRAMVA Summary'!E$54:E$56)+SUM('1.  LRAMVA Summary'!E$57:E$58)*(MONTH($E32)-1)/12)*$H32</f>
        <v>0</v>
      </c>
      <c r="K32" s="209">
        <f>(SUM('1.  LRAMVA Summary'!F$54:F$56)+SUM('1.  LRAMVA Summary'!F$57:F$58)*(MONTH($E32)-1)/12)*$H32</f>
        <v>0</v>
      </c>
      <c r="L32" s="209">
        <f>(SUM('1.  LRAMVA Summary'!G$54:G$56)+SUM('1.  LRAMVA Summary'!G$57:G$58)*(MONTH($E32)-1)/12)*$H32</f>
        <v>0</v>
      </c>
      <c r="M32" s="209">
        <f>(SUM('1.  LRAMVA Summary'!H$54:H$56)+SUM('1.  LRAMVA Summary'!H$57:H$58)*(MONTH($E32)-1)/12)*$H32</f>
        <v>0</v>
      </c>
      <c r="N32" s="209">
        <f>(SUM('1.  LRAMVA Summary'!I$54:I$56)+SUM('1.  LRAMVA Summary'!I$57:I$58)*(MONTH($E32)-1)/12)*$H32</f>
        <v>0</v>
      </c>
      <c r="O32" s="209">
        <f>(SUM('1.  LRAMVA Summary'!J$54:J$56)+SUM('1.  LRAMVA Summary'!J$57:J$58)*(MONTH($E32)-1)/12)*$H32</f>
        <v>0</v>
      </c>
      <c r="P32" s="209">
        <f>(SUM('1.  LRAMVA Summary'!K$54:K$56)+SUM('1.  LRAMVA Summary'!K$57:K$58)*(MONTH($E32)-1)/12)*$H32</f>
        <v>0</v>
      </c>
      <c r="Q32" s="209">
        <f>(SUM('1.  LRAMVA Summary'!L$54:L$56)+SUM('1.  LRAMVA Summary'!L$57:L$58)*(MONTH($E32)-1)/12)*$H32</f>
        <v>0</v>
      </c>
      <c r="R32" s="209">
        <f>(SUM('1.  LRAMVA Summary'!M$54:M$56)+SUM('1.  LRAMVA Summary'!M$57:M$58)*(MONTH($E32)-1)/12)*$H32</f>
        <v>0</v>
      </c>
      <c r="S32" s="209">
        <f>(SUM('1.  LRAMVA Summary'!N$54:N$56)+SUM('1.  LRAMVA Summary'!N$57:N$58)*(MONTH($E32)-1)/12)*$H32</f>
        <v>0</v>
      </c>
      <c r="T32" s="209">
        <f>(SUM('1.  LRAMVA Summary'!O$54:O$56)+SUM('1.  LRAMVA Summary'!O$57:O$58)*(MONTH($E32)-1)/12)*$H32</f>
        <v>0</v>
      </c>
      <c r="U32" s="209">
        <f>(SUM('1.  LRAMVA Summary'!P$54:P$56)+SUM('1.  LRAMVA Summary'!P$57:P$58)*(MONTH($E32)-1)/12)*$H32</f>
        <v>0</v>
      </c>
      <c r="V32" s="209">
        <f>(SUM('1.  LRAMVA Summary'!Q$54:Q$56)+SUM('1.  LRAMVA Summary'!Q$57:Q$58)*(MONTH($E32)-1)/12)*$H32</f>
        <v>0</v>
      </c>
      <c r="W32" s="210">
        <f t="shared" si="5"/>
        <v>0</v>
      </c>
    </row>
    <row r="33" spans="2:23" s="8" customFormat="1">
      <c r="B33" s="192" t="s">
        <v>664</v>
      </c>
      <c r="C33" s="192">
        <v>1.0999999999999999E-2</v>
      </c>
      <c r="D33" s="185"/>
      <c r="E33" s="193">
        <v>41000</v>
      </c>
      <c r="F33" s="193" t="s">
        <v>661</v>
      </c>
      <c r="G33" s="194" t="s">
        <v>644</v>
      </c>
      <c r="H33" s="211">
        <f>C$20/12</f>
        <v>1.225E-3</v>
      </c>
      <c r="I33" s="209">
        <f>(SUM('1.  LRAMVA Summary'!D$54:D$56)+SUM('1.  LRAMVA Summary'!D$57:D$58)*(MONTH($E33)-1)/12)*$H33</f>
        <v>0</v>
      </c>
      <c r="J33" s="209">
        <f>(SUM('1.  LRAMVA Summary'!E$54:E$56)+SUM('1.  LRAMVA Summary'!E$57:E$58)*(MONTH($E33)-1)/12)*$H33</f>
        <v>0</v>
      </c>
      <c r="K33" s="209">
        <f>(SUM('1.  LRAMVA Summary'!F$54:F$56)+SUM('1.  LRAMVA Summary'!F$57:F$58)*(MONTH($E33)-1)/12)*$H33</f>
        <v>0</v>
      </c>
      <c r="L33" s="209">
        <f>(SUM('1.  LRAMVA Summary'!G$54:G$56)+SUM('1.  LRAMVA Summary'!G$57:G$58)*(MONTH($E33)-1)/12)*$H33</f>
        <v>0</v>
      </c>
      <c r="M33" s="209">
        <f>(SUM('1.  LRAMVA Summary'!H$54:H$56)+SUM('1.  LRAMVA Summary'!H$57:H$58)*(MONTH($E33)-1)/12)*$H33</f>
        <v>0</v>
      </c>
      <c r="N33" s="209">
        <f>(SUM('1.  LRAMVA Summary'!I$54:I$56)+SUM('1.  LRAMVA Summary'!I$57:I$58)*(MONTH($E33)-1)/12)*$H33</f>
        <v>0</v>
      </c>
      <c r="O33" s="209">
        <f>(SUM('1.  LRAMVA Summary'!J$54:J$56)+SUM('1.  LRAMVA Summary'!J$57:J$58)*(MONTH($E33)-1)/12)*$H33</f>
        <v>0</v>
      </c>
      <c r="P33" s="209">
        <f>(SUM('1.  LRAMVA Summary'!K$54:K$56)+SUM('1.  LRAMVA Summary'!K$57:K$58)*(MONTH($E33)-1)/12)*$H33</f>
        <v>0</v>
      </c>
      <c r="Q33" s="209">
        <f>(SUM('1.  LRAMVA Summary'!L$54:L$56)+SUM('1.  LRAMVA Summary'!L$57:L$58)*(MONTH($E33)-1)/12)*$H33</f>
        <v>0</v>
      </c>
      <c r="R33" s="209">
        <f>(SUM('1.  LRAMVA Summary'!M$54:M$56)+SUM('1.  LRAMVA Summary'!M$57:M$58)*(MONTH($E33)-1)/12)*$H33</f>
        <v>0</v>
      </c>
      <c r="S33" s="209">
        <f>(SUM('1.  LRAMVA Summary'!N$54:N$56)+SUM('1.  LRAMVA Summary'!N$57:N$58)*(MONTH($E33)-1)/12)*$H33</f>
        <v>0</v>
      </c>
      <c r="T33" s="209">
        <f>(SUM('1.  LRAMVA Summary'!O$54:O$56)+SUM('1.  LRAMVA Summary'!O$57:O$58)*(MONTH($E33)-1)/12)*$H33</f>
        <v>0</v>
      </c>
      <c r="U33" s="209">
        <f>(SUM('1.  LRAMVA Summary'!P$54:P$56)+SUM('1.  LRAMVA Summary'!P$57:P$58)*(MONTH($E33)-1)/12)*$H33</f>
        <v>0</v>
      </c>
      <c r="V33" s="209">
        <f>(SUM('1.  LRAMVA Summary'!Q$54:Q$56)+SUM('1.  LRAMVA Summary'!Q$57:Q$58)*(MONTH($E33)-1)/12)*$H33</f>
        <v>0</v>
      </c>
      <c r="W33" s="210">
        <f t="shared" si="5"/>
        <v>0</v>
      </c>
    </row>
    <row r="34" spans="2:23" s="8" customFormat="1">
      <c r="B34" s="192" t="s">
        <v>665</v>
      </c>
      <c r="C34" s="192">
        <v>1.0999999999999999E-2</v>
      </c>
      <c r="D34" s="185"/>
      <c r="E34" s="193">
        <v>41030</v>
      </c>
      <c r="F34" s="193" t="s">
        <v>661</v>
      </c>
      <c r="G34" s="194" t="s">
        <v>644</v>
      </c>
      <c r="H34" s="208">
        <f>C$20/12</f>
        <v>1.225E-3</v>
      </c>
      <c r="I34" s="209">
        <f>(SUM('1.  LRAMVA Summary'!D$54:D$56)+SUM('1.  LRAMVA Summary'!D$57:D$58)*(MONTH($E34)-1)/12)*$H34</f>
        <v>0</v>
      </c>
      <c r="J34" s="209">
        <f>(SUM('1.  LRAMVA Summary'!E$54:E$56)+SUM('1.  LRAMVA Summary'!E$57:E$58)*(MONTH($E34)-1)/12)*$H34</f>
        <v>0</v>
      </c>
      <c r="K34" s="209">
        <f>(SUM('1.  LRAMVA Summary'!F$54:F$56)+SUM('1.  LRAMVA Summary'!F$57:F$58)*(MONTH($E34)-1)/12)*$H34</f>
        <v>0</v>
      </c>
      <c r="L34" s="209">
        <f>(SUM('1.  LRAMVA Summary'!G$54:G$56)+SUM('1.  LRAMVA Summary'!G$57:G$58)*(MONTH($E34)-1)/12)*$H34</f>
        <v>0</v>
      </c>
      <c r="M34" s="209">
        <f>(SUM('1.  LRAMVA Summary'!H$54:H$56)+SUM('1.  LRAMVA Summary'!H$57:H$58)*(MONTH($E34)-1)/12)*$H34</f>
        <v>0</v>
      </c>
      <c r="N34" s="209">
        <f>(SUM('1.  LRAMVA Summary'!I$54:I$56)+SUM('1.  LRAMVA Summary'!I$57:I$58)*(MONTH($E34)-1)/12)*$H34</f>
        <v>0</v>
      </c>
      <c r="O34" s="209">
        <f>(SUM('1.  LRAMVA Summary'!J$54:J$56)+SUM('1.  LRAMVA Summary'!J$57:J$58)*(MONTH($E34)-1)/12)*$H34</f>
        <v>0</v>
      </c>
      <c r="P34" s="209">
        <f>(SUM('1.  LRAMVA Summary'!K$54:K$56)+SUM('1.  LRAMVA Summary'!K$57:K$58)*(MONTH($E34)-1)/12)*$H34</f>
        <v>0</v>
      </c>
      <c r="Q34" s="209">
        <f>(SUM('1.  LRAMVA Summary'!L$54:L$56)+SUM('1.  LRAMVA Summary'!L$57:L$58)*(MONTH($E34)-1)/12)*$H34</f>
        <v>0</v>
      </c>
      <c r="R34" s="209">
        <f>(SUM('1.  LRAMVA Summary'!M$54:M$56)+SUM('1.  LRAMVA Summary'!M$57:M$58)*(MONTH($E34)-1)/12)*$H34</f>
        <v>0</v>
      </c>
      <c r="S34" s="209">
        <f>(SUM('1.  LRAMVA Summary'!N$54:N$56)+SUM('1.  LRAMVA Summary'!N$57:N$58)*(MONTH($E34)-1)/12)*$H34</f>
        <v>0</v>
      </c>
      <c r="T34" s="209">
        <f>(SUM('1.  LRAMVA Summary'!O$54:O$56)+SUM('1.  LRAMVA Summary'!O$57:O$58)*(MONTH($E34)-1)/12)*$H34</f>
        <v>0</v>
      </c>
      <c r="U34" s="209">
        <f>(SUM('1.  LRAMVA Summary'!P$54:P$56)+SUM('1.  LRAMVA Summary'!P$57:P$58)*(MONTH($E34)-1)/12)*$H34</f>
        <v>0</v>
      </c>
      <c r="V34" s="209">
        <f>(SUM('1.  LRAMVA Summary'!Q$54:Q$56)+SUM('1.  LRAMVA Summary'!Q$57:Q$58)*(MONTH($E34)-1)/12)*$H34</f>
        <v>0</v>
      </c>
      <c r="W34" s="210">
        <f t="shared" si="5"/>
        <v>0</v>
      </c>
    </row>
    <row r="35" spans="2:23" s="8" customFormat="1">
      <c r="B35" s="192" t="s">
        <v>666</v>
      </c>
      <c r="C35" s="192">
        <v>1.0999999999999999E-2</v>
      </c>
      <c r="D35" s="185"/>
      <c r="E35" s="193">
        <v>41061</v>
      </c>
      <c r="F35" s="193" t="s">
        <v>661</v>
      </c>
      <c r="G35" s="194" t="s">
        <v>644</v>
      </c>
      <c r="H35" s="208">
        <f>C$20/12</f>
        <v>1.225E-3</v>
      </c>
      <c r="I35" s="209">
        <f>(SUM('1.  LRAMVA Summary'!D$54:D$56)+SUM('1.  LRAMVA Summary'!D$57:D$58)*(MONTH($E35)-1)/12)*$H35</f>
        <v>0</v>
      </c>
      <c r="J35" s="209">
        <f>(SUM('1.  LRAMVA Summary'!E$54:E$56)+SUM('1.  LRAMVA Summary'!E$57:E$58)*(MONTH($E35)-1)/12)*$H35</f>
        <v>0</v>
      </c>
      <c r="K35" s="209">
        <f>(SUM('1.  LRAMVA Summary'!F$54:F$56)+SUM('1.  LRAMVA Summary'!F$57:F$58)*(MONTH($E35)-1)/12)*$H35</f>
        <v>0</v>
      </c>
      <c r="L35" s="209">
        <f>(SUM('1.  LRAMVA Summary'!G$54:G$56)+SUM('1.  LRAMVA Summary'!G$57:G$58)*(MONTH($E35)-1)/12)*$H35</f>
        <v>0</v>
      </c>
      <c r="M35" s="209">
        <f>(SUM('1.  LRAMVA Summary'!H$54:H$56)+SUM('1.  LRAMVA Summary'!H$57:H$58)*(MONTH($E35)-1)/12)*$H35</f>
        <v>0</v>
      </c>
      <c r="N35" s="209">
        <f>(SUM('1.  LRAMVA Summary'!I$54:I$56)+SUM('1.  LRAMVA Summary'!I$57:I$58)*(MONTH($E35)-1)/12)*$H35</f>
        <v>0</v>
      </c>
      <c r="O35" s="209">
        <f>(SUM('1.  LRAMVA Summary'!J$54:J$56)+SUM('1.  LRAMVA Summary'!J$57:J$58)*(MONTH($E35)-1)/12)*$H35</f>
        <v>0</v>
      </c>
      <c r="P35" s="209">
        <f>(SUM('1.  LRAMVA Summary'!K$54:K$56)+SUM('1.  LRAMVA Summary'!K$57:K$58)*(MONTH($E35)-1)/12)*$H35</f>
        <v>0</v>
      </c>
      <c r="Q35" s="209">
        <f>(SUM('1.  LRAMVA Summary'!L$54:L$56)+SUM('1.  LRAMVA Summary'!L$57:L$58)*(MONTH($E35)-1)/12)*$H35</f>
        <v>0</v>
      </c>
      <c r="R35" s="209">
        <f>(SUM('1.  LRAMVA Summary'!M$54:M$56)+SUM('1.  LRAMVA Summary'!M$57:M$58)*(MONTH($E35)-1)/12)*$H35</f>
        <v>0</v>
      </c>
      <c r="S35" s="209">
        <f>(SUM('1.  LRAMVA Summary'!N$54:N$56)+SUM('1.  LRAMVA Summary'!N$57:N$58)*(MONTH($E35)-1)/12)*$H35</f>
        <v>0</v>
      </c>
      <c r="T35" s="209">
        <f>(SUM('1.  LRAMVA Summary'!O$54:O$56)+SUM('1.  LRAMVA Summary'!O$57:O$58)*(MONTH($E35)-1)/12)*$H35</f>
        <v>0</v>
      </c>
      <c r="U35" s="209">
        <f>(SUM('1.  LRAMVA Summary'!P$54:P$56)+SUM('1.  LRAMVA Summary'!P$57:P$58)*(MONTH($E35)-1)/12)*$H35</f>
        <v>0</v>
      </c>
      <c r="V35" s="209">
        <f>(SUM('1.  LRAMVA Summary'!Q$54:Q$56)+SUM('1.  LRAMVA Summary'!Q$57:Q$58)*(MONTH($E35)-1)/12)*$H35</f>
        <v>0</v>
      </c>
      <c r="W35" s="210">
        <f t="shared" si="5"/>
        <v>0</v>
      </c>
    </row>
    <row r="36" spans="2:23" s="8" customFormat="1">
      <c r="B36" s="192" t="s">
        <v>667</v>
      </c>
      <c r="C36" s="192">
        <v>1.0999999999999999E-2</v>
      </c>
      <c r="D36" s="185"/>
      <c r="E36" s="193">
        <v>41091</v>
      </c>
      <c r="F36" s="193" t="s">
        <v>661</v>
      </c>
      <c r="G36" s="194" t="s">
        <v>648</v>
      </c>
      <c r="H36" s="211">
        <f>C$21/12</f>
        <v>1.225E-3</v>
      </c>
      <c r="I36" s="209">
        <f>(SUM('1.  LRAMVA Summary'!D$54:D$56)+SUM('1.  LRAMVA Summary'!D$57:D$58)*(MONTH($E36)-1)/12)*$H36</f>
        <v>0</v>
      </c>
      <c r="J36" s="209">
        <f>(SUM('1.  LRAMVA Summary'!E$54:E$56)+SUM('1.  LRAMVA Summary'!E$57:E$58)*(MONTH($E36)-1)/12)*$H36</f>
        <v>0</v>
      </c>
      <c r="K36" s="209">
        <f>(SUM('1.  LRAMVA Summary'!F$54:F$56)+SUM('1.  LRAMVA Summary'!F$57:F$58)*(MONTH($E36)-1)/12)*$H36</f>
        <v>0</v>
      </c>
      <c r="L36" s="209">
        <f>(SUM('1.  LRAMVA Summary'!G$54:G$56)+SUM('1.  LRAMVA Summary'!G$57:G$58)*(MONTH($E36)-1)/12)*$H36</f>
        <v>0</v>
      </c>
      <c r="M36" s="209">
        <f>(SUM('1.  LRAMVA Summary'!H$54:H$56)+SUM('1.  LRAMVA Summary'!H$57:H$58)*(MONTH($E36)-1)/12)*$H36</f>
        <v>0</v>
      </c>
      <c r="N36" s="209">
        <f>(SUM('1.  LRAMVA Summary'!I$54:I$56)+SUM('1.  LRAMVA Summary'!I$57:I$58)*(MONTH($E36)-1)/12)*$H36</f>
        <v>0</v>
      </c>
      <c r="O36" s="209">
        <f>(SUM('1.  LRAMVA Summary'!J$54:J$56)+SUM('1.  LRAMVA Summary'!J$57:J$58)*(MONTH($E36)-1)/12)*$H36</f>
        <v>0</v>
      </c>
      <c r="P36" s="209">
        <f>(SUM('1.  LRAMVA Summary'!K$54:K$56)+SUM('1.  LRAMVA Summary'!K$57:K$58)*(MONTH($E36)-1)/12)*$H36</f>
        <v>0</v>
      </c>
      <c r="Q36" s="209">
        <f>(SUM('1.  LRAMVA Summary'!L$54:L$56)+SUM('1.  LRAMVA Summary'!L$57:L$58)*(MONTH($E36)-1)/12)*$H36</f>
        <v>0</v>
      </c>
      <c r="R36" s="209">
        <f>(SUM('1.  LRAMVA Summary'!M$54:M$56)+SUM('1.  LRAMVA Summary'!M$57:M$58)*(MONTH($E36)-1)/12)*$H36</f>
        <v>0</v>
      </c>
      <c r="S36" s="209">
        <f>(SUM('1.  LRAMVA Summary'!N$54:N$56)+SUM('1.  LRAMVA Summary'!N$57:N$58)*(MONTH($E36)-1)/12)*$H36</f>
        <v>0</v>
      </c>
      <c r="T36" s="209">
        <f>(SUM('1.  LRAMVA Summary'!O$54:O$56)+SUM('1.  LRAMVA Summary'!O$57:O$58)*(MONTH($E36)-1)/12)*$H36</f>
        <v>0</v>
      </c>
      <c r="U36" s="209">
        <f>(SUM('1.  LRAMVA Summary'!P$54:P$56)+SUM('1.  LRAMVA Summary'!P$57:P$58)*(MONTH($E36)-1)/12)*$H36</f>
        <v>0</v>
      </c>
      <c r="V36" s="209">
        <f>(SUM('1.  LRAMVA Summary'!Q$54:Q$56)+SUM('1.  LRAMVA Summary'!Q$57:Q$58)*(MONTH($E36)-1)/12)*$H36</f>
        <v>0</v>
      </c>
      <c r="W36" s="210">
        <f t="shared" si="5"/>
        <v>0</v>
      </c>
    </row>
    <row r="37" spans="2:23" s="8" customFormat="1">
      <c r="B37" s="192" t="s">
        <v>668</v>
      </c>
      <c r="C37" s="192">
        <v>1.0999999999999999E-2</v>
      </c>
      <c r="D37" s="185"/>
      <c r="E37" s="193">
        <v>41122</v>
      </c>
      <c r="F37" s="193" t="s">
        <v>661</v>
      </c>
      <c r="G37" s="194" t="s">
        <v>648</v>
      </c>
      <c r="H37" s="208">
        <f>C$21/12</f>
        <v>1.225E-3</v>
      </c>
      <c r="I37" s="209">
        <f>(SUM('1.  LRAMVA Summary'!D$54:D$56)+SUM('1.  LRAMVA Summary'!D$57:D$58)*(MONTH($E37)-1)/12)*$H37</f>
        <v>0</v>
      </c>
      <c r="J37" s="209">
        <f>(SUM('1.  LRAMVA Summary'!E$54:E$56)+SUM('1.  LRAMVA Summary'!E$57:E$58)*(MONTH($E37)-1)/12)*$H37</f>
        <v>0</v>
      </c>
      <c r="K37" s="209">
        <f>(SUM('1.  LRAMVA Summary'!F$54:F$56)+SUM('1.  LRAMVA Summary'!F$57:F$58)*(MONTH($E37)-1)/12)*$H37</f>
        <v>0</v>
      </c>
      <c r="L37" s="209">
        <f>(SUM('1.  LRAMVA Summary'!G$54:G$56)+SUM('1.  LRAMVA Summary'!G$57:G$58)*(MONTH($E37)-1)/12)*$H37</f>
        <v>0</v>
      </c>
      <c r="M37" s="209">
        <f>(SUM('1.  LRAMVA Summary'!H$54:H$56)+SUM('1.  LRAMVA Summary'!H$57:H$58)*(MONTH($E37)-1)/12)*$H37</f>
        <v>0</v>
      </c>
      <c r="N37" s="209">
        <f>(SUM('1.  LRAMVA Summary'!I$54:I$56)+SUM('1.  LRAMVA Summary'!I$57:I$58)*(MONTH($E37)-1)/12)*$H37</f>
        <v>0</v>
      </c>
      <c r="O37" s="209">
        <f>(SUM('1.  LRAMVA Summary'!J$54:J$56)+SUM('1.  LRAMVA Summary'!J$57:J$58)*(MONTH($E37)-1)/12)*$H37</f>
        <v>0</v>
      </c>
      <c r="P37" s="209">
        <f>(SUM('1.  LRAMVA Summary'!K$54:K$56)+SUM('1.  LRAMVA Summary'!K$57:K$58)*(MONTH($E37)-1)/12)*$H37</f>
        <v>0</v>
      </c>
      <c r="Q37" s="209">
        <f>(SUM('1.  LRAMVA Summary'!L$54:L$56)+SUM('1.  LRAMVA Summary'!L$57:L$58)*(MONTH($E37)-1)/12)*$H37</f>
        <v>0</v>
      </c>
      <c r="R37" s="209">
        <f>(SUM('1.  LRAMVA Summary'!M$54:M$56)+SUM('1.  LRAMVA Summary'!M$57:M$58)*(MONTH($E37)-1)/12)*$H37</f>
        <v>0</v>
      </c>
      <c r="S37" s="209">
        <f>(SUM('1.  LRAMVA Summary'!N$54:N$56)+SUM('1.  LRAMVA Summary'!N$57:N$58)*(MONTH($E37)-1)/12)*$H37</f>
        <v>0</v>
      </c>
      <c r="T37" s="209">
        <f>(SUM('1.  LRAMVA Summary'!O$54:O$56)+SUM('1.  LRAMVA Summary'!O$57:O$58)*(MONTH($E37)-1)/12)*$H37</f>
        <v>0</v>
      </c>
      <c r="U37" s="209">
        <f>(SUM('1.  LRAMVA Summary'!P$54:P$56)+SUM('1.  LRAMVA Summary'!P$57:P$58)*(MONTH($E37)-1)/12)*$H37</f>
        <v>0</v>
      </c>
      <c r="V37" s="209">
        <f>(SUM('1.  LRAMVA Summary'!Q$54:Q$56)+SUM('1.  LRAMVA Summary'!Q$57:Q$58)*(MONTH($E37)-1)/12)*$H37</f>
        <v>0</v>
      </c>
      <c r="W37" s="210">
        <f t="shared" si="5"/>
        <v>0</v>
      </c>
    </row>
    <row r="38" spans="2:23" s="8" customFormat="1">
      <c r="B38" s="192" t="s">
        <v>669</v>
      </c>
      <c r="C38" s="192">
        <v>1.0999999999999999E-2</v>
      </c>
      <c r="D38" s="185"/>
      <c r="E38" s="193">
        <v>41153</v>
      </c>
      <c r="F38" s="193" t="s">
        <v>661</v>
      </c>
      <c r="G38" s="194" t="s">
        <v>648</v>
      </c>
      <c r="H38" s="208">
        <f>C$21/12</f>
        <v>1.225E-3</v>
      </c>
      <c r="I38" s="209">
        <f>(SUM('1.  LRAMVA Summary'!D$54:D$56)+SUM('1.  LRAMVA Summary'!D$57:D$58)*(MONTH($E38)-1)/12)*$H38</f>
        <v>0</v>
      </c>
      <c r="J38" s="209">
        <f>(SUM('1.  LRAMVA Summary'!E$54:E$56)+SUM('1.  LRAMVA Summary'!E$57:E$58)*(MONTH($E38)-1)/12)*$H38</f>
        <v>0</v>
      </c>
      <c r="K38" s="209">
        <f>(SUM('1.  LRAMVA Summary'!F$54:F$56)+SUM('1.  LRAMVA Summary'!F$57:F$58)*(MONTH($E38)-1)/12)*$H38</f>
        <v>0</v>
      </c>
      <c r="L38" s="209">
        <f>(SUM('1.  LRAMVA Summary'!G$54:G$56)+SUM('1.  LRAMVA Summary'!G$57:G$58)*(MONTH($E38)-1)/12)*$H38</f>
        <v>0</v>
      </c>
      <c r="M38" s="209">
        <f>(SUM('1.  LRAMVA Summary'!H$54:H$56)+SUM('1.  LRAMVA Summary'!H$57:H$58)*(MONTH($E38)-1)/12)*$H38</f>
        <v>0</v>
      </c>
      <c r="N38" s="209">
        <f>(SUM('1.  LRAMVA Summary'!I$54:I$56)+SUM('1.  LRAMVA Summary'!I$57:I$58)*(MONTH($E38)-1)/12)*$H38</f>
        <v>0</v>
      </c>
      <c r="O38" s="209">
        <f>(SUM('1.  LRAMVA Summary'!J$54:J$56)+SUM('1.  LRAMVA Summary'!J$57:J$58)*(MONTH($E38)-1)/12)*$H38</f>
        <v>0</v>
      </c>
      <c r="P38" s="209">
        <f>(SUM('1.  LRAMVA Summary'!K$54:K$56)+SUM('1.  LRAMVA Summary'!K$57:K$58)*(MONTH($E38)-1)/12)*$H38</f>
        <v>0</v>
      </c>
      <c r="Q38" s="209">
        <f>(SUM('1.  LRAMVA Summary'!L$54:L$56)+SUM('1.  LRAMVA Summary'!L$57:L$58)*(MONTH($E38)-1)/12)*$H38</f>
        <v>0</v>
      </c>
      <c r="R38" s="209">
        <f>(SUM('1.  LRAMVA Summary'!M$54:M$56)+SUM('1.  LRAMVA Summary'!M$57:M$58)*(MONTH($E38)-1)/12)*$H38</f>
        <v>0</v>
      </c>
      <c r="S38" s="209">
        <f>(SUM('1.  LRAMVA Summary'!N$54:N$56)+SUM('1.  LRAMVA Summary'!N$57:N$58)*(MONTH($E38)-1)/12)*$H38</f>
        <v>0</v>
      </c>
      <c r="T38" s="209">
        <f>(SUM('1.  LRAMVA Summary'!O$54:O$56)+SUM('1.  LRAMVA Summary'!O$57:O$58)*(MONTH($E38)-1)/12)*$H38</f>
        <v>0</v>
      </c>
      <c r="U38" s="209">
        <f>(SUM('1.  LRAMVA Summary'!P$54:P$56)+SUM('1.  LRAMVA Summary'!P$57:P$58)*(MONTH($E38)-1)/12)*$H38</f>
        <v>0</v>
      </c>
      <c r="V38" s="209">
        <f>(SUM('1.  LRAMVA Summary'!Q$54:Q$56)+SUM('1.  LRAMVA Summary'!Q$57:Q$58)*(MONTH($E38)-1)/12)*$H38</f>
        <v>0</v>
      </c>
      <c r="W38" s="210">
        <f t="shared" si="5"/>
        <v>0</v>
      </c>
    </row>
    <row r="39" spans="2:23" s="8" customFormat="1">
      <c r="B39" s="192" t="s">
        <v>670</v>
      </c>
      <c r="C39" s="192">
        <v>1.0999999999999999E-2</v>
      </c>
      <c r="D39" s="185"/>
      <c r="E39" s="193">
        <v>41183</v>
      </c>
      <c r="F39" s="193" t="s">
        <v>661</v>
      </c>
      <c r="G39" s="194" t="s">
        <v>652</v>
      </c>
      <c r="H39" s="211">
        <f>C$22/12</f>
        <v>1.225E-3</v>
      </c>
      <c r="I39" s="209">
        <f>(SUM('1.  LRAMVA Summary'!D$54:D$56)+SUM('1.  LRAMVA Summary'!D$57:D$58)*(MONTH($E39)-1)/12)*$H39</f>
        <v>0</v>
      </c>
      <c r="J39" s="209">
        <f>(SUM('1.  LRAMVA Summary'!E$54:E$56)+SUM('1.  LRAMVA Summary'!E$57:E$58)*(MONTH($E39)-1)/12)*$H39</f>
        <v>0</v>
      </c>
      <c r="K39" s="209">
        <f>(SUM('1.  LRAMVA Summary'!F$54:F$56)+SUM('1.  LRAMVA Summary'!F$57:F$58)*(MONTH($E39)-1)/12)*$H39</f>
        <v>0</v>
      </c>
      <c r="L39" s="209">
        <f>(SUM('1.  LRAMVA Summary'!G$54:G$56)+SUM('1.  LRAMVA Summary'!G$57:G$58)*(MONTH($E39)-1)/12)*$H39</f>
        <v>0</v>
      </c>
      <c r="M39" s="209">
        <f>(SUM('1.  LRAMVA Summary'!H$54:H$56)+SUM('1.  LRAMVA Summary'!H$57:H$58)*(MONTH($E39)-1)/12)*$H39</f>
        <v>0</v>
      </c>
      <c r="N39" s="209">
        <f>(SUM('1.  LRAMVA Summary'!I$54:I$56)+SUM('1.  LRAMVA Summary'!I$57:I$58)*(MONTH($E39)-1)/12)*$H39</f>
        <v>0</v>
      </c>
      <c r="O39" s="209">
        <f>(SUM('1.  LRAMVA Summary'!J$54:J$56)+SUM('1.  LRAMVA Summary'!J$57:J$58)*(MONTH($E39)-1)/12)*$H39</f>
        <v>0</v>
      </c>
      <c r="P39" s="209">
        <f>(SUM('1.  LRAMVA Summary'!K$54:K$56)+SUM('1.  LRAMVA Summary'!K$57:K$58)*(MONTH($E39)-1)/12)*$H39</f>
        <v>0</v>
      </c>
      <c r="Q39" s="209">
        <f>(SUM('1.  LRAMVA Summary'!L$54:L$56)+SUM('1.  LRAMVA Summary'!L$57:L$58)*(MONTH($E39)-1)/12)*$H39</f>
        <v>0</v>
      </c>
      <c r="R39" s="209">
        <f>(SUM('1.  LRAMVA Summary'!M$54:M$56)+SUM('1.  LRAMVA Summary'!M$57:M$58)*(MONTH($E39)-1)/12)*$H39</f>
        <v>0</v>
      </c>
      <c r="S39" s="209">
        <f>(SUM('1.  LRAMVA Summary'!N$54:N$56)+SUM('1.  LRAMVA Summary'!N$57:N$58)*(MONTH($E39)-1)/12)*$H39</f>
        <v>0</v>
      </c>
      <c r="T39" s="209">
        <f>(SUM('1.  LRAMVA Summary'!O$54:O$56)+SUM('1.  LRAMVA Summary'!O$57:O$58)*(MONTH($E39)-1)/12)*$H39</f>
        <v>0</v>
      </c>
      <c r="U39" s="209">
        <f>(SUM('1.  LRAMVA Summary'!P$54:P$56)+SUM('1.  LRAMVA Summary'!P$57:P$58)*(MONTH($E39)-1)/12)*$H39</f>
        <v>0</v>
      </c>
      <c r="V39" s="209">
        <f>(SUM('1.  LRAMVA Summary'!Q$54:Q$56)+SUM('1.  LRAMVA Summary'!Q$57:Q$58)*(MONTH($E39)-1)/12)*$H39</f>
        <v>0</v>
      </c>
      <c r="W39" s="210">
        <f t="shared" si="5"/>
        <v>0</v>
      </c>
    </row>
    <row r="40" spans="2:23" s="8" customFormat="1">
      <c r="B40" s="192" t="s">
        <v>671</v>
      </c>
      <c r="C40" s="674">
        <v>1.0999999999999999E-2</v>
      </c>
      <c r="D40" s="185"/>
      <c r="E40" s="193">
        <v>41214</v>
      </c>
      <c r="F40" s="193" t="s">
        <v>661</v>
      </c>
      <c r="G40" s="194" t="s">
        <v>652</v>
      </c>
      <c r="H40" s="208">
        <f>C$22/12</f>
        <v>1.225E-3</v>
      </c>
      <c r="I40" s="209">
        <f>(SUM('1.  LRAMVA Summary'!D$54:D$56)+SUM('1.  LRAMVA Summary'!D$57:D$58)*(MONTH($E40)-1)/12)*$H40</f>
        <v>0</v>
      </c>
      <c r="J40" s="209">
        <f>(SUM('1.  LRAMVA Summary'!E$54:E$56)+SUM('1.  LRAMVA Summary'!E$57:E$58)*(MONTH($E40)-1)/12)*$H40</f>
        <v>0</v>
      </c>
      <c r="K40" s="209">
        <f>(SUM('1.  LRAMVA Summary'!F$54:F$56)+SUM('1.  LRAMVA Summary'!F$57:F$58)*(MONTH($E40)-1)/12)*$H40</f>
        <v>0</v>
      </c>
      <c r="L40" s="209">
        <f>(SUM('1.  LRAMVA Summary'!G$54:G$56)+SUM('1.  LRAMVA Summary'!G$57:G$58)*(MONTH($E40)-1)/12)*$H40</f>
        <v>0</v>
      </c>
      <c r="M40" s="209">
        <f>(SUM('1.  LRAMVA Summary'!H$54:H$56)+SUM('1.  LRAMVA Summary'!H$57:H$58)*(MONTH($E40)-1)/12)*$H40</f>
        <v>0</v>
      </c>
      <c r="N40" s="209">
        <f>(SUM('1.  LRAMVA Summary'!I$54:I$56)+SUM('1.  LRAMVA Summary'!I$57:I$58)*(MONTH($E40)-1)/12)*$H40</f>
        <v>0</v>
      </c>
      <c r="O40" s="209">
        <f>(SUM('1.  LRAMVA Summary'!J$54:J$56)+SUM('1.  LRAMVA Summary'!J$57:J$58)*(MONTH($E40)-1)/12)*$H40</f>
        <v>0</v>
      </c>
      <c r="P40" s="209">
        <f>(SUM('1.  LRAMVA Summary'!K$54:K$56)+SUM('1.  LRAMVA Summary'!K$57:K$58)*(MONTH($E40)-1)/12)*$H40</f>
        <v>0</v>
      </c>
      <c r="Q40" s="209">
        <f>(SUM('1.  LRAMVA Summary'!L$54:L$56)+SUM('1.  LRAMVA Summary'!L$57:L$58)*(MONTH($E40)-1)/12)*$H40</f>
        <v>0</v>
      </c>
      <c r="R40" s="209">
        <f>(SUM('1.  LRAMVA Summary'!M$54:M$56)+SUM('1.  LRAMVA Summary'!M$57:M$58)*(MONTH($E40)-1)/12)*$H40</f>
        <v>0</v>
      </c>
      <c r="S40" s="209">
        <f>(SUM('1.  LRAMVA Summary'!N$54:N$56)+SUM('1.  LRAMVA Summary'!N$57:N$58)*(MONTH($E40)-1)/12)*$H40</f>
        <v>0</v>
      </c>
      <c r="T40" s="209">
        <f>(SUM('1.  LRAMVA Summary'!O$54:O$56)+SUM('1.  LRAMVA Summary'!O$57:O$58)*(MONTH($E40)-1)/12)*$H40</f>
        <v>0</v>
      </c>
      <c r="U40" s="209">
        <f>(SUM('1.  LRAMVA Summary'!P$54:P$56)+SUM('1.  LRAMVA Summary'!P$57:P$58)*(MONTH($E40)-1)/12)*$H40</f>
        <v>0</v>
      </c>
      <c r="V40" s="209">
        <f>(SUM('1.  LRAMVA Summary'!Q$54:Q$56)+SUM('1.  LRAMVA Summary'!Q$57:Q$58)*(MONTH($E40)-1)/12)*$H40</f>
        <v>0</v>
      </c>
      <c r="W40" s="210">
        <f t="shared" si="5"/>
        <v>0</v>
      </c>
    </row>
    <row r="41" spans="2:23" s="8" customFormat="1">
      <c r="B41" s="192" t="s">
        <v>672</v>
      </c>
      <c r="C41" s="674">
        <v>1.0999999999999999E-2</v>
      </c>
      <c r="D41" s="185"/>
      <c r="E41" s="193">
        <v>41244</v>
      </c>
      <c r="F41" s="193" t="s">
        <v>661</v>
      </c>
      <c r="G41" s="194" t="s">
        <v>652</v>
      </c>
      <c r="H41" s="208">
        <f>C$22/12</f>
        <v>1.225E-3</v>
      </c>
      <c r="I41" s="209">
        <f>(SUM('1.  LRAMVA Summary'!D$54:D$56)+SUM('1.  LRAMVA Summary'!D$57:D$58)*(MONTH($E41)-1)/12)*$H41</f>
        <v>0</v>
      </c>
      <c r="J41" s="209">
        <f>(SUM('1.  LRAMVA Summary'!E$54:E$56)+SUM('1.  LRAMVA Summary'!E$57:E$58)*(MONTH($E41)-1)/12)*$H41</f>
        <v>0</v>
      </c>
      <c r="K41" s="209">
        <f>(SUM('1.  LRAMVA Summary'!F$54:F$56)+SUM('1.  LRAMVA Summary'!F$57:F$58)*(MONTH($E41)-1)/12)*$H41</f>
        <v>0</v>
      </c>
      <c r="L41" s="209">
        <f>(SUM('1.  LRAMVA Summary'!G$54:G$56)+SUM('1.  LRAMVA Summary'!G$57:G$58)*(MONTH($E41)-1)/12)*$H41</f>
        <v>0</v>
      </c>
      <c r="M41" s="209">
        <f>(SUM('1.  LRAMVA Summary'!H$54:H$56)+SUM('1.  LRAMVA Summary'!H$57:H$58)*(MONTH($E41)-1)/12)*$H41</f>
        <v>0</v>
      </c>
      <c r="N41" s="209">
        <f>(SUM('1.  LRAMVA Summary'!I$54:I$56)+SUM('1.  LRAMVA Summary'!I$57:I$58)*(MONTH($E41)-1)/12)*$H41</f>
        <v>0</v>
      </c>
      <c r="O41" s="209">
        <f>(SUM('1.  LRAMVA Summary'!J$54:J$56)+SUM('1.  LRAMVA Summary'!J$57:J$58)*(MONTH($E41)-1)/12)*$H41</f>
        <v>0</v>
      </c>
      <c r="P41" s="209">
        <f>(SUM('1.  LRAMVA Summary'!K$54:K$56)+SUM('1.  LRAMVA Summary'!K$57:K$58)*(MONTH($E41)-1)/12)*$H41</f>
        <v>0</v>
      </c>
      <c r="Q41" s="209">
        <f>(SUM('1.  LRAMVA Summary'!L$54:L$56)+SUM('1.  LRAMVA Summary'!L$57:L$58)*(MONTH($E41)-1)/12)*$H41</f>
        <v>0</v>
      </c>
      <c r="R41" s="209">
        <f>(SUM('1.  LRAMVA Summary'!M$54:M$56)+SUM('1.  LRAMVA Summary'!M$57:M$58)*(MONTH($E41)-1)/12)*$H41</f>
        <v>0</v>
      </c>
      <c r="S41" s="209">
        <f>(SUM('1.  LRAMVA Summary'!N$54:N$56)+SUM('1.  LRAMVA Summary'!N$57:N$58)*(MONTH($E41)-1)/12)*$H41</f>
        <v>0</v>
      </c>
      <c r="T41" s="209">
        <f>(SUM('1.  LRAMVA Summary'!O$54:O$56)+SUM('1.  LRAMVA Summary'!O$57:O$58)*(MONTH($E41)-1)/12)*$H41</f>
        <v>0</v>
      </c>
      <c r="U41" s="209">
        <f>(SUM('1.  LRAMVA Summary'!P$54:P$56)+SUM('1.  LRAMVA Summary'!P$57:P$58)*(MONTH($E41)-1)/12)*$H41</f>
        <v>0</v>
      </c>
      <c r="V41" s="209">
        <f>(SUM('1.  LRAMVA Summary'!Q$54:Q$56)+SUM('1.  LRAMVA Summary'!Q$57:Q$58)*(MONTH($E41)-1)/12)*$H41</f>
        <v>0</v>
      </c>
      <c r="W41" s="210">
        <f>SUM(I41:V41)</f>
        <v>0</v>
      </c>
    </row>
    <row r="42" spans="2:23" s="8" customFormat="1" ht="15" thickBot="1">
      <c r="B42" s="192" t="s">
        <v>673</v>
      </c>
      <c r="C42" s="674">
        <v>1.4999999999999999E-2</v>
      </c>
      <c r="D42" s="185"/>
      <c r="E42" s="195" t="s">
        <v>674</v>
      </c>
      <c r="F42" s="195"/>
      <c r="G42" s="196"/>
      <c r="H42" s="213"/>
      <c r="I42" s="198">
        <f>SUM(I29:I41)</f>
        <v>0</v>
      </c>
      <c r="J42" s="198">
        <f t="shared" ref="J42:O42" si="6">SUM(J29:J41)</f>
        <v>0</v>
      </c>
      <c r="K42" s="198">
        <f t="shared" si="6"/>
        <v>0</v>
      </c>
      <c r="L42" s="198">
        <f t="shared" si="6"/>
        <v>0</v>
      </c>
      <c r="M42" s="198">
        <f t="shared" si="6"/>
        <v>0</v>
      </c>
      <c r="N42" s="198">
        <f t="shared" si="6"/>
        <v>0</v>
      </c>
      <c r="O42" s="198">
        <f t="shared" si="6"/>
        <v>0</v>
      </c>
      <c r="P42" s="198">
        <f t="shared" ref="P42:V42" si="7">SUM(P29:P41)</f>
        <v>0</v>
      </c>
      <c r="Q42" s="198">
        <f t="shared" si="7"/>
        <v>0</v>
      </c>
      <c r="R42" s="198">
        <f t="shared" si="7"/>
        <v>0</v>
      </c>
      <c r="S42" s="198">
        <f t="shared" si="7"/>
        <v>0</v>
      </c>
      <c r="T42" s="198">
        <f t="shared" si="7"/>
        <v>0</v>
      </c>
      <c r="U42" s="198">
        <f t="shared" si="7"/>
        <v>0</v>
      </c>
      <c r="V42" s="198">
        <f t="shared" si="7"/>
        <v>0</v>
      </c>
      <c r="W42" s="198">
        <f>SUM(W29:W41)</f>
        <v>0</v>
      </c>
    </row>
    <row r="43" spans="2:23" s="8" customFormat="1" ht="15" thickTop="1">
      <c r="B43" s="192" t="s">
        <v>675</v>
      </c>
      <c r="C43" s="674">
        <v>1.4999999999999999E-2</v>
      </c>
      <c r="D43" s="185"/>
      <c r="E43" s="199" t="s">
        <v>219</v>
      </c>
      <c r="F43" s="199"/>
      <c r="G43" s="200"/>
      <c r="H43" s="201"/>
      <c r="I43" s="202"/>
      <c r="J43" s="202"/>
      <c r="K43" s="202"/>
      <c r="L43" s="202"/>
      <c r="M43" s="202"/>
      <c r="N43" s="202"/>
      <c r="O43" s="202"/>
      <c r="P43" s="202"/>
      <c r="Q43" s="202"/>
      <c r="R43" s="202"/>
      <c r="S43" s="202"/>
      <c r="T43" s="202"/>
      <c r="U43" s="202"/>
      <c r="V43" s="202"/>
      <c r="W43" s="203"/>
    </row>
    <row r="44" spans="2:23" s="8" customFormat="1">
      <c r="B44" s="192" t="s">
        <v>676</v>
      </c>
      <c r="C44" s="674">
        <v>1.89E-2</v>
      </c>
      <c r="D44" s="185"/>
      <c r="E44" s="204" t="s">
        <v>677</v>
      </c>
      <c r="F44" s="204"/>
      <c r="G44" s="205"/>
      <c r="H44" s="206"/>
      <c r="I44" s="207">
        <f t="shared" ref="I44:O44" si="8">I42+I43</f>
        <v>0</v>
      </c>
      <c r="J44" s="207">
        <f t="shared" si="8"/>
        <v>0</v>
      </c>
      <c r="K44" s="207">
        <f t="shared" si="8"/>
        <v>0</v>
      </c>
      <c r="L44" s="207">
        <f t="shared" si="8"/>
        <v>0</v>
      </c>
      <c r="M44" s="207">
        <f t="shared" si="8"/>
        <v>0</v>
      </c>
      <c r="N44" s="207">
        <f t="shared" si="8"/>
        <v>0</v>
      </c>
      <c r="O44" s="207">
        <f t="shared" si="8"/>
        <v>0</v>
      </c>
      <c r="P44" s="207">
        <f t="shared" ref="P44:V44" si="9">P42+P43</f>
        <v>0</v>
      </c>
      <c r="Q44" s="207">
        <f t="shared" si="9"/>
        <v>0</v>
      </c>
      <c r="R44" s="207">
        <f t="shared" si="9"/>
        <v>0</v>
      </c>
      <c r="S44" s="207">
        <f t="shared" si="9"/>
        <v>0</v>
      </c>
      <c r="T44" s="207">
        <f t="shared" si="9"/>
        <v>0</v>
      </c>
      <c r="U44" s="207">
        <f t="shared" si="9"/>
        <v>0</v>
      </c>
      <c r="V44" s="207">
        <f t="shared" si="9"/>
        <v>0</v>
      </c>
      <c r="W44" s="207">
        <f>W42+W43</f>
        <v>0</v>
      </c>
    </row>
    <row r="45" spans="2:23" s="8" customFormat="1">
      <c r="B45" s="192" t="s">
        <v>678</v>
      </c>
      <c r="C45" s="674">
        <v>1.89E-2</v>
      </c>
      <c r="D45" s="185"/>
      <c r="E45" s="193">
        <v>41275</v>
      </c>
      <c r="F45" s="193" t="s">
        <v>679</v>
      </c>
      <c r="G45" s="194" t="s">
        <v>640</v>
      </c>
      <c r="H45" s="211">
        <f>C$23/12</f>
        <v>1.225E-3</v>
      </c>
      <c r="I45" s="209">
        <f>(SUM('1.  LRAMVA Summary'!D$54:D$59)+SUM('1.  LRAMVA Summary'!D$60:D$61)*(MONTH($E45)-1)/12)*$H45</f>
        <v>0</v>
      </c>
      <c r="J45" s="209">
        <f>(SUM('1.  LRAMVA Summary'!E$54:E$59)+SUM('1.  LRAMVA Summary'!E$60:E$61)*(MONTH($E45)-1)/12)*$H45</f>
        <v>0</v>
      </c>
      <c r="K45" s="209">
        <f>(SUM('1.  LRAMVA Summary'!F$54:F$59)+SUM('1.  LRAMVA Summary'!F$60:F$61)*(MONTH($E45)-1)/12)*$H45</f>
        <v>0</v>
      </c>
      <c r="L45" s="209">
        <f>(SUM('1.  LRAMVA Summary'!G$54:G$59)+SUM('1.  LRAMVA Summary'!G$60:G$61)*(MONTH($E45)-1)/12)*$H45</f>
        <v>0</v>
      </c>
      <c r="M45" s="209">
        <f>(SUM('1.  LRAMVA Summary'!H$54:H$59)+SUM('1.  LRAMVA Summary'!H$60:H$61)*(MONTH($E45)-1)/12)*$H45</f>
        <v>0</v>
      </c>
      <c r="N45" s="209">
        <f>(SUM('1.  LRAMVA Summary'!I$54:I$59)+SUM('1.  LRAMVA Summary'!I$60:I$61)*(MONTH($E45)-1)/12)*$H45</f>
        <v>0</v>
      </c>
      <c r="O45" s="209">
        <f>(SUM('1.  LRAMVA Summary'!J$54:J$59)+SUM('1.  LRAMVA Summary'!J$60:J$61)*(MONTH($E45)-1)/12)*$H45</f>
        <v>0</v>
      </c>
      <c r="P45" s="209">
        <f>(SUM('1.  LRAMVA Summary'!K$54:K$59)+SUM('1.  LRAMVA Summary'!K$60:K$61)*(MONTH($E45)-1)/12)*$H45</f>
        <v>0</v>
      </c>
      <c r="Q45" s="209">
        <f>(SUM('1.  LRAMVA Summary'!L$54:L$59)+SUM('1.  LRAMVA Summary'!L$60:L$61)*(MONTH($E45)-1)/12)*$H45</f>
        <v>0</v>
      </c>
      <c r="R45" s="209">
        <f>(SUM('1.  LRAMVA Summary'!M$54:M$59)+SUM('1.  LRAMVA Summary'!M$60:M$61)*(MONTH($E45)-1)/12)*$H45</f>
        <v>0</v>
      </c>
      <c r="S45" s="209">
        <f>(SUM('1.  LRAMVA Summary'!N$54:N$59)+SUM('1.  LRAMVA Summary'!N$60:N$61)*(MONTH($E45)-1)/12)*$H45</f>
        <v>0</v>
      </c>
      <c r="T45" s="209">
        <f>(SUM('1.  LRAMVA Summary'!O$54:O$59)+SUM('1.  LRAMVA Summary'!O$60:O$61)*(MONTH($E45)-1)/12)*$H45</f>
        <v>0</v>
      </c>
      <c r="U45" s="209">
        <f>(SUM('1.  LRAMVA Summary'!P$54:P$59)+SUM('1.  LRAMVA Summary'!P$60:P$61)*(MONTH($E45)-1)/12)*$H45</f>
        <v>0</v>
      </c>
      <c r="V45" s="209">
        <f>(SUM('1.  LRAMVA Summary'!Q$54:Q$59)+SUM('1.  LRAMVA Summary'!Q$60:Q$61)*(MONTH($E45)-1)/12)*$H45</f>
        <v>0</v>
      </c>
      <c r="W45" s="210">
        <f>SUM(I45:V45)</f>
        <v>0</v>
      </c>
    </row>
    <row r="46" spans="2:23" s="8" customFormat="1">
      <c r="B46" s="192" t="s">
        <v>680</v>
      </c>
      <c r="C46" s="674">
        <v>2.1700000000000001E-2</v>
      </c>
      <c r="D46" s="185"/>
      <c r="E46" s="193">
        <v>41306</v>
      </c>
      <c r="F46" s="193" t="s">
        <v>679</v>
      </c>
      <c r="G46" s="194" t="s">
        <v>640</v>
      </c>
      <c r="H46" s="208">
        <f>C$23/12</f>
        <v>1.225E-3</v>
      </c>
      <c r="I46" s="209">
        <f>(SUM('1.  LRAMVA Summary'!D$54:D$59)+SUM('1.  LRAMVA Summary'!D$60:D$61)*(MONTH($E46)-1)/12)*$H46</f>
        <v>0</v>
      </c>
      <c r="J46" s="209">
        <f>(SUM('1.  LRAMVA Summary'!E$54:E$59)+SUM('1.  LRAMVA Summary'!E$60:E$61)*(MONTH($E46)-1)/12)*$H46</f>
        <v>0</v>
      </c>
      <c r="K46" s="209">
        <f>(SUM('1.  LRAMVA Summary'!F$54:F$59)+SUM('1.  LRAMVA Summary'!F$60:F$61)*(MONTH($E46)-1)/12)*$H46</f>
        <v>0</v>
      </c>
      <c r="L46" s="209">
        <f>(SUM('1.  LRAMVA Summary'!G$54:G$59)+SUM('1.  LRAMVA Summary'!G$60:G$61)*(MONTH($E46)-1)/12)*$H46</f>
        <v>0</v>
      </c>
      <c r="M46" s="209">
        <f>(SUM('1.  LRAMVA Summary'!H$54:H$59)+SUM('1.  LRAMVA Summary'!H$60:H$61)*(MONTH($E46)-1)/12)*$H46</f>
        <v>0</v>
      </c>
      <c r="N46" s="209">
        <f>(SUM('1.  LRAMVA Summary'!I$54:I$59)+SUM('1.  LRAMVA Summary'!I$60:I$61)*(MONTH($E46)-1)/12)*$H46</f>
        <v>0</v>
      </c>
      <c r="O46" s="209">
        <f>(SUM('1.  LRAMVA Summary'!J$54:J$59)+SUM('1.  LRAMVA Summary'!J$60:J$61)*(MONTH($E46)-1)/12)*$H46</f>
        <v>0</v>
      </c>
      <c r="P46" s="209">
        <f>(SUM('1.  LRAMVA Summary'!K$54:K$59)+SUM('1.  LRAMVA Summary'!K$60:K$61)*(MONTH($E46)-1)/12)*$H46</f>
        <v>0</v>
      </c>
      <c r="Q46" s="209">
        <f>(SUM('1.  LRAMVA Summary'!L$54:L$59)+SUM('1.  LRAMVA Summary'!L$60:L$61)*(MONTH($E46)-1)/12)*$H46</f>
        <v>0</v>
      </c>
      <c r="R46" s="209">
        <f>(SUM('1.  LRAMVA Summary'!M$54:M$59)+SUM('1.  LRAMVA Summary'!M$60:M$61)*(MONTH($E46)-1)/12)*$H46</f>
        <v>0</v>
      </c>
      <c r="S46" s="209">
        <f>(SUM('1.  LRAMVA Summary'!N$54:N$59)+SUM('1.  LRAMVA Summary'!N$60:N$61)*(MONTH($E46)-1)/12)*$H46</f>
        <v>0</v>
      </c>
      <c r="T46" s="209">
        <f>(SUM('1.  LRAMVA Summary'!O$54:O$59)+SUM('1.  LRAMVA Summary'!O$60:O$61)*(MONTH($E46)-1)/12)*$H46</f>
        <v>0</v>
      </c>
      <c r="U46" s="209">
        <f>(SUM('1.  LRAMVA Summary'!P$54:P$59)+SUM('1.  LRAMVA Summary'!P$60:P$61)*(MONTH($E46)-1)/12)*$H46</f>
        <v>0</v>
      </c>
      <c r="V46" s="209">
        <f>(SUM('1.  LRAMVA Summary'!Q$54:Q$59)+SUM('1.  LRAMVA Summary'!Q$60:Q$61)*(MONTH($E46)-1)/12)*$H46</f>
        <v>0</v>
      </c>
      <c r="W46" s="210">
        <f t="shared" ref="W46:W56" si="10">SUM(I46:V46)</f>
        <v>0</v>
      </c>
    </row>
    <row r="47" spans="2:23" s="8" customFormat="1">
      <c r="B47" s="192" t="s">
        <v>681</v>
      </c>
      <c r="C47" s="689">
        <v>2.4500000000000001E-2</v>
      </c>
      <c r="D47" s="185"/>
      <c r="E47" s="193">
        <v>41334</v>
      </c>
      <c r="F47" s="193" t="s">
        <v>679</v>
      </c>
      <c r="G47" s="194" t="s">
        <v>640</v>
      </c>
      <c r="H47" s="208">
        <f>C$23/12</f>
        <v>1.225E-3</v>
      </c>
      <c r="I47" s="209">
        <f>(SUM('1.  LRAMVA Summary'!D$54:D$59)+SUM('1.  LRAMVA Summary'!D$60:D$61)*(MONTH($E47)-1)/12)*$H47</f>
        <v>0</v>
      </c>
      <c r="J47" s="209">
        <f>(SUM('1.  LRAMVA Summary'!E$54:E$59)+SUM('1.  LRAMVA Summary'!E$60:E$61)*(MONTH($E47)-1)/12)*$H47</f>
        <v>0</v>
      </c>
      <c r="K47" s="209">
        <f>(SUM('1.  LRAMVA Summary'!F$54:F$59)+SUM('1.  LRAMVA Summary'!F$60:F$61)*(MONTH($E47)-1)/12)*$H47</f>
        <v>0</v>
      </c>
      <c r="L47" s="209">
        <f>(SUM('1.  LRAMVA Summary'!G$54:G$59)+SUM('1.  LRAMVA Summary'!G$60:G$61)*(MONTH($E47)-1)/12)*$H47</f>
        <v>0</v>
      </c>
      <c r="M47" s="209">
        <f>(SUM('1.  LRAMVA Summary'!H$54:H$59)+SUM('1.  LRAMVA Summary'!H$60:H$61)*(MONTH($E47)-1)/12)*$H47</f>
        <v>0</v>
      </c>
      <c r="N47" s="209">
        <f>(SUM('1.  LRAMVA Summary'!I$54:I$59)+SUM('1.  LRAMVA Summary'!I$60:I$61)*(MONTH($E47)-1)/12)*$H47</f>
        <v>0</v>
      </c>
      <c r="O47" s="209">
        <f>(SUM('1.  LRAMVA Summary'!J$54:J$59)+SUM('1.  LRAMVA Summary'!J$60:J$61)*(MONTH($E47)-1)/12)*$H47</f>
        <v>0</v>
      </c>
      <c r="P47" s="209">
        <f>(SUM('1.  LRAMVA Summary'!K$54:K$59)+SUM('1.  LRAMVA Summary'!K$60:K$61)*(MONTH($E47)-1)/12)*$H47</f>
        <v>0</v>
      </c>
      <c r="Q47" s="209">
        <f>(SUM('1.  LRAMVA Summary'!L$54:L$59)+SUM('1.  LRAMVA Summary'!L$60:L$61)*(MONTH($E47)-1)/12)*$H47</f>
        <v>0</v>
      </c>
      <c r="R47" s="209">
        <f>(SUM('1.  LRAMVA Summary'!M$54:M$59)+SUM('1.  LRAMVA Summary'!M$60:M$61)*(MONTH($E47)-1)/12)*$H47</f>
        <v>0</v>
      </c>
      <c r="S47" s="209">
        <f>(SUM('1.  LRAMVA Summary'!N$54:N$59)+SUM('1.  LRAMVA Summary'!N$60:N$61)*(MONTH($E47)-1)/12)*$H47</f>
        <v>0</v>
      </c>
      <c r="T47" s="209">
        <f>(SUM('1.  LRAMVA Summary'!O$54:O$59)+SUM('1.  LRAMVA Summary'!O$60:O$61)*(MONTH($E47)-1)/12)*$H47</f>
        <v>0</v>
      </c>
      <c r="U47" s="209">
        <f>(SUM('1.  LRAMVA Summary'!P$54:P$59)+SUM('1.  LRAMVA Summary'!P$60:P$61)*(MONTH($E47)-1)/12)*$H47</f>
        <v>0</v>
      </c>
      <c r="V47" s="209">
        <f>(SUM('1.  LRAMVA Summary'!Q$54:Q$59)+SUM('1.  LRAMVA Summary'!Q$60:Q$61)*(MONTH($E47)-1)/12)*$H47</f>
        <v>0</v>
      </c>
      <c r="W47" s="210">
        <f t="shared" si="10"/>
        <v>0</v>
      </c>
    </row>
    <row r="48" spans="2:23" s="8" customFormat="1">
      <c r="B48" s="192" t="s">
        <v>682</v>
      </c>
      <c r="C48" s="689">
        <v>2.18E-2</v>
      </c>
      <c r="D48" s="185"/>
      <c r="E48" s="193">
        <v>41365</v>
      </c>
      <c r="F48" s="193" t="s">
        <v>679</v>
      </c>
      <c r="G48" s="194" t="s">
        <v>644</v>
      </c>
      <c r="H48" s="211">
        <f>C$24/12</f>
        <v>1.225E-3</v>
      </c>
      <c r="I48" s="209">
        <f>(SUM('1.  LRAMVA Summary'!D$54:D$59)+SUM('1.  LRAMVA Summary'!D$60:D$61)*(MONTH($E48)-1)/12)*$H48</f>
        <v>0</v>
      </c>
      <c r="J48" s="209">
        <f>(SUM('1.  LRAMVA Summary'!E$54:E$59)+SUM('1.  LRAMVA Summary'!E$60:E$61)*(MONTH($E48)-1)/12)*$H48</f>
        <v>0</v>
      </c>
      <c r="K48" s="209">
        <f>(SUM('1.  LRAMVA Summary'!F$54:F$59)+SUM('1.  LRAMVA Summary'!F$60:F$61)*(MONTH($E48)-1)/12)*$H48</f>
        <v>0</v>
      </c>
      <c r="L48" s="209">
        <f>(SUM('1.  LRAMVA Summary'!G$54:G$59)+SUM('1.  LRAMVA Summary'!G$60:G$61)*(MONTH($E48)-1)/12)*$H48</f>
        <v>0</v>
      </c>
      <c r="M48" s="209">
        <f>(SUM('1.  LRAMVA Summary'!H$54:H$59)+SUM('1.  LRAMVA Summary'!H$60:H$61)*(MONTH($E48)-1)/12)*$H48</f>
        <v>0</v>
      </c>
      <c r="N48" s="209">
        <f>(SUM('1.  LRAMVA Summary'!I$54:I$59)+SUM('1.  LRAMVA Summary'!I$60:I$61)*(MONTH($E48)-1)/12)*$H48</f>
        <v>0</v>
      </c>
      <c r="O48" s="209">
        <f>(SUM('1.  LRAMVA Summary'!J$54:J$59)+SUM('1.  LRAMVA Summary'!J$60:J$61)*(MONTH($E48)-1)/12)*$H48</f>
        <v>0</v>
      </c>
      <c r="P48" s="209">
        <f>(SUM('1.  LRAMVA Summary'!K$54:K$59)+SUM('1.  LRAMVA Summary'!K$60:K$61)*(MONTH($E48)-1)/12)*$H48</f>
        <v>0</v>
      </c>
      <c r="Q48" s="209">
        <f>(SUM('1.  LRAMVA Summary'!L$54:L$59)+SUM('1.  LRAMVA Summary'!L$60:L$61)*(MONTH($E48)-1)/12)*$H48</f>
        <v>0</v>
      </c>
      <c r="R48" s="209">
        <f>(SUM('1.  LRAMVA Summary'!M$54:M$59)+SUM('1.  LRAMVA Summary'!M$60:M$61)*(MONTH($E48)-1)/12)*$H48</f>
        <v>0</v>
      </c>
      <c r="S48" s="209">
        <f>(SUM('1.  LRAMVA Summary'!N$54:N$59)+SUM('1.  LRAMVA Summary'!N$60:N$61)*(MONTH($E48)-1)/12)*$H48</f>
        <v>0</v>
      </c>
      <c r="T48" s="209">
        <f>(SUM('1.  LRAMVA Summary'!O$54:O$59)+SUM('1.  LRAMVA Summary'!O$60:O$61)*(MONTH($E48)-1)/12)*$H48</f>
        <v>0</v>
      </c>
      <c r="U48" s="209">
        <f>(SUM('1.  LRAMVA Summary'!P$54:P$59)+SUM('1.  LRAMVA Summary'!P$60:P$61)*(MONTH($E48)-1)/12)*$H48</f>
        <v>0</v>
      </c>
      <c r="V48" s="209">
        <f>(SUM('1.  LRAMVA Summary'!Q$54:Q$59)+SUM('1.  LRAMVA Summary'!Q$60:Q$61)*(MONTH($E48)-1)/12)*$H48</f>
        <v>0</v>
      </c>
      <c r="W48" s="210">
        <f t="shared" si="10"/>
        <v>0</v>
      </c>
    </row>
    <row r="49" spans="1:23" s="8" customFormat="1">
      <c r="B49" s="192" t="s">
        <v>683</v>
      </c>
      <c r="C49" s="689">
        <v>2.18E-2</v>
      </c>
      <c r="D49" s="185"/>
      <c r="E49" s="193">
        <v>41395</v>
      </c>
      <c r="F49" s="193" t="s">
        <v>679</v>
      </c>
      <c r="G49" s="194" t="s">
        <v>644</v>
      </c>
      <c r="H49" s="208">
        <f>C$24/12</f>
        <v>1.225E-3</v>
      </c>
      <c r="I49" s="209">
        <f>(SUM('1.  LRAMVA Summary'!D$54:D$59)+SUM('1.  LRAMVA Summary'!D$60:D$61)*(MONTH($E49)-1)/12)*$H49</f>
        <v>0</v>
      </c>
      <c r="J49" s="209">
        <f>(SUM('1.  LRAMVA Summary'!E$54:E$59)+SUM('1.  LRAMVA Summary'!E$60:E$61)*(MONTH($E49)-1)/12)*$H49</f>
        <v>0</v>
      </c>
      <c r="K49" s="209">
        <f>(SUM('1.  LRAMVA Summary'!F$54:F$59)+SUM('1.  LRAMVA Summary'!F$60:F$61)*(MONTH($E49)-1)/12)*$H49</f>
        <v>0</v>
      </c>
      <c r="L49" s="209">
        <f>(SUM('1.  LRAMVA Summary'!G$54:G$59)+SUM('1.  LRAMVA Summary'!G$60:G$61)*(MONTH($E49)-1)/12)*$H49</f>
        <v>0</v>
      </c>
      <c r="M49" s="209">
        <f>(SUM('1.  LRAMVA Summary'!H$54:H$59)+SUM('1.  LRAMVA Summary'!H$60:H$61)*(MONTH($E49)-1)/12)*$H49</f>
        <v>0</v>
      </c>
      <c r="N49" s="209">
        <f>(SUM('1.  LRAMVA Summary'!I$54:I$59)+SUM('1.  LRAMVA Summary'!I$60:I$61)*(MONTH($E49)-1)/12)*$H49</f>
        <v>0</v>
      </c>
      <c r="O49" s="209">
        <f>(SUM('1.  LRAMVA Summary'!J$54:J$59)+SUM('1.  LRAMVA Summary'!J$60:J$61)*(MONTH($E49)-1)/12)*$H49</f>
        <v>0</v>
      </c>
      <c r="P49" s="209">
        <f>(SUM('1.  LRAMVA Summary'!K$54:K$59)+SUM('1.  LRAMVA Summary'!K$60:K$61)*(MONTH($E49)-1)/12)*$H49</f>
        <v>0</v>
      </c>
      <c r="Q49" s="209">
        <f>(SUM('1.  LRAMVA Summary'!L$54:L$59)+SUM('1.  LRAMVA Summary'!L$60:L$61)*(MONTH($E49)-1)/12)*$H49</f>
        <v>0</v>
      </c>
      <c r="R49" s="209">
        <f>(SUM('1.  LRAMVA Summary'!M$54:M$59)+SUM('1.  LRAMVA Summary'!M$60:M$61)*(MONTH($E49)-1)/12)*$H49</f>
        <v>0</v>
      </c>
      <c r="S49" s="209">
        <f>(SUM('1.  LRAMVA Summary'!N$54:N$59)+SUM('1.  LRAMVA Summary'!N$60:N$61)*(MONTH($E49)-1)/12)*$H49</f>
        <v>0</v>
      </c>
      <c r="T49" s="209">
        <f>(SUM('1.  LRAMVA Summary'!O$54:O$59)+SUM('1.  LRAMVA Summary'!O$60:O$61)*(MONTH($E49)-1)/12)*$H49</f>
        <v>0</v>
      </c>
      <c r="U49" s="209">
        <f>(SUM('1.  LRAMVA Summary'!P$54:P$59)+SUM('1.  LRAMVA Summary'!P$60:P$61)*(MONTH($E49)-1)/12)*$H49</f>
        <v>0</v>
      </c>
      <c r="V49" s="209">
        <f>(SUM('1.  LRAMVA Summary'!Q$54:Q$59)+SUM('1.  LRAMVA Summary'!Q$60:Q$61)*(MONTH($E49)-1)/12)*$H49</f>
        <v>0</v>
      </c>
      <c r="W49" s="210">
        <f t="shared" si="10"/>
        <v>0</v>
      </c>
    </row>
    <row r="50" spans="1:23" s="8" customFormat="1">
      <c r="B50" s="192" t="s">
        <v>684</v>
      </c>
      <c r="C50" s="689">
        <v>2.18E-2</v>
      </c>
      <c r="D50" s="185"/>
      <c r="E50" s="193">
        <v>41426</v>
      </c>
      <c r="F50" s="193" t="s">
        <v>679</v>
      </c>
      <c r="G50" s="194" t="s">
        <v>644</v>
      </c>
      <c r="H50" s="208">
        <f>C$24/12</f>
        <v>1.225E-3</v>
      </c>
      <c r="I50" s="209">
        <f>(SUM('1.  LRAMVA Summary'!D$54:D$59)+SUM('1.  LRAMVA Summary'!D$60:D$61)*(MONTH($E50)-1)/12)*$H50</f>
        <v>0</v>
      </c>
      <c r="J50" s="209">
        <f>(SUM('1.  LRAMVA Summary'!E$54:E$59)+SUM('1.  LRAMVA Summary'!E$60:E$61)*(MONTH($E50)-1)/12)*$H50</f>
        <v>0</v>
      </c>
      <c r="K50" s="209">
        <f>(SUM('1.  LRAMVA Summary'!F$54:F$59)+SUM('1.  LRAMVA Summary'!F$60:F$61)*(MONTH($E50)-1)/12)*$H50</f>
        <v>0</v>
      </c>
      <c r="L50" s="209">
        <f>(SUM('1.  LRAMVA Summary'!G$54:G$59)+SUM('1.  LRAMVA Summary'!G$60:G$61)*(MONTH($E50)-1)/12)*$H50</f>
        <v>0</v>
      </c>
      <c r="M50" s="209">
        <f>(SUM('1.  LRAMVA Summary'!H$54:H$59)+SUM('1.  LRAMVA Summary'!H$60:H$61)*(MONTH($E50)-1)/12)*$H50</f>
        <v>0</v>
      </c>
      <c r="N50" s="209">
        <f>(SUM('1.  LRAMVA Summary'!I$54:I$59)+SUM('1.  LRAMVA Summary'!I$60:I$61)*(MONTH($E50)-1)/12)*$H50</f>
        <v>0</v>
      </c>
      <c r="O50" s="209">
        <f>(SUM('1.  LRAMVA Summary'!J$54:J$59)+SUM('1.  LRAMVA Summary'!J$60:J$61)*(MONTH($E50)-1)/12)*$H50</f>
        <v>0</v>
      </c>
      <c r="P50" s="209">
        <f>(SUM('1.  LRAMVA Summary'!K$54:K$59)+SUM('1.  LRAMVA Summary'!K$60:K$61)*(MONTH($E50)-1)/12)*$H50</f>
        <v>0</v>
      </c>
      <c r="Q50" s="209">
        <f>(SUM('1.  LRAMVA Summary'!L$54:L$59)+SUM('1.  LRAMVA Summary'!L$60:L$61)*(MONTH($E50)-1)/12)*$H50</f>
        <v>0</v>
      </c>
      <c r="R50" s="209">
        <f>(SUM('1.  LRAMVA Summary'!M$54:M$59)+SUM('1.  LRAMVA Summary'!M$60:M$61)*(MONTH($E50)-1)/12)*$H50</f>
        <v>0</v>
      </c>
      <c r="S50" s="209">
        <f>(SUM('1.  LRAMVA Summary'!N$54:N$59)+SUM('1.  LRAMVA Summary'!N$60:N$61)*(MONTH($E50)-1)/12)*$H50</f>
        <v>0</v>
      </c>
      <c r="T50" s="209">
        <f>(SUM('1.  LRAMVA Summary'!O$54:O$59)+SUM('1.  LRAMVA Summary'!O$60:O$61)*(MONTH($E50)-1)/12)*$H50</f>
        <v>0</v>
      </c>
      <c r="U50" s="209">
        <f>(SUM('1.  LRAMVA Summary'!P$54:P$59)+SUM('1.  LRAMVA Summary'!P$60:P$61)*(MONTH($E50)-1)/12)*$H50</f>
        <v>0</v>
      </c>
      <c r="V50" s="209">
        <f>(SUM('1.  LRAMVA Summary'!Q$54:Q$59)+SUM('1.  LRAMVA Summary'!Q$60:Q$61)*(MONTH($E50)-1)/12)*$H50</f>
        <v>0</v>
      </c>
      <c r="W50" s="210">
        <f t="shared" si="10"/>
        <v>0</v>
      </c>
    </row>
    <row r="51" spans="1:23" s="8" customFormat="1">
      <c r="B51" s="192" t="s">
        <v>685</v>
      </c>
      <c r="C51" s="212">
        <v>2.18E-2</v>
      </c>
      <c r="D51" s="185"/>
      <c r="E51" s="193">
        <v>41456</v>
      </c>
      <c r="F51" s="193" t="s">
        <v>679</v>
      </c>
      <c r="G51" s="194" t="s">
        <v>648</v>
      </c>
      <c r="H51" s="211">
        <f>C$25/12</f>
        <v>1.225E-3</v>
      </c>
      <c r="I51" s="209">
        <f>(SUM('1.  LRAMVA Summary'!D$54:D$59)+SUM('1.  LRAMVA Summary'!D$60:D$61)*(MONTH($E51)-1)/12)*$H51</f>
        <v>0</v>
      </c>
      <c r="J51" s="209">
        <f>(SUM('1.  LRAMVA Summary'!E$54:E$59)+SUM('1.  LRAMVA Summary'!E$60:E$61)*(MONTH($E51)-1)/12)*$H51</f>
        <v>0</v>
      </c>
      <c r="K51" s="209">
        <f>(SUM('1.  LRAMVA Summary'!F$54:F$59)+SUM('1.  LRAMVA Summary'!F$60:F$61)*(MONTH($E51)-1)/12)*$H51</f>
        <v>0</v>
      </c>
      <c r="L51" s="209">
        <f>(SUM('1.  LRAMVA Summary'!G$54:G$59)+SUM('1.  LRAMVA Summary'!G$60:G$61)*(MONTH($E51)-1)/12)*$H51</f>
        <v>0</v>
      </c>
      <c r="M51" s="209">
        <f>(SUM('1.  LRAMVA Summary'!H$54:H$59)+SUM('1.  LRAMVA Summary'!H$60:H$61)*(MONTH($E51)-1)/12)*$H51</f>
        <v>0</v>
      </c>
      <c r="N51" s="209">
        <f>(SUM('1.  LRAMVA Summary'!I$54:I$59)+SUM('1.  LRAMVA Summary'!I$60:I$61)*(MONTH($E51)-1)/12)*$H51</f>
        <v>0</v>
      </c>
      <c r="O51" s="209">
        <f>(SUM('1.  LRAMVA Summary'!J$54:J$59)+SUM('1.  LRAMVA Summary'!J$60:J$61)*(MONTH($E51)-1)/12)*$H51</f>
        <v>0</v>
      </c>
      <c r="P51" s="209">
        <f>(SUM('1.  LRAMVA Summary'!K$54:K$59)+SUM('1.  LRAMVA Summary'!K$60:K$61)*(MONTH($E51)-1)/12)*$H51</f>
        <v>0</v>
      </c>
      <c r="Q51" s="209">
        <f>(SUM('1.  LRAMVA Summary'!L$54:L$59)+SUM('1.  LRAMVA Summary'!L$60:L$61)*(MONTH($E51)-1)/12)*$H51</f>
        <v>0</v>
      </c>
      <c r="R51" s="209">
        <f>(SUM('1.  LRAMVA Summary'!M$54:M$59)+SUM('1.  LRAMVA Summary'!M$60:M$61)*(MONTH($E51)-1)/12)*$H51</f>
        <v>0</v>
      </c>
      <c r="S51" s="209">
        <f>(SUM('1.  LRAMVA Summary'!N$54:N$59)+SUM('1.  LRAMVA Summary'!N$60:N$61)*(MONTH($E51)-1)/12)*$H51</f>
        <v>0</v>
      </c>
      <c r="T51" s="209">
        <f>(SUM('1.  LRAMVA Summary'!O$54:O$59)+SUM('1.  LRAMVA Summary'!O$60:O$61)*(MONTH($E51)-1)/12)*$H51</f>
        <v>0</v>
      </c>
      <c r="U51" s="209">
        <f>(SUM('1.  LRAMVA Summary'!P$54:P$59)+SUM('1.  LRAMVA Summary'!P$60:P$61)*(MONTH($E51)-1)/12)*$H51</f>
        <v>0</v>
      </c>
      <c r="V51" s="209">
        <f>(SUM('1.  LRAMVA Summary'!Q$54:Q$59)+SUM('1.  LRAMVA Summary'!Q$60:Q$61)*(MONTH($E51)-1)/12)*$H51</f>
        <v>0</v>
      </c>
      <c r="W51" s="210">
        <f t="shared" si="10"/>
        <v>0</v>
      </c>
    </row>
    <row r="52" spans="1:23" s="8" customFormat="1">
      <c r="B52" s="192" t="s">
        <v>686</v>
      </c>
      <c r="C52" s="212">
        <v>2.18E-2</v>
      </c>
      <c r="D52" s="185"/>
      <c r="E52" s="193">
        <v>41487</v>
      </c>
      <c r="F52" s="193" t="s">
        <v>679</v>
      </c>
      <c r="G52" s="194" t="s">
        <v>648</v>
      </c>
      <c r="H52" s="208">
        <f>C$25/12</f>
        <v>1.225E-3</v>
      </c>
      <c r="I52" s="209">
        <f>(SUM('1.  LRAMVA Summary'!D$54:D$59)+SUM('1.  LRAMVA Summary'!D$60:D$61)*(MONTH($E52)-1)/12)*$H52</f>
        <v>0</v>
      </c>
      <c r="J52" s="209">
        <f>(SUM('1.  LRAMVA Summary'!E$54:E$59)+SUM('1.  LRAMVA Summary'!E$60:E$61)*(MONTH($E52)-1)/12)*$H52</f>
        <v>0</v>
      </c>
      <c r="K52" s="209">
        <f>(SUM('1.  LRAMVA Summary'!F$54:F$59)+SUM('1.  LRAMVA Summary'!F$60:F$61)*(MONTH($E52)-1)/12)*$H52</f>
        <v>0</v>
      </c>
      <c r="L52" s="209">
        <f>(SUM('1.  LRAMVA Summary'!G$54:G$59)+SUM('1.  LRAMVA Summary'!G$60:G$61)*(MONTH($E52)-1)/12)*$H52</f>
        <v>0</v>
      </c>
      <c r="M52" s="209">
        <f>(SUM('1.  LRAMVA Summary'!H$54:H$59)+SUM('1.  LRAMVA Summary'!H$60:H$61)*(MONTH($E52)-1)/12)*$H52</f>
        <v>0</v>
      </c>
      <c r="N52" s="209">
        <f>(SUM('1.  LRAMVA Summary'!I$54:I$59)+SUM('1.  LRAMVA Summary'!I$60:I$61)*(MONTH($E52)-1)/12)*$H52</f>
        <v>0</v>
      </c>
      <c r="O52" s="209">
        <f>(SUM('1.  LRAMVA Summary'!J$54:J$59)+SUM('1.  LRAMVA Summary'!J$60:J$61)*(MONTH($E52)-1)/12)*$H52</f>
        <v>0</v>
      </c>
      <c r="P52" s="209">
        <f>(SUM('1.  LRAMVA Summary'!K$54:K$59)+SUM('1.  LRAMVA Summary'!K$60:K$61)*(MONTH($E52)-1)/12)*$H52</f>
        <v>0</v>
      </c>
      <c r="Q52" s="209">
        <f>(SUM('1.  LRAMVA Summary'!L$54:L$59)+SUM('1.  LRAMVA Summary'!L$60:L$61)*(MONTH($E52)-1)/12)*$H52</f>
        <v>0</v>
      </c>
      <c r="R52" s="209">
        <f>(SUM('1.  LRAMVA Summary'!M$54:M$59)+SUM('1.  LRAMVA Summary'!M$60:M$61)*(MONTH($E52)-1)/12)*$H52</f>
        <v>0</v>
      </c>
      <c r="S52" s="209">
        <f>(SUM('1.  LRAMVA Summary'!N$54:N$59)+SUM('1.  LRAMVA Summary'!N$60:N$61)*(MONTH($E52)-1)/12)*$H52</f>
        <v>0</v>
      </c>
      <c r="T52" s="209">
        <f>(SUM('1.  LRAMVA Summary'!O$54:O$59)+SUM('1.  LRAMVA Summary'!O$60:O$61)*(MONTH($E52)-1)/12)*$H52</f>
        <v>0</v>
      </c>
      <c r="U52" s="209">
        <f>(SUM('1.  LRAMVA Summary'!P$54:P$59)+SUM('1.  LRAMVA Summary'!P$60:P$61)*(MONTH($E52)-1)/12)*$H52</f>
        <v>0</v>
      </c>
      <c r="V52" s="209">
        <f>(SUM('1.  LRAMVA Summary'!Q$54:Q$59)+SUM('1.  LRAMVA Summary'!Q$60:Q$61)*(MONTH($E52)-1)/12)*$H52</f>
        <v>0</v>
      </c>
      <c r="W52" s="210">
        <f t="shared" si="10"/>
        <v>0</v>
      </c>
    </row>
    <row r="53" spans="1:23" s="8" customFormat="1">
      <c r="B53" s="192" t="s">
        <v>687</v>
      </c>
      <c r="C53" s="212"/>
      <c r="D53" s="185"/>
      <c r="E53" s="193">
        <v>41518</v>
      </c>
      <c r="F53" s="193" t="s">
        <v>679</v>
      </c>
      <c r="G53" s="194" t="s">
        <v>648</v>
      </c>
      <c r="H53" s="208">
        <f>C$25/12</f>
        <v>1.225E-3</v>
      </c>
      <c r="I53" s="209">
        <f>(SUM('1.  LRAMVA Summary'!D$54:D$59)+SUM('1.  LRAMVA Summary'!D$60:D$61)*(MONTH($E53)-1)/12)*$H53</f>
        <v>0</v>
      </c>
      <c r="J53" s="209">
        <f>(SUM('1.  LRAMVA Summary'!E$54:E$59)+SUM('1.  LRAMVA Summary'!E$60:E$61)*(MONTH($E53)-1)/12)*$H53</f>
        <v>0</v>
      </c>
      <c r="K53" s="209">
        <f>(SUM('1.  LRAMVA Summary'!F$54:F$59)+SUM('1.  LRAMVA Summary'!F$60:F$61)*(MONTH($E53)-1)/12)*$H53</f>
        <v>0</v>
      </c>
      <c r="L53" s="209">
        <f>(SUM('1.  LRAMVA Summary'!G$54:G$59)+SUM('1.  LRAMVA Summary'!G$60:G$61)*(MONTH($E53)-1)/12)*$H53</f>
        <v>0</v>
      </c>
      <c r="M53" s="209">
        <f>(SUM('1.  LRAMVA Summary'!H$54:H$59)+SUM('1.  LRAMVA Summary'!H$60:H$61)*(MONTH($E53)-1)/12)*$H53</f>
        <v>0</v>
      </c>
      <c r="N53" s="209">
        <f>(SUM('1.  LRAMVA Summary'!I$54:I$59)+SUM('1.  LRAMVA Summary'!I$60:I$61)*(MONTH($E53)-1)/12)*$H53</f>
        <v>0</v>
      </c>
      <c r="O53" s="209">
        <f>(SUM('1.  LRAMVA Summary'!J$54:J$59)+SUM('1.  LRAMVA Summary'!J$60:J$61)*(MONTH($E53)-1)/12)*$H53</f>
        <v>0</v>
      </c>
      <c r="P53" s="209">
        <f>(SUM('1.  LRAMVA Summary'!K$54:K$59)+SUM('1.  LRAMVA Summary'!K$60:K$61)*(MONTH($E53)-1)/12)*$H53</f>
        <v>0</v>
      </c>
      <c r="Q53" s="209">
        <f>(SUM('1.  LRAMVA Summary'!L$54:L$59)+SUM('1.  LRAMVA Summary'!L$60:L$61)*(MONTH($E53)-1)/12)*$H53</f>
        <v>0</v>
      </c>
      <c r="R53" s="209">
        <f>(SUM('1.  LRAMVA Summary'!M$54:M$59)+SUM('1.  LRAMVA Summary'!M$60:M$61)*(MONTH($E53)-1)/12)*$H53</f>
        <v>0</v>
      </c>
      <c r="S53" s="209">
        <f>(SUM('1.  LRAMVA Summary'!N$54:N$59)+SUM('1.  LRAMVA Summary'!N$60:N$61)*(MONTH($E53)-1)/12)*$H53</f>
        <v>0</v>
      </c>
      <c r="T53" s="209">
        <f>(SUM('1.  LRAMVA Summary'!O$54:O$59)+SUM('1.  LRAMVA Summary'!O$60:O$61)*(MONTH($E53)-1)/12)*$H53</f>
        <v>0</v>
      </c>
      <c r="U53" s="209">
        <f>(SUM('1.  LRAMVA Summary'!P$54:P$59)+SUM('1.  LRAMVA Summary'!P$60:P$61)*(MONTH($E53)-1)/12)*$H53</f>
        <v>0</v>
      </c>
      <c r="V53" s="209">
        <f>(SUM('1.  LRAMVA Summary'!Q$54:Q$59)+SUM('1.  LRAMVA Summary'!Q$60:Q$61)*(MONTH($E53)-1)/12)*$H53</f>
        <v>0</v>
      </c>
      <c r="W53" s="210">
        <f t="shared" si="10"/>
        <v>0</v>
      </c>
    </row>
    <row r="54" spans="1:23" s="8" customFormat="1">
      <c r="B54" s="214" t="s">
        <v>688</v>
      </c>
      <c r="C54" s="215"/>
      <c r="D54" s="185"/>
      <c r="E54" s="193">
        <v>41548</v>
      </c>
      <c r="F54" s="193" t="s">
        <v>679</v>
      </c>
      <c r="G54" s="194" t="s">
        <v>652</v>
      </c>
      <c r="H54" s="211">
        <f>C$26/12</f>
        <v>1.225E-3</v>
      </c>
      <c r="I54" s="209">
        <f>(SUM('1.  LRAMVA Summary'!D$54:D$59)+SUM('1.  LRAMVA Summary'!D$60:D$61)*(MONTH($E54)-1)/12)*$H54</f>
        <v>0</v>
      </c>
      <c r="J54" s="209">
        <f>(SUM('1.  LRAMVA Summary'!E$54:E$59)+SUM('1.  LRAMVA Summary'!E$60:E$61)*(MONTH($E54)-1)/12)*$H54</f>
        <v>0</v>
      </c>
      <c r="K54" s="209">
        <f>(SUM('1.  LRAMVA Summary'!F$54:F$59)+SUM('1.  LRAMVA Summary'!F$60:F$61)*(MONTH($E54)-1)/12)*$H54</f>
        <v>0</v>
      </c>
      <c r="L54" s="209">
        <f>(SUM('1.  LRAMVA Summary'!G$54:G$59)+SUM('1.  LRAMVA Summary'!G$60:G$61)*(MONTH($E54)-1)/12)*$H54</f>
        <v>0</v>
      </c>
      <c r="M54" s="209">
        <f>(SUM('1.  LRAMVA Summary'!H$54:H$59)+SUM('1.  LRAMVA Summary'!H$60:H$61)*(MONTH($E54)-1)/12)*$H54</f>
        <v>0</v>
      </c>
      <c r="N54" s="209">
        <f>(SUM('1.  LRAMVA Summary'!I$54:I$59)+SUM('1.  LRAMVA Summary'!I$60:I$61)*(MONTH($E54)-1)/12)*$H54</f>
        <v>0</v>
      </c>
      <c r="O54" s="209">
        <f>(SUM('1.  LRAMVA Summary'!J$54:J$59)+SUM('1.  LRAMVA Summary'!J$60:J$61)*(MONTH($E54)-1)/12)*$H54</f>
        <v>0</v>
      </c>
      <c r="P54" s="209">
        <f>(SUM('1.  LRAMVA Summary'!K$54:K$59)+SUM('1.  LRAMVA Summary'!K$60:K$61)*(MONTH($E54)-1)/12)*$H54</f>
        <v>0</v>
      </c>
      <c r="Q54" s="209">
        <f>(SUM('1.  LRAMVA Summary'!L$54:L$59)+SUM('1.  LRAMVA Summary'!L$60:L$61)*(MONTH($E54)-1)/12)*$H54</f>
        <v>0</v>
      </c>
      <c r="R54" s="209">
        <f>(SUM('1.  LRAMVA Summary'!M$54:M$59)+SUM('1.  LRAMVA Summary'!M$60:M$61)*(MONTH($E54)-1)/12)*$H54</f>
        <v>0</v>
      </c>
      <c r="S54" s="209">
        <f>(SUM('1.  LRAMVA Summary'!N$54:N$59)+SUM('1.  LRAMVA Summary'!N$60:N$61)*(MONTH($E54)-1)/12)*$H54</f>
        <v>0</v>
      </c>
      <c r="T54" s="209">
        <f>(SUM('1.  LRAMVA Summary'!O$54:O$59)+SUM('1.  LRAMVA Summary'!O$60:O$61)*(MONTH($E54)-1)/12)*$H54</f>
        <v>0</v>
      </c>
      <c r="U54" s="209">
        <f>(SUM('1.  LRAMVA Summary'!P$54:P$59)+SUM('1.  LRAMVA Summary'!P$60:P$61)*(MONTH($E54)-1)/12)*$H54</f>
        <v>0</v>
      </c>
      <c r="V54" s="209">
        <f>(SUM('1.  LRAMVA Summary'!Q$54:Q$59)+SUM('1.  LRAMVA Summary'!Q$60:Q$61)*(MONTH($E54)-1)/12)*$H54</f>
        <v>0</v>
      </c>
      <c r="W54" s="210">
        <f t="shared" si="10"/>
        <v>0</v>
      </c>
    </row>
    <row r="55" spans="1:23" s="8" customFormat="1">
      <c r="D55" s="185"/>
      <c r="E55" s="193">
        <v>41579</v>
      </c>
      <c r="F55" s="193" t="s">
        <v>679</v>
      </c>
      <c r="G55" s="194" t="s">
        <v>652</v>
      </c>
      <c r="H55" s="208">
        <f>C$26/12</f>
        <v>1.225E-3</v>
      </c>
      <c r="I55" s="209">
        <f>(SUM('1.  LRAMVA Summary'!D$54:D$59)+SUM('1.  LRAMVA Summary'!D$60:D$61)*(MONTH($E55)-1)/12)*$H55</f>
        <v>0</v>
      </c>
      <c r="J55" s="209">
        <f>(SUM('1.  LRAMVA Summary'!E$54:E$59)+SUM('1.  LRAMVA Summary'!E$60:E$61)*(MONTH($E55)-1)/12)*$H55</f>
        <v>0</v>
      </c>
      <c r="K55" s="209">
        <f>(SUM('1.  LRAMVA Summary'!F$54:F$59)+SUM('1.  LRAMVA Summary'!F$60:F$61)*(MONTH($E55)-1)/12)*$H55</f>
        <v>0</v>
      </c>
      <c r="L55" s="209">
        <f>(SUM('1.  LRAMVA Summary'!G$54:G$59)+SUM('1.  LRAMVA Summary'!G$60:G$61)*(MONTH($E55)-1)/12)*$H55</f>
        <v>0</v>
      </c>
      <c r="M55" s="209">
        <f>(SUM('1.  LRAMVA Summary'!H$54:H$59)+SUM('1.  LRAMVA Summary'!H$60:H$61)*(MONTH($E55)-1)/12)*$H55</f>
        <v>0</v>
      </c>
      <c r="N55" s="209">
        <f>(SUM('1.  LRAMVA Summary'!I$54:I$59)+SUM('1.  LRAMVA Summary'!I$60:I$61)*(MONTH($E55)-1)/12)*$H55</f>
        <v>0</v>
      </c>
      <c r="O55" s="209">
        <f>(SUM('1.  LRAMVA Summary'!J$54:J$59)+SUM('1.  LRAMVA Summary'!J$60:J$61)*(MONTH($E55)-1)/12)*$H55</f>
        <v>0</v>
      </c>
      <c r="P55" s="209">
        <f>(SUM('1.  LRAMVA Summary'!K$54:K$59)+SUM('1.  LRAMVA Summary'!K$60:K$61)*(MONTH($E55)-1)/12)*$H55</f>
        <v>0</v>
      </c>
      <c r="Q55" s="209">
        <f>(SUM('1.  LRAMVA Summary'!L$54:L$59)+SUM('1.  LRAMVA Summary'!L$60:L$61)*(MONTH($E55)-1)/12)*$H55</f>
        <v>0</v>
      </c>
      <c r="R55" s="209">
        <f>(SUM('1.  LRAMVA Summary'!M$54:M$59)+SUM('1.  LRAMVA Summary'!M$60:M$61)*(MONTH($E55)-1)/12)*$H55</f>
        <v>0</v>
      </c>
      <c r="S55" s="209">
        <f>(SUM('1.  LRAMVA Summary'!N$54:N$59)+SUM('1.  LRAMVA Summary'!N$60:N$61)*(MONTH($E55)-1)/12)*$H55</f>
        <v>0</v>
      </c>
      <c r="T55" s="209">
        <f>(SUM('1.  LRAMVA Summary'!O$54:O$59)+SUM('1.  LRAMVA Summary'!O$60:O$61)*(MONTH($E55)-1)/12)*$H55</f>
        <v>0</v>
      </c>
      <c r="U55" s="209">
        <f>(SUM('1.  LRAMVA Summary'!P$54:P$59)+SUM('1.  LRAMVA Summary'!P$60:P$61)*(MONTH($E55)-1)/12)*$H55</f>
        <v>0</v>
      </c>
      <c r="V55" s="209">
        <f>(SUM('1.  LRAMVA Summary'!Q$54:Q$59)+SUM('1.  LRAMVA Summary'!Q$60:Q$61)*(MONTH($E55)-1)/12)*$H55</f>
        <v>0</v>
      </c>
      <c r="W55" s="210">
        <f t="shared" si="10"/>
        <v>0</v>
      </c>
    </row>
    <row r="56" spans="1:23" s="8" customFormat="1" ht="15.9">
      <c r="B56" s="165" t="s">
        <v>689</v>
      </c>
      <c r="C56" s="25"/>
      <c r="D56" s="185"/>
      <c r="E56" s="193">
        <v>41609</v>
      </c>
      <c r="F56" s="193" t="s">
        <v>679</v>
      </c>
      <c r="G56" s="194" t="s">
        <v>652</v>
      </c>
      <c r="H56" s="208">
        <f>C$26/12</f>
        <v>1.225E-3</v>
      </c>
      <c r="I56" s="209">
        <f>(SUM('1.  LRAMVA Summary'!D$54:D$59)+SUM('1.  LRAMVA Summary'!D$60:D$61)*(MONTH($E56)-1)/12)*$H56</f>
        <v>0</v>
      </c>
      <c r="J56" s="209">
        <f>(SUM('1.  LRAMVA Summary'!E$54:E$59)+SUM('1.  LRAMVA Summary'!E$60:E$61)*(MONTH($E56)-1)/12)*$H56</f>
        <v>0</v>
      </c>
      <c r="K56" s="209">
        <f>(SUM('1.  LRAMVA Summary'!F$54:F$59)+SUM('1.  LRAMVA Summary'!F$60:F$61)*(MONTH($E56)-1)/12)*$H56</f>
        <v>0</v>
      </c>
      <c r="L56" s="209">
        <f>(SUM('1.  LRAMVA Summary'!G$54:G$59)+SUM('1.  LRAMVA Summary'!G$60:G$61)*(MONTH($E56)-1)/12)*$H56</f>
        <v>0</v>
      </c>
      <c r="M56" s="209">
        <f>(SUM('1.  LRAMVA Summary'!H$54:H$59)+SUM('1.  LRAMVA Summary'!H$60:H$61)*(MONTH($E56)-1)/12)*$H56</f>
        <v>0</v>
      </c>
      <c r="N56" s="209">
        <f>(SUM('1.  LRAMVA Summary'!I$54:I$59)+SUM('1.  LRAMVA Summary'!I$60:I$61)*(MONTH($E56)-1)/12)*$H56</f>
        <v>0</v>
      </c>
      <c r="O56" s="209">
        <f>(SUM('1.  LRAMVA Summary'!J$54:J$59)+SUM('1.  LRAMVA Summary'!J$60:J$61)*(MONTH($E56)-1)/12)*$H56</f>
        <v>0</v>
      </c>
      <c r="P56" s="209">
        <f>(SUM('1.  LRAMVA Summary'!K$54:K$59)+SUM('1.  LRAMVA Summary'!K$60:K$61)*(MONTH($E56)-1)/12)*$H56</f>
        <v>0</v>
      </c>
      <c r="Q56" s="209">
        <f>(SUM('1.  LRAMVA Summary'!L$54:L$59)+SUM('1.  LRAMVA Summary'!L$60:L$61)*(MONTH($E56)-1)/12)*$H56</f>
        <v>0</v>
      </c>
      <c r="R56" s="209">
        <f>(SUM('1.  LRAMVA Summary'!M$54:M$59)+SUM('1.  LRAMVA Summary'!M$60:M$61)*(MONTH($E56)-1)/12)*$H56</f>
        <v>0</v>
      </c>
      <c r="S56" s="209">
        <f>(SUM('1.  LRAMVA Summary'!N$54:N$59)+SUM('1.  LRAMVA Summary'!N$60:N$61)*(MONTH($E56)-1)/12)*$H56</f>
        <v>0</v>
      </c>
      <c r="T56" s="209">
        <f>(SUM('1.  LRAMVA Summary'!O$54:O$59)+SUM('1.  LRAMVA Summary'!O$60:O$61)*(MONTH($E56)-1)/12)*$H56</f>
        <v>0</v>
      </c>
      <c r="U56" s="209">
        <f>(SUM('1.  LRAMVA Summary'!P$54:P$59)+SUM('1.  LRAMVA Summary'!P$60:P$61)*(MONTH($E56)-1)/12)*$H56</f>
        <v>0</v>
      </c>
      <c r="V56" s="209">
        <f>(SUM('1.  LRAMVA Summary'!Q$54:Q$59)+SUM('1.  LRAMVA Summary'!Q$60:Q$61)*(MONTH($E56)-1)/12)*$H56</f>
        <v>0</v>
      </c>
      <c r="W56" s="210">
        <f t="shared" si="10"/>
        <v>0</v>
      </c>
    </row>
    <row r="57" spans="1:23" s="8" customFormat="1" ht="15" thickBot="1">
      <c r="B57" s="25"/>
      <c r="C57" s="25"/>
      <c r="D57" s="185"/>
      <c r="E57" s="195" t="s">
        <v>690</v>
      </c>
      <c r="F57" s="195"/>
      <c r="G57" s="196"/>
      <c r="H57" s="197"/>
      <c r="I57" s="198">
        <f>SUM(I44:I56)</f>
        <v>0</v>
      </c>
      <c r="J57" s="198">
        <f t="shared" ref="J57:O57" si="11">SUM(J44:J56)</f>
        <v>0</v>
      </c>
      <c r="K57" s="198">
        <f t="shared" si="11"/>
        <v>0</v>
      </c>
      <c r="L57" s="198">
        <f t="shared" si="11"/>
        <v>0</v>
      </c>
      <c r="M57" s="198">
        <f t="shared" si="11"/>
        <v>0</v>
      </c>
      <c r="N57" s="198">
        <f t="shared" si="11"/>
        <v>0</v>
      </c>
      <c r="O57" s="198">
        <f t="shared" si="11"/>
        <v>0</v>
      </c>
      <c r="P57" s="198">
        <f t="shared" ref="P57:V57" si="12">SUM(P44:P56)</f>
        <v>0</v>
      </c>
      <c r="Q57" s="198">
        <f t="shared" si="12"/>
        <v>0</v>
      </c>
      <c r="R57" s="198">
        <f t="shared" si="12"/>
        <v>0</v>
      </c>
      <c r="S57" s="198">
        <f t="shared" si="12"/>
        <v>0</v>
      </c>
      <c r="T57" s="198">
        <f t="shared" si="12"/>
        <v>0</v>
      </c>
      <c r="U57" s="198">
        <f t="shared" si="12"/>
        <v>0</v>
      </c>
      <c r="V57" s="198">
        <f t="shared" si="12"/>
        <v>0</v>
      </c>
      <c r="W57" s="198">
        <f>SUM(W44:W56)</f>
        <v>0</v>
      </c>
    </row>
    <row r="58" spans="1:23" s="8" customFormat="1" ht="15" thickTop="1">
      <c r="D58" s="185"/>
      <c r="E58" s="199" t="s">
        <v>219</v>
      </c>
      <c r="F58" s="199"/>
      <c r="G58" s="200"/>
      <c r="H58" s="201"/>
      <c r="I58" s="202"/>
      <c r="J58" s="202"/>
      <c r="K58" s="202"/>
      <c r="L58" s="202"/>
      <c r="M58" s="202"/>
      <c r="N58" s="202"/>
      <c r="O58" s="202"/>
      <c r="P58" s="202"/>
      <c r="Q58" s="202"/>
      <c r="R58" s="202"/>
      <c r="S58" s="202"/>
      <c r="T58" s="202"/>
      <c r="U58" s="202"/>
      <c r="V58" s="202"/>
      <c r="W58" s="203"/>
    </row>
    <row r="59" spans="1:23" s="8" customFormat="1">
      <c r="D59" s="185"/>
      <c r="E59" s="204" t="s">
        <v>691</v>
      </c>
      <c r="F59" s="204"/>
      <c r="G59" s="205"/>
      <c r="H59" s="206"/>
      <c r="I59" s="207">
        <f t="shared" ref="I59:W59" si="13">I57+I58</f>
        <v>0</v>
      </c>
      <c r="J59" s="207">
        <f t="shared" si="13"/>
        <v>0</v>
      </c>
      <c r="K59" s="207">
        <f t="shared" si="13"/>
        <v>0</v>
      </c>
      <c r="L59" s="207">
        <f t="shared" si="13"/>
        <v>0</v>
      </c>
      <c r="M59" s="207">
        <f t="shared" si="13"/>
        <v>0</v>
      </c>
      <c r="N59" s="207">
        <f t="shared" si="13"/>
        <v>0</v>
      </c>
      <c r="O59" s="207">
        <f t="shared" si="13"/>
        <v>0</v>
      </c>
      <c r="P59" s="207">
        <f t="shared" ref="P59:V59" si="14">P57+P58</f>
        <v>0</v>
      </c>
      <c r="Q59" s="207">
        <f t="shared" si="14"/>
        <v>0</v>
      </c>
      <c r="R59" s="207">
        <f t="shared" si="14"/>
        <v>0</v>
      </c>
      <c r="S59" s="207">
        <f t="shared" si="14"/>
        <v>0</v>
      </c>
      <c r="T59" s="207">
        <f t="shared" si="14"/>
        <v>0</v>
      </c>
      <c r="U59" s="207">
        <f t="shared" si="14"/>
        <v>0</v>
      </c>
      <c r="V59" s="207">
        <f t="shared" si="14"/>
        <v>0</v>
      </c>
      <c r="W59" s="207">
        <f t="shared" si="13"/>
        <v>0</v>
      </c>
    </row>
    <row r="60" spans="1:23" s="8" customFormat="1">
      <c r="D60" s="185"/>
      <c r="E60" s="193">
        <v>41640</v>
      </c>
      <c r="F60" s="193" t="s">
        <v>692</v>
      </c>
      <c r="G60" s="194" t="s">
        <v>640</v>
      </c>
      <c r="H60" s="211">
        <f>C$27/12</f>
        <v>1.225E-3</v>
      </c>
      <c r="I60" s="209">
        <f>(SUM('1.  LRAMVA Summary'!D$54:D$62)+SUM('1.  LRAMVA Summary'!D$63:D$64)*(MONTH($E60)-1)/12)*$H60</f>
        <v>0</v>
      </c>
      <c r="J60" s="209">
        <f>(SUM('1.  LRAMVA Summary'!E$54:E$62)+SUM('1.  LRAMVA Summary'!E$63:E$64)*(MONTH($E60)-1)/12)*$H60</f>
        <v>0</v>
      </c>
      <c r="K60" s="209">
        <f>(SUM('1.  LRAMVA Summary'!F$54:F$62)+SUM('1.  LRAMVA Summary'!F$63:F$64)*(MONTH($E60)-1)/12)*$H60</f>
        <v>0</v>
      </c>
      <c r="L60" s="209">
        <f>(SUM('1.  LRAMVA Summary'!G$54:G$62)+SUM('1.  LRAMVA Summary'!G$63:G$64)*(MONTH($E60)-1)/12)*$H60</f>
        <v>0</v>
      </c>
      <c r="M60" s="209">
        <f>(SUM('1.  LRAMVA Summary'!H$54:H$62)+SUM('1.  LRAMVA Summary'!H$63:H$64)*(MONTH($E60)-1)/12)*$H60</f>
        <v>0</v>
      </c>
      <c r="N60" s="209">
        <f>(SUM('1.  LRAMVA Summary'!I$54:I$62)+SUM('1.  LRAMVA Summary'!I$63:I$64)*(MONTH($E60)-1)/12)*$H60</f>
        <v>0</v>
      </c>
      <c r="O60" s="209">
        <f>(SUM('1.  LRAMVA Summary'!J$54:J$62)+SUM('1.  LRAMVA Summary'!J$63:J$64)*(MONTH($E60)-1)/12)*$H60</f>
        <v>0</v>
      </c>
      <c r="P60" s="209">
        <f>(SUM('1.  LRAMVA Summary'!K$54:K$62)+SUM('1.  LRAMVA Summary'!K$63:K$64)*(MONTH($E60)-1)/12)*$H60</f>
        <v>0</v>
      </c>
      <c r="Q60" s="209">
        <f>(SUM('1.  LRAMVA Summary'!L$54:L$62)+SUM('1.  LRAMVA Summary'!L$63:L$64)*(MONTH($E60)-1)/12)*$H60</f>
        <v>0</v>
      </c>
      <c r="R60" s="209">
        <f>(SUM('1.  LRAMVA Summary'!M$54:M$62)+SUM('1.  LRAMVA Summary'!M$63:M$64)*(MONTH($E60)-1)/12)*$H60</f>
        <v>0</v>
      </c>
      <c r="S60" s="209">
        <f>(SUM('1.  LRAMVA Summary'!N$54:N$62)+SUM('1.  LRAMVA Summary'!N$63:N$64)*(MONTH($E60)-1)/12)*$H60</f>
        <v>0</v>
      </c>
      <c r="T60" s="209">
        <f>(SUM('1.  LRAMVA Summary'!O$54:O$62)+SUM('1.  LRAMVA Summary'!O$63:O$64)*(MONTH($E60)-1)/12)*$H60</f>
        <v>0</v>
      </c>
      <c r="U60" s="209">
        <f>(SUM('1.  LRAMVA Summary'!P$54:P$62)+SUM('1.  LRAMVA Summary'!P$63:P$64)*(MONTH($E60)-1)/12)*$H60</f>
        <v>0</v>
      </c>
      <c r="V60" s="209">
        <f>(SUM('1.  LRAMVA Summary'!Q$54:Q$62)+SUM('1.  LRAMVA Summary'!Q$63:Q$64)*(MONTH($E60)-1)/12)*$H60</f>
        <v>0</v>
      </c>
      <c r="W60" s="210">
        <f>SUM(I60:V60)</f>
        <v>0</v>
      </c>
    </row>
    <row r="61" spans="1:23" s="8" customFormat="1">
      <c r="A61" s="26"/>
      <c r="E61" s="193">
        <v>41671</v>
      </c>
      <c r="F61" s="193" t="s">
        <v>692</v>
      </c>
      <c r="G61" s="194" t="s">
        <v>640</v>
      </c>
      <c r="H61" s="208">
        <f>C$27/12</f>
        <v>1.225E-3</v>
      </c>
      <c r="I61" s="209">
        <f>(SUM('1.  LRAMVA Summary'!D$54:D$62)+SUM('1.  LRAMVA Summary'!D$63:D$64)*(MONTH($E61)-1)/12)*$H61</f>
        <v>0</v>
      </c>
      <c r="J61" s="209">
        <f>(SUM('1.  LRAMVA Summary'!E$54:E$62)+SUM('1.  LRAMVA Summary'!E$63:E$64)*(MONTH($E61)-1)/12)*$H61</f>
        <v>0</v>
      </c>
      <c r="K61" s="209">
        <f>(SUM('1.  LRAMVA Summary'!F$54:F$62)+SUM('1.  LRAMVA Summary'!F$63:F$64)*(MONTH($E61)-1)/12)*$H61</f>
        <v>0</v>
      </c>
      <c r="L61" s="209">
        <f>(SUM('1.  LRAMVA Summary'!G$54:G$62)+SUM('1.  LRAMVA Summary'!G$63:G$64)*(MONTH($E61)-1)/12)*$H61</f>
        <v>0</v>
      </c>
      <c r="M61" s="209">
        <f>(SUM('1.  LRAMVA Summary'!H$54:H$62)+SUM('1.  LRAMVA Summary'!H$63:H$64)*(MONTH($E61)-1)/12)*$H61</f>
        <v>0</v>
      </c>
      <c r="N61" s="209">
        <f>(SUM('1.  LRAMVA Summary'!I$54:I$62)+SUM('1.  LRAMVA Summary'!I$63:I$64)*(MONTH($E61)-1)/12)*$H61</f>
        <v>0</v>
      </c>
      <c r="O61" s="209">
        <f>(SUM('1.  LRAMVA Summary'!J$54:J$62)+SUM('1.  LRAMVA Summary'!J$63:J$64)*(MONTH($E61)-1)/12)*$H61</f>
        <v>0</v>
      </c>
      <c r="P61" s="209">
        <f>(SUM('1.  LRAMVA Summary'!K$54:K$62)+SUM('1.  LRAMVA Summary'!K$63:K$64)*(MONTH($E61)-1)/12)*$H61</f>
        <v>0</v>
      </c>
      <c r="Q61" s="209">
        <f>(SUM('1.  LRAMVA Summary'!L$54:L$62)+SUM('1.  LRAMVA Summary'!L$63:L$64)*(MONTH($E61)-1)/12)*$H61</f>
        <v>0</v>
      </c>
      <c r="R61" s="209">
        <f>(SUM('1.  LRAMVA Summary'!M$54:M$62)+SUM('1.  LRAMVA Summary'!M$63:M$64)*(MONTH($E61)-1)/12)*$H61</f>
        <v>0</v>
      </c>
      <c r="S61" s="209">
        <f>(SUM('1.  LRAMVA Summary'!N$54:N$62)+SUM('1.  LRAMVA Summary'!N$63:N$64)*(MONTH($E61)-1)/12)*$H61</f>
        <v>0</v>
      </c>
      <c r="T61" s="209">
        <f>(SUM('1.  LRAMVA Summary'!O$54:O$62)+SUM('1.  LRAMVA Summary'!O$63:O$64)*(MONTH($E61)-1)/12)*$H61</f>
        <v>0</v>
      </c>
      <c r="U61" s="209">
        <f>(SUM('1.  LRAMVA Summary'!P$54:P$62)+SUM('1.  LRAMVA Summary'!P$63:P$64)*(MONTH($E61)-1)/12)*$H61</f>
        <v>0</v>
      </c>
      <c r="V61" s="209">
        <f>(SUM('1.  LRAMVA Summary'!Q$54:Q$62)+SUM('1.  LRAMVA Summary'!Q$63:Q$64)*(MONTH($E61)-1)/12)*$H61</f>
        <v>0</v>
      </c>
      <c r="W61" s="210">
        <f t="shared" ref="W61:W71" si="15">SUM(I61:V61)</f>
        <v>0</v>
      </c>
    </row>
    <row r="62" spans="1:23" s="8" customFormat="1">
      <c r="B62" s="61"/>
      <c r="E62" s="193">
        <v>41699</v>
      </c>
      <c r="F62" s="193" t="s">
        <v>692</v>
      </c>
      <c r="G62" s="194" t="s">
        <v>640</v>
      </c>
      <c r="H62" s="208">
        <f>C$27/12</f>
        <v>1.225E-3</v>
      </c>
      <c r="I62" s="209">
        <f>(SUM('1.  LRAMVA Summary'!D$54:D$62)+SUM('1.  LRAMVA Summary'!D$63:D$64)*(MONTH($E62)-1)/12)*$H62</f>
        <v>0</v>
      </c>
      <c r="J62" s="209">
        <f>(SUM('1.  LRAMVA Summary'!E$54:E$62)+SUM('1.  LRAMVA Summary'!E$63:E$64)*(MONTH($E62)-1)/12)*$H62</f>
        <v>0</v>
      </c>
      <c r="K62" s="209">
        <f>(SUM('1.  LRAMVA Summary'!F$54:F$62)+SUM('1.  LRAMVA Summary'!F$63:F$64)*(MONTH($E62)-1)/12)*$H62</f>
        <v>0</v>
      </c>
      <c r="L62" s="209">
        <f>(SUM('1.  LRAMVA Summary'!G$54:G$62)+SUM('1.  LRAMVA Summary'!G$63:G$64)*(MONTH($E62)-1)/12)*$H62</f>
        <v>0</v>
      </c>
      <c r="M62" s="209">
        <f>(SUM('1.  LRAMVA Summary'!H$54:H$62)+SUM('1.  LRAMVA Summary'!H$63:H$64)*(MONTH($E62)-1)/12)*$H62</f>
        <v>0</v>
      </c>
      <c r="N62" s="209">
        <f>(SUM('1.  LRAMVA Summary'!I$54:I$62)+SUM('1.  LRAMVA Summary'!I$63:I$64)*(MONTH($E62)-1)/12)*$H62</f>
        <v>0</v>
      </c>
      <c r="O62" s="209">
        <f>(SUM('1.  LRAMVA Summary'!J$54:J$62)+SUM('1.  LRAMVA Summary'!J$63:J$64)*(MONTH($E62)-1)/12)*$H62</f>
        <v>0</v>
      </c>
      <c r="P62" s="209">
        <f>(SUM('1.  LRAMVA Summary'!K$54:K$62)+SUM('1.  LRAMVA Summary'!K$63:K$64)*(MONTH($E62)-1)/12)*$H62</f>
        <v>0</v>
      </c>
      <c r="Q62" s="209">
        <f>(SUM('1.  LRAMVA Summary'!L$54:L$62)+SUM('1.  LRAMVA Summary'!L$63:L$64)*(MONTH($E62)-1)/12)*$H62</f>
        <v>0</v>
      </c>
      <c r="R62" s="209">
        <f>(SUM('1.  LRAMVA Summary'!M$54:M$62)+SUM('1.  LRAMVA Summary'!M$63:M$64)*(MONTH($E62)-1)/12)*$H62</f>
        <v>0</v>
      </c>
      <c r="S62" s="209">
        <f>(SUM('1.  LRAMVA Summary'!N$54:N$62)+SUM('1.  LRAMVA Summary'!N$63:N$64)*(MONTH($E62)-1)/12)*$H62</f>
        <v>0</v>
      </c>
      <c r="T62" s="209">
        <f>(SUM('1.  LRAMVA Summary'!O$54:O$62)+SUM('1.  LRAMVA Summary'!O$63:O$64)*(MONTH($E62)-1)/12)*$H62</f>
        <v>0</v>
      </c>
      <c r="U62" s="209">
        <f>(SUM('1.  LRAMVA Summary'!P$54:P$62)+SUM('1.  LRAMVA Summary'!P$63:P$64)*(MONTH($E62)-1)/12)*$H62</f>
        <v>0</v>
      </c>
      <c r="V62" s="209">
        <f>(SUM('1.  LRAMVA Summary'!Q$54:Q$62)+SUM('1.  LRAMVA Summary'!Q$63:Q$64)*(MONTH($E62)-1)/12)*$H62</f>
        <v>0</v>
      </c>
      <c r="W62" s="210">
        <f t="shared" si="15"/>
        <v>0</v>
      </c>
    </row>
    <row r="63" spans="1:23" s="8" customFormat="1">
      <c r="B63" s="61"/>
      <c r="E63" s="193">
        <v>41730</v>
      </c>
      <c r="F63" s="193" t="s">
        <v>692</v>
      </c>
      <c r="G63" s="194" t="s">
        <v>644</v>
      </c>
      <c r="H63" s="211">
        <f>C$28/12</f>
        <v>1.225E-3</v>
      </c>
      <c r="I63" s="209">
        <f>(SUM('1.  LRAMVA Summary'!D$54:D$62)+SUM('1.  LRAMVA Summary'!D$63:D$64)*(MONTH($E63)-1)/12)*$H63</f>
        <v>0</v>
      </c>
      <c r="J63" s="209">
        <f>(SUM('1.  LRAMVA Summary'!E$54:E$62)+SUM('1.  LRAMVA Summary'!E$63:E$64)*(MONTH($E63)-1)/12)*$H63</f>
        <v>0</v>
      </c>
      <c r="K63" s="209">
        <f>(SUM('1.  LRAMVA Summary'!F$54:F$62)+SUM('1.  LRAMVA Summary'!F$63:F$64)*(MONTH($E63)-1)/12)*$H63</f>
        <v>0</v>
      </c>
      <c r="L63" s="209">
        <f>(SUM('1.  LRAMVA Summary'!G$54:G$62)+SUM('1.  LRAMVA Summary'!G$63:G$64)*(MONTH($E63)-1)/12)*$H63</f>
        <v>0</v>
      </c>
      <c r="M63" s="209">
        <f>(SUM('1.  LRAMVA Summary'!H$54:H$62)+SUM('1.  LRAMVA Summary'!H$63:H$64)*(MONTH($E63)-1)/12)*$H63</f>
        <v>0</v>
      </c>
      <c r="N63" s="209">
        <f>(SUM('1.  LRAMVA Summary'!I$54:I$62)+SUM('1.  LRAMVA Summary'!I$63:I$64)*(MONTH($E63)-1)/12)*$H63</f>
        <v>0</v>
      </c>
      <c r="O63" s="209">
        <f>(SUM('1.  LRAMVA Summary'!J$54:J$62)+SUM('1.  LRAMVA Summary'!J$63:J$64)*(MONTH($E63)-1)/12)*$H63</f>
        <v>0</v>
      </c>
      <c r="P63" s="209">
        <f>(SUM('1.  LRAMVA Summary'!K$54:K$62)+SUM('1.  LRAMVA Summary'!K$63:K$64)*(MONTH($E63)-1)/12)*$H63</f>
        <v>0</v>
      </c>
      <c r="Q63" s="209">
        <f>(SUM('1.  LRAMVA Summary'!L$54:L$62)+SUM('1.  LRAMVA Summary'!L$63:L$64)*(MONTH($E63)-1)/12)*$H63</f>
        <v>0</v>
      </c>
      <c r="R63" s="209">
        <f>(SUM('1.  LRAMVA Summary'!M$54:M$62)+SUM('1.  LRAMVA Summary'!M$63:M$64)*(MONTH($E63)-1)/12)*$H63</f>
        <v>0</v>
      </c>
      <c r="S63" s="209">
        <f>(SUM('1.  LRAMVA Summary'!N$54:N$62)+SUM('1.  LRAMVA Summary'!N$63:N$64)*(MONTH($E63)-1)/12)*$H63</f>
        <v>0</v>
      </c>
      <c r="T63" s="209">
        <f>(SUM('1.  LRAMVA Summary'!O$54:O$62)+SUM('1.  LRAMVA Summary'!O$63:O$64)*(MONTH($E63)-1)/12)*$H63</f>
        <v>0</v>
      </c>
      <c r="U63" s="209">
        <f>(SUM('1.  LRAMVA Summary'!P$54:P$62)+SUM('1.  LRAMVA Summary'!P$63:P$64)*(MONTH($E63)-1)/12)*$H63</f>
        <v>0</v>
      </c>
      <c r="V63" s="209">
        <f>(SUM('1.  LRAMVA Summary'!Q$54:Q$62)+SUM('1.  LRAMVA Summary'!Q$63:Q$64)*(MONTH($E63)-1)/12)*$H63</f>
        <v>0</v>
      </c>
      <c r="W63" s="210">
        <f t="shared" si="15"/>
        <v>0</v>
      </c>
    </row>
    <row r="64" spans="1:23" s="8" customFormat="1">
      <c r="B64" s="61"/>
      <c r="E64" s="193">
        <v>41760</v>
      </c>
      <c r="F64" s="193" t="s">
        <v>692</v>
      </c>
      <c r="G64" s="194" t="s">
        <v>644</v>
      </c>
      <c r="H64" s="208">
        <f>C$28/12</f>
        <v>1.225E-3</v>
      </c>
      <c r="I64" s="209">
        <f>(SUM('1.  LRAMVA Summary'!D$54:D$62)+SUM('1.  LRAMVA Summary'!D$63:D$64)*(MONTH($E64)-1)/12)*$H64</f>
        <v>0</v>
      </c>
      <c r="J64" s="209">
        <f>(SUM('1.  LRAMVA Summary'!E$54:E$62)+SUM('1.  LRAMVA Summary'!E$63:E$64)*(MONTH($E64)-1)/12)*$H64</f>
        <v>0</v>
      </c>
      <c r="K64" s="209">
        <f>(SUM('1.  LRAMVA Summary'!F$54:F$62)+SUM('1.  LRAMVA Summary'!F$63:F$64)*(MONTH($E64)-1)/12)*$H64</f>
        <v>0</v>
      </c>
      <c r="L64" s="209">
        <f>(SUM('1.  LRAMVA Summary'!G$54:G$62)+SUM('1.  LRAMVA Summary'!G$63:G$64)*(MONTH($E64)-1)/12)*$H64</f>
        <v>0</v>
      </c>
      <c r="M64" s="209">
        <f>(SUM('1.  LRAMVA Summary'!H$54:H$62)+SUM('1.  LRAMVA Summary'!H$63:H$64)*(MONTH($E64)-1)/12)*$H64</f>
        <v>0</v>
      </c>
      <c r="N64" s="209">
        <f>(SUM('1.  LRAMVA Summary'!I$54:I$62)+SUM('1.  LRAMVA Summary'!I$63:I$64)*(MONTH($E64)-1)/12)*$H64</f>
        <v>0</v>
      </c>
      <c r="O64" s="209">
        <f>(SUM('1.  LRAMVA Summary'!J$54:J$62)+SUM('1.  LRAMVA Summary'!J$63:J$64)*(MONTH($E64)-1)/12)*$H64</f>
        <v>0</v>
      </c>
      <c r="P64" s="209">
        <f>(SUM('1.  LRAMVA Summary'!K$54:K$62)+SUM('1.  LRAMVA Summary'!K$63:K$64)*(MONTH($E64)-1)/12)*$H64</f>
        <v>0</v>
      </c>
      <c r="Q64" s="209">
        <f>(SUM('1.  LRAMVA Summary'!L$54:L$62)+SUM('1.  LRAMVA Summary'!L$63:L$64)*(MONTH($E64)-1)/12)*$H64</f>
        <v>0</v>
      </c>
      <c r="R64" s="209">
        <f>(SUM('1.  LRAMVA Summary'!M$54:M$62)+SUM('1.  LRAMVA Summary'!M$63:M$64)*(MONTH($E64)-1)/12)*$H64</f>
        <v>0</v>
      </c>
      <c r="S64" s="209">
        <f>(SUM('1.  LRAMVA Summary'!N$54:N$62)+SUM('1.  LRAMVA Summary'!N$63:N$64)*(MONTH($E64)-1)/12)*$H64</f>
        <v>0</v>
      </c>
      <c r="T64" s="209">
        <f>(SUM('1.  LRAMVA Summary'!O$54:O$62)+SUM('1.  LRAMVA Summary'!O$63:O$64)*(MONTH($E64)-1)/12)*$H64</f>
        <v>0</v>
      </c>
      <c r="U64" s="209">
        <f>(SUM('1.  LRAMVA Summary'!P$54:P$62)+SUM('1.  LRAMVA Summary'!P$63:P$64)*(MONTH($E64)-1)/12)*$H64</f>
        <v>0</v>
      </c>
      <c r="V64" s="209">
        <f>(SUM('1.  LRAMVA Summary'!Q$54:Q$62)+SUM('1.  LRAMVA Summary'!Q$63:Q$64)*(MONTH($E64)-1)/12)*$H64</f>
        <v>0</v>
      </c>
      <c r="W64" s="210">
        <f t="shared" si="15"/>
        <v>0</v>
      </c>
    </row>
    <row r="65" spans="2:23" s="8" customFormat="1">
      <c r="B65" s="61"/>
      <c r="E65" s="193">
        <v>41791</v>
      </c>
      <c r="F65" s="193" t="s">
        <v>692</v>
      </c>
      <c r="G65" s="194" t="s">
        <v>644</v>
      </c>
      <c r="H65" s="208">
        <f>C$28/12</f>
        <v>1.225E-3</v>
      </c>
      <c r="I65" s="209">
        <f>(SUM('1.  LRAMVA Summary'!D$54:D$62)+SUM('1.  LRAMVA Summary'!D$63:D$64)*(MONTH($E65)-1)/12)*$H65</f>
        <v>0</v>
      </c>
      <c r="J65" s="209">
        <f>(SUM('1.  LRAMVA Summary'!E$54:E$62)+SUM('1.  LRAMVA Summary'!E$63:E$64)*(MONTH($E65)-1)/12)*$H65</f>
        <v>0</v>
      </c>
      <c r="K65" s="209">
        <f>(SUM('1.  LRAMVA Summary'!F$54:F$62)+SUM('1.  LRAMVA Summary'!F$63:F$64)*(MONTH($E65)-1)/12)*$H65</f>
        <v>0</v>
      </c>
      <c r="L65" s="209">
        <f>(SUM('1.  LRAMVA Summary'!G$54:G$62)+SUM('1.  LRAMVA Summary'!G$63:G$64)*(MONTH($E65)-1)/12)*$H65</f>
        <v>0</v>
      </c>
      <c r="M65" s="209">
        <f>(SUM('1.  LRAMVA Summary'!H$54:H$62)+SUM('1.  LRAMVA Summary'!H$63:H$64)*(MONTH($E65)-1)/12)*$H65</f>
        <v>0</v>
      </c>
      <c r="N65" s="209">
        <f>(SUM('1.  LRAMVA Summary'!I$54:I$62)+SUM('1.  LRAMVA Summary'!I$63:I$64)*(MONTH($E65)-1)/12)*$H65</f>
        <v>0</v>
      </c>
      <c r="O65" s="209">
        <f>(SUM('1.  LRAMVA Summary'!J$54:J$62)+SUM('1.  LRAMVA Summary'!J$63:J$64)*(MONTH($E65)-1)/12)*$H65</f>
        <v>0</v>
      </c>
      <c r="P65" s="209">
        <f>(SUM('1.  LRAMVA Summary'!K$54:K$62)+SUM('1.  LRAMVA Summary'!K$63:K$64)*(MONTH($E65)-1)/12)*$H65</f>
        <v>0</v>
      </c>
      <c r="Q65" s="209">
        <f>(SUM('1.  LRAMVA Summary'!L$54:L$62)+SUM('1.  LRAMVA Summary'!L$63:L$64)*(MONTH($E65)-1)/12)*$H65</f>
        <v>0</v>
      </c>
      <c r="R65" s="209">
        <f>(SUM('1.  LRAMVA Summary'!M$54:M$62)+SUM('1.  LRAMVA Summary'!M$63:M$64)*(MONTH($E65)-1)/12)*$H65</f>
        <v>0</v>
      </c>
      <c r="S65" s="209">
        <f>(SUM('1.  LRAMVA Summary'!N$54:N$62)+SUM('1.  LRAMVA Summary'!N$63:N$64)*(MONTH($E65)-1)/12)*$H65</f>
        <v>0</v>
      </c>
      <c r="T65" s="209">
        <f>(SUM('1.  LRAMVA Summary'!O$54:O$62)+SUM('1.  LRAMVA Summary'!O$63:O$64)*(MONTH($E65)-1)/12)*$H65</f>
        <v>0</v>
      </c>
      <c r="U65" s="209">
        <f>(SUM('1.  LRAMVA Summary'!P$54:P$62)+SUM('1.  LRAMVA Summary'!P$63:P$64)*(MONTH($E65)-1)/12)*$H65</f>
        <v>0</v>
      </c>
      <c r="V65" s="209">
        <f>(SUM('1.  LRAMVA Summary'!Q$54:Q$62)+SUM('1.  LRAMVA Summary'!Q$63:Q$64)*(MONTH($E65)-1)/12)*$H65</f>
        <v>0</v>
      </c>
      <c r="W65" s="210">
        <f t="shared" si="15"/>
        <v>0</v>
      </c>
    </row>
    <row r="66" spans="2:23" s="8" customFormat="1">
      <c r="B66" s="61"/>
      <c r="E66" s="193">
        <v>41821</v>
      </c>
      <c r="F66" s="193" t="s">
        <v>692</v>
      </c>
      <c r="G66" s="194" t="s">
        <v>648</v>
      </c>
      <c r="H66" s="211">
        <f>C$29/12</f>
        <v>1.225E-3</v>
      </c>
      <c r="I66" s="209">
        <f>(SUM('1.  LRAMVA Summary'!D$54:D$62)+SUM('1.  LRAMVA Summary'!D$63:D$64)*(MONTH($E66)-1)/12)*$H66</f>
        <v>0</v>
      </c>
      <c r="J66" s="209">
        <f>(SUM('1.  LRAMVA Summary'!E$54:E$62)+SUM('1.  LRAMVA Summary'!E$63:E$64)*(MONTH($E66)-1)/12)*$H66</f>
        <v>0</v>
      </c>
      <c r="K66" s="209">
        <f>(SUM('1.  LRAMVA Summary'!F$54:F$62)+SUM('1.  LRAMVA Summary'!F$63:F$64)*(MONTH($E66)-1)/12)*$H66</f>
        <v>0</v>
      </c>
      <c r="L66" s="209">
        <f>(SUM('1.  LRAMVA Summary'!G$54:G$62)+SUM('1.  LRAMVA Summary'!G$63:G$64)*(MONTH($E66)-1)/12)*$H66</f>
        <v>0</v>
      </c>
      <c r="M66" s="209">
        <f>(SUM('1.  LRAMVA Summary'!H$54:H$62)+SUM('1.  LRAMVA Summary'!H$63:H$64)*(MONTH($E66)-1)/12)*$H66</f>
        <v>0</v>
      </c>
      <c r="N66" s="209">
        <f>(SUM('1.  LRAMVA Summary'!I$54:I$62)+SUM('1.  LRAMVA Summary'!I$63:I$64)*(MONTH($E66)-1)/12)*$H66</f>
        <v>0</v>
      </c>
      <c r="O66" s="209">
        <f>(SUM('1.  LRAMVA Summary'!J$54:J$62)+SUM('1.  LRAMVA Summary'!J$63:J$64)*(MONTH($E66)-1)/12)*$H66</f>
        <v>0</v>
      </c>
      <c r="P66" s="209">
        <f>(SUM('1.  LRAMVA Summary'!K$54:K$62)+SUM('1.  LRAMVA Summary'!K$63:K$64)*(MONTH($E66)-1)/12)*$H66</f>
        <v>0</v>
      </c>
      <c r="Q66" s="209">
        <f>(SUM('1.  LRAMVA Summary'!L$54:L$62)+SUM('1.  LRAMVA Summary'!L$63:L$64)*(MONTH($E66)-1)/12)*$H66</f>
        <v>0</v>
      </c>
      <c r="R66" s="209">
        <f>(SUM('1.  LRAMVA Summary'!M$54:M$62)+SUM('1.  LRAMVA Summary'!M$63:M$64)*(MONTH($E66)-1)/12)*$H66</f>
        <v>0</v>
      </c>
      <c r="S66" s="209">
        <f>(SUM('1.  LRAMVA Summary'!N$54:N$62)+SUM('1.  LRAMVA Summary'!N$63:N$64)*(MONTH($E66)-1)/12)*$H66</f>
        <v>0</v>
      </c>
      <c r="T66" s="209">
        <f>(SUM('1.  LRAMVA Summary'!O$54:O$62)+SUM('1.  LRAMVA Summary'!O$63:O$64)*(MONTH($E66)-1)/12)*$H66</f>
        <v>0</v>
      </c>
      <c r="U66" s="209">
        <f>(SUM('1.  LRAMVA Summary'!P$54:P$62)+SUM('1.  LRAMVA Summary'!P$63:P$64)*(MONTH($E66)-1)/12)*$H66</f>
        <v>0</v>
      </c>
      <c r="V66" s="209">
        <f>(SUM('1.  LRAMVA Summary'!Q$54:Q$62)+SUM('1.  LRAMVA Summary'!Q$63:Q$64)*(MONTH($E66)-1)/12)*$H66</f>
        <v>0</v>
      </c>
      <c r="W66" s="210">
        <f t="shared" si="15"/>
        <v>0</v>
      </c>
    </row>
    <row r="67" spans="2:23" s="8" customFormat="1">
      <c r="B67" s="61"/>
      <c r="E67" s="193">
        <v>41852</v>
      </c>
      <c r="F67" s="193" t="s">
        <v>692</v>
      </c>
      <c r="G67" s="194" t="s">
        <v>648</v>
      </c>
      <c r="H67" s="208">
        <f>C$29/12</f>
        <v>1.225E-3</v>
      </c>
      <c r="I67" s="209">
        <f>(SUM('1.  LRAMVA Summary'!D$54:D$62)+SUM('1.  LRAMVA Summary'!D$63:D$64)*(MONTH($E67)-1)/12)*$H67</f>
        <v>0</v>
      </c>
      <c r="J67" s="209">
        <f>(SUM('1.  LRAMVA Summary'!E$54:E$62)+SUM('1.  LRAMVA Summary'!E$63:E$64)*(MONTH($E67)-1)/12)*$H67</f>
        <v>0</v>
      </c>
      <c r="K67" s="209">
        <f>(SUM('1.  LRAMVA Summary'!F$54:F$62)+SUM('1.  LRAMVA Summary'!F$63:F$64)*(MONTH($E67)-1)/12)*$H67</f>
        <v>0</v>
      </c>
      <c r="L67" s="209">
        <f>(SUM('1.  LRAMVA Summary'!G$54:G$62)+SUM('1.  LRAMVA Summary'!G$63:G$64)*(MONTH($E67)-1)/12)*$H67</f>
        <v>0</v>
      </c>
      <c r="M67" s="209">
        <f>(SUM('1.  LRAMVA Summary'!H$54:H$62)+SUM('1.  LRAMVA Summary'!H$63:H$64)*(MONTH($E67)-1)/12)*$H67</f>
        <v>0</v>
      </c>
      <c r="N67" s="209">
        <f>(SUM('1.  LRAMVA Summary'!I$54:I$62)+SUM('1.  LRAMVA Summary'!I$63:I$64)*(MONTH($E67)-1)/12)*$H67</f>
        <v>0</v>
      </c>
      <c r="O67" s="209">
        <f>(SUM('1.  LRAMVA Summary'!J$54:J$62)+SUM('1.  LRAMVA Summary'!J$63:J$64)*(MONTH($E67)-1)/12)*$H67</f>
        <v>0</v>
      </c>
      <c r="P67" s="209">
        <f>(SUM('1.  LRAMVA Summary'!K$54:K$62)+SUM('1.  LRAMVA Summary'!K$63:K$64)*(MONTH($E67)-1)/12)*$H67</f>
        <v>0</v>
      </c>
      <c r="Q67" s="209">
        <f>(SUM('1.  LRAMVA Summary'!L$54:L$62)+SUM('1.  LRAMVA Summary'!L$63:L$64)*(MONTH($E67)-1)/12)*$H67</f>
        <v>0</v>
      </c>
      <c r="R67" s="209">
        <f>(SUM('1.  LRAMVA Summary'!M$54:M$62)+SUM('1.  LRAMVA Summary'!M$63:M$64)*(MONTH($E67)-1)/12)*$H67</f>
        <v>0</v>
      </c>
      <c r="S67" s="209">
        <f>(SUM('1.  LRAMVA Summary'!N$54:N$62)+SUM('1.  LRAMVA Summary'!N$63:N$64)*(MONTH($E67)-1)/12)*$H67</f>
        <v>0</v>
      </c>
      <c r="T67" s="209">
        <f>(SUM('1.  LRAMVA Summary'!O$54:O$62)+SUM('1.  LRAMVA Summary'!O$63:O$64)*(MONTH($E67)-1)/12)*$H67</f>
        <v>0</v>
      </c>
      <c r="U67" s="209">
        <f>(SUM('1.  LRAMVA Summary'!P$54:P$62)+SUM('1.  LRAMVA Summary'!P$63:P$64)*(MONTH($E67)-1)/12)*$H67</f>
        <v>0</v>
      </c>
      <c r="V67" s="209">
        <f>(SUM('1.  LRAMVA Summary'!Q$54:Q$62)+SUM('1.  LRAMVA Summary'!Q$63:Q$64)*(MONTH($E67)-1)/12)*$H67</f>
        <v>0</v>
      </c>
      <c r="W67" s="210">
        <f t="shared" si="15"/>
        <v>0</v>
      </c>
    </row>
    <row r="68" spans="2:23" s="8" customFormat="1">
      <c r="B68" s="61"/>
      <c r="E68" s="193">
        <v>41883</v>
      </c>
      <c r="F68" s="193" t="s">
        <v>692</v>
      </c>
      <c r="G68" s="194" t="s">
        <v>648</v>
      </c>
      <c r="H68" s="208">
        <f>C$29/12</f>
        <v>1.225E-3</v>
      </c>
      <c r="I68" s="209">
        <f>(SUM('1.  LRAMVA Summary'!D$54:D$62)+SUM('1.  LRAMVA Summary'!D$63:D$64)*(MONTH($E68)-1)/12)*$H68</f>
        <v>0</v>
      </c>
      <c r="J68" s="209">
        <f>(SUM('1.  LRAMVA Summary'!E$54:E$62)+SUM('1.  LRAMVA Summary'!E$63:E$64)*(MONTH($E68)-1)/12)*$H68</f>
        <v>0</v>
      </c>
      <c r="K68" s="209">
        <f>(SUM('1.  LRAMVA Summary'!F$54:F$62)+SUM('1.  LRAMVA Summary'!F$63:F$64)*(MONTH($E68)-1)/12)*$H68</f>
        <v>0</v>
      </c>
      <c r="L68" s="209">
        <f>(SUM('1.  LRAMVA Summary'!G$54:G$62)+SUM('1.  LRAMVA Summary'!G$63:G$64)*(MONTH($E68)-1)/12)*$H68</f>
        <v>0</v>
      </c>
      <c r="M68" s="209">
        <f>(SUM('1.  LRAMVA Summary'!H$54:H$62)+SUM('1.  LRAMVA Summary'!H$63:H$64)*(MONTH($E68)-1)/12)*$H68</f>
        <v>0</v>
      </c>
      <c r="N68" s="209">
        <f>(SUM('1.  LRAMVA Summary'!I$54:I$62)+SUM('1.  LRAMVA Summary'!I$63:I$64)*(MONTH($E68)-1)/12)*$H68</f>
        <v>0</v>
      </c>
      <c r="O68" s="209">
        <f>(SUM('1.  LRAMVA Summary'!J$54:J$62)+SUM('1.  LRAMVA Summary'!J$63:J$64)*(MONTH($E68)-1)/12)*$H68</f>
        <v>0</v>
      </c>
      <c r="P68" s="209">
        <f>(SUM('1.  LRAMVA Summary'!K$54:K$62)+SUM('1.  LRAMVA Summary'!K$63:K$64)*(MONTH($E68)-1)/12)*$H68</f>
        <v>0</v>
      </c>
      <c r="Q68" s="209">
        <f>(SUM('1.  LRAMVA Summary'!L$54:L$62)+SUM('1.  LRAMVA Summary'!L$63:L$64)*(MONTH($E68)-1)/12)*$H68</f>
        <v>0</v>
      </c>
      <c r="R68" s="209">
        <f>(SUM('1.  LRAMVA Summary'!M$54:M$62)+SUM('1.  LRAMVA Summary'!M$63:M$64)*(MONTH($E68)-1)/12)*$H68</f>
        <v>0</v>
      </c>
      <c r="S68" s="209">
        <f>(SUM('1.  LRAMVA Summary'!N$54:N$62)+SUM('1.  LRAMVA Summary'!N$63:N$64)*(MONTH($E68)-1)/12)*$H68</f>
        <v>0</v>
      </c>
      <c r="T68" s="209">
        <f>(SUM('1.  LRAMVA Summary'!O$54:O$62)+SUM('1.  LRAMVA Summary'!O$63:O$64)*(MONTH($E68)-1)/12)*$H68</f>
        <v>0</v>
      </c>
      <c r="U68" s="209">
        <f>(SUM('1.  LRAMVA Summary'!P$54:P$62)+SUM('1.  LRAMVA Summary'!P$63:P$64)*(MONTH($E68)-1)/12)*$H68</f>
        <v>0</v>
      </c>
      <c r="V68" s="209">
        <f>(SUM('1.  LRAMVA Summary'!Q$54:Q$62)+SUM('1.  LRAMVA Summary'!Q$63:Q$64)*(MONTH($E68)-1)/12)*$H68</f>
        <v>0</v>
      </c>
      <c r="W68" s="210">
        <f t="shared" si="15"/>
        <v>0</v>
      </c>
    </row>
    <row r="69" spans="2:23" s="8" customFormat="1">
      <c r="B69" s="61"/>
      <c r="E69" s="193">
        <v>41913</v>
      </c>
      <c r="F69" s="193" t="s">
        <v>692</v>
      </c>
      <c r="G69" s="194" t="s">
        <v>652</v>
      </c>
      <c r="H69" s="211">
        <f>C$30/12</f>
        <v>1.225E-3</v>
      </c>
      <c r="I69" s="209">
        <f>(SUM('1.  LRAMVA Summary'!D$54:D$62)+SUM('1.  LRAMVA Summary'!D$63:D$64)*(MONTH($E69)-1)/12)*$H69</f>
        <v>0</v>
      </c>
      <c r="J69" s="209">
        <f>(SUM('1.  LRAMVA Summary'!E$54:E$62)+SUM('1.  LRAMVA Summary'!E$63:E$64)*(MONTH($E69)-1)/12)*$H69</f>
        <v>0</v>
      </c>
      <c r="K69" s="209">
        <f>(SUM('1.  LRAMVA Summary'!F$54:F$62)+SUM('1.  LRAMVA Summary'!F$63:F$64)*(MONTH($E69)-1)/12)*$H69</f>
        <v>0</v>
      </c>
      <c r="L69" s="209">
        <f>(SUM('1.  LRAMVA Summary'!G$54:G$62)+SUM('1.  LRAMVA Summary'!G$63:G$64)*(MONTH($E69)-1)/12)*$H69</f>
        <v>0</v>
      </c>
      <c r="M69" s="209">
        <f>(SUM('1.  LRAMVA Summary'!H$54:H$62)+SUM('1.  LRAMVA Summary'!H$63:H$64)*(MONTH($E69)-1)/12)*$H69</f>
        <v>0</v>
      </c>
      <c r="N69" s="209">
        <f>(SUM('1.  LRAMVA Summary'!I$54:I$62)+SUM('1.  LRAMVA Summary'!I$63:I$64)*(MONTH($E69)-1)/12)*$H69</f>
        <v>0</v>
      </c>
      <c r="O69" s="209">
        <f>(SUM('1.  LRAMVA Summary'!J$54:J$62)+SUM('1.  LRAMVA Summary'!J$63:J$64)*(MONTH($E69)-1)/12)*$H69</f>
        <v>0</v>
      </c>
      <c r="P69" s="209">
        <f>(SUM('1.  LRAMVA Summary'!K$54:K$62)+SUM('1.  LRAMVA Summary'!K$63:K$64)*(MONTH($E69)-1)/12)*$H69</f>
        <v>0</v>
      </c>
      <c r="Q69" s="209">
        <f>(SUM('1.  LRAMVA Summary'!L$54:L$62)+SUM('1.  LRAMVA Summary'!L$63:L$64)*(MONTH($E69)-1)/12)*$H69</f>
        <v>0</v>
      </c>
      <c r="R69" s="209">
        <f>(SUM('1.  LRAMVA Summary'!M$54:M$62)+SUM('1.  LRAMVA Summary'!M$63:M$64)*(MONTH($E69)-1)/12)*$H69</f>
        <v>0</v>
      </c>
      <c r="S69" s="209">
        <f>(SUM('1.  LRAMVA Summary'!N$54:N$62)+SUM('1.  LRAMVA Summary'!N$63:N$64)*(MONTH($E69)-1)/12)*$H69</f>
        <v>0</v>
      </c>
      <c r="T69" s="209">
        <f>(SUM('1.  LRAMVA Summary'!O$54:O$62)+SUM('1.  LRAMVA Summary'!O$63:O$64)*(MONTH($E69)-1)/12)*$H69</f>
        <v>0</v>
      </c>
      <c r="U69" s="209">
        <f>(SUM('1.  LRAMVA Summary'!P$54:P$62)+SUM('1.  LRAMVA Summary'!P$63:P$64)*(MONTH($E69)-1)/12)*$H69</f>
        <v>0</v>
      </c>
      <c r="V69" s="209">
        <f>(SUM('1.  LRAMVA Summary'!Q$54:Q$62)+SUM('1.  LRAMVA Summary'!Q$63:Q$64)*(MONTH($E69)-1)/12)*$H69</f>
        <v>0</v>
      </c>
      <c r="W69" s="210">
        <f t="shared" si="15"/>
        <v>0</v>
      </c>
    </row>
    <row r="70" spans="2:23" s="8" customFormat="1">
      <c r="B70" s="61"/>
      <c r="E70" s="193">
        <v>41944</v>
      </c>
      <c r="F70" s="193" t="s">
        <v>692</v>
      </c>
      <c r="G70" s="194" t="s">
        <v>652</v>
      </c>
      <c r="H70" s="208">
        <f>C$30/12</f>
        <v>1.225E-3</v>
      </c>
      <c r="I70" s="209">
        <f>(SUM('1.  LRAMVA Summary'!D$54:D$62)+SUM('1.  LRAMVA Summary'!D$63:D$64)*(MONTH($E70)-1)/12)*$H70</f>
        <v>0</v>
      </c>
      <c r="J70" s="209">
        <f>(SUM('1.  LRAMVA Summary'!E$54:E$62)+SUM('1.  LRAMVA Summary'!E$63:E$64)*(MONTH($E70)-1)/12)*$H70</f>
        <v>0</v>
      </c>
      <c r="K70" s="209">
        <f>(SUM('1.  LRAMVA Summary'!F$54:F$62)+SUM('1.  LRAMVA Summary'!F$63:F$64)*(MONTH($E70)-1)/12)*$H70</f>
        <v>0</v>
      </c>
      <c r="L70" s="209">
        <f>(SUM('1.  LRAMVA Summary'!G$54:G$62)+SUM('1.  LRAMVA Summary'!G$63:G$64)*(MONTH($E70)-1)/12)*$H70</f>
        <v>0</v>
      </c>
      <c r="M70" s="209">
        <f>(SUM('1.  LRAMVA Summary'!H$54:H$62)+SUM('1.  LRAMVA Summary'!H$63:H$64)*(MONTH($E70)-1)/12)*$H70</f>
        <v>0</v>
      </c>
      <c r="N70" s="209">
        <f>(SUM('1.  LRAMVA Summary'!I$54:I$62)+SUM('1.  LRAMVA Summary'!I$63:I$64)*(MONTH($E70)-1)/12)*$H70</f>
        <v>0</v>
      </c>
      <c r="O70" s="209">
        <f>(SUM('1.  LRAMVA Summary'!J$54:J$62)+SUM('1.  LRAMVA Summary'!J$63:J$64)*(MONTH($E70)-1)/12)*$H70</f>
        <v>0</v>
      </c>
      <c r="P70" s="209">
        <f>(SUM('1.  LRAMVA Summary'!K$54:K$62)+SUM('1.  LRAMVA Summary'!K$63:K$64)*(MONTH($E70)-1)/12)*$H70</f>
        <v>0</v>
      </c>
      <c r="Q70" s="209">
        <f>(SUM('1.  LRAMVA Summary'!L$54:L$62)+SUM('1.  LRAMVA Summary'!L$63:L$64)*(MONTH($E70)-1)/12)*$H70</f>
        <v>0</v>
      </c>
      <c r="R70" s="209">
        <f>(SUM('1.  LRAMVA Summary'!M$54:M$62)+SUM('1.  LRAMVA Summary'!M$63:M$64)*(MONTH($E70)-1)/12)*$H70</f>
        <v>0</v>
      </c>
      <c r="S70" s="209">
        <f>(SUM('1.  LRAMVA Summary'!N$54:N$62)+SUM('1.  LRAMVA Summary'!N$63:N$64)*(MONTH($E70)-1)/12)*$H70</f>
        <v>0</v>
      </c>
      <c r="T70" s="209">
        <f>(SUM('1.  LRAMVA Summary'!O$54:O$62)+SUM('1.  LRAMVA Summary'!O$63:O$64)*(MONTH($E70)-1)/12)*$H70</f>
        <v>0</v>
      </c>
      <c r="U70" s="209">
        <f>(SUM('1.  LRAMVA Summary'!P$54:P$62)+SUM('1.  LRAMVA Summary'!P$63:P$64)*(MONTH($E70)-1)/12)*$H70</f>
        <v>0</v>
      </c>
      <c r="V70" s="209">
        <f>(SUM('1.  LRAMVA Summary'!Q$54:Q$62)+SUM('1.  LRAMVA Summary'!Q$63:Q$64)*(MONTH($E70)-1)/12)*$H70</f>
        <v>0</v>
      </c>
      <c r="W70" s="210">
        <f t="shared" si="15"/>
        <v>0</v>
      </c>
    </row>
    <row r="71" spans="2:23" s="8" customFormat="1">
      <c r="B71" s="61"/>
      <c r="E71" s="193">
        <v>41974</v>
      </c>
      <c r="F71" s="193" t="s">
        <v>692</v>
      </c>
      <c r="G71" s="194" t="s">
        <v>652</v>
      </c>
      <c r="H71" s="208">
        <f>C$30/12</f>
        <v>1.225E-3</v>
      </c>
      <c r="I71" s="209">
        <f>(SUM('1.  LRAMVA Summary'!D$54:D$62)+SUM('1.  LRAMVA Summary'!D$63:D$64)*(MONTH($E71)-1)/12)*$H71</f>
        <v>0</v>
      </c>
      <c r="J71" s="209">
        <f>(SUM('1.  LRAMVA Summary'!E$54:E$62)+SUM('1.  LRAMVA Summary'!E$63:E$64)*(MONTH($E71)-1)/12)*$H71</f>
        <v>0</v>
      </c>
      <c r="K71" s="209">
        <f>(SUM('1.  LRAMVA Summary'!F$54:F$62)+SUM('1.  LRAMVA Summary'!F$63:F$64)*(MONTH($E71)-1)/12)*$H71</f>
        <v>0</v>
      </c>
      <c r="L71" s="209">
        <f>(SUM('1.  LRAMVA Summary'!G$54:G$62)+SUM('1.  LRAMVA Summary'!G$63:G$64)*(MONTH($E71)-1)/12)*$H71</f>
        <v>0</v>
      </c>
      <c r="M71" s="209">
        <f>(SUM('1.  LRAMVA Summary'!H$54:H$62)+SUM('1.  LRAMVA Summary'!H$63:H$64)*(MONTH($E71)-1)/12)*$H71</f>
        <v>0</v>
      </c>
      <c r="N71" s="209">
        <f>(SUM('1.  LRAMVA Summary'!I$54:I$62)+SUM('1.  LRAMVA Summary'!I$63:I$64)*(MONTH($E71)-1)/12)*$H71</f>
        <v>0</v>
      </c>
      <c r="O71" s="209">
        <f>(SUM('1.  LRAMVA Summary'!J$54:J$62)+SUM('1.  LRAMVA Summary'!J$63:J$64)*(MONTH($E71)-1)/12)*$H71</f>
        <v>0</v>
      </c>
      <c r="P71" s="209">
        <f>(SUM('1.  LRAMVA Summary'!K$54:K$62)+SUM('1.  LRAMVA Summary'!K$63:K$64)*(MONTH($E71)-1)/12)*$H71</f>
        <v>0</v>
      </c>
      <c r="Q71" s="209">
        <f>(SUM('1.  LRAMVA Summary'!L$54:L$62)+SUM('1.  LRAMVA Summary'!L$63:L$64)*(MONTH($E71)-1)/12)*$H71</f>
        <v>0</v>
      </c>
      <c r="R71" s="209">
        <f>(SUM('1.  LRAMVA Summary'!M$54:M$62)+SUM('1.  LRAMVA Summary'!M$63:M$64)*(MONTH($E71)-1)/12)*$H71</f>
        <v>0</v>
      </c>
      <c r="S71" s="209">
        <f>(SUM('1.  LRAMVA Summary'!N$54:N$62)+SUM('1.  LRAMVA Summary'!N$63:N$64)*(MONTH($E71)-1)/12)*$H71</f>
        <v>0</v>
      </c>
      <c r="T71" s="209">
        <f>(SUM('1.  LRAMVA Summary'!O$54:O$62)+SUM('1.  LRAMVA Summary'!O$63:O$64)*(MONTH($E71)-1)/12)*$H71</f>
        <v>0</v>
      </c>
      <c r="U71" s="209">
        <f>(SUM('1.  LRAMVA Summary'!P$54:P$62)+SUM('1.  LRAMVA Summary'!P$63:P$64)*(MONTH($E71)-1)/12)*$H71</f>
        <v>0</v>
      </c>
      <c r="V71" s="209">
        <f>(SUM('1.  LRAMVA Summary'!Q$54:Q$62)+SUM('1.  LRAMVA Summary'!Q$63:Q$64)*(MONTH($E71)-1)/12)*$H71</f>
        <v>0</v>
      </c>
      <c r="W71" s="210">
        <f t="shared" si="15"/>
        <v>0</v>
      </c>
    </row>
    <row r="72" spans="2:23" s="8" customFormat="1" ht="15" thickBot="1">
      <c r="B72" s="61"/>
      <c r="E72" s="195" t="s">
        <v>693</v>
      </c>
      <c r="F72" s="195"/>
      <c r="G72" s="196"/>
      <c r="H72" s="197"/>
      <c r="I72" s="198">
        <f>SUM(I59:I71)</f>
        <v>0</v>
      </c>
      <c r="J72" s="198">
        <f t="shared" ref="J72:V72" si="16">SUM(J59:J71)</f>
        <v>0</v>
      </c>
      <c r="K72" s="198">
        <f t="shared" si="16"/>
        <v>0</v>
      </c>
      <c r="L72" s="198">
        <f t="shared" si="16"/>
        <v>0</v>
      </c>
      <c r="M72" s="198">
        <f t="shared" si="16"/>
        <v>0</v>
      </c>
      <c r="N72" s="198">
        <f t="shared" si="16"/>
        <v>0</v>
      </c>
      <c r="O72" s="198">
        <f t="shared" si="16"/>
        <v>0</v>
      </c>
      <c r="P72" s="198">
        <f t="shared" si="16"/>
        <v>0</v>
      </c>
      <c r="Q72" s="198">
        <f t="shared" si="16"/>
        <v>0</v>
      </c>
      <c r="R72" s="198">
        <f t="shared" si="16"/>
        <v>0</v>
      </c>
      <c r="S72" s="198">
        <f t="shared" si="16"/>
        <v>0</v>
      </c>
      <c r="T72" s="198">
        <f t="shared" si="16"/>
        <v>0</v>
      </c>
      <c r="U72" s="198">
        <f t="shared" si="16"/>
        <v>0</v>
      </c>
      <c r="V72" s="198">
        <f t="shared" si="16"/>
        <v>0</v>
      </c>
      <c r="W72" s="198">
        <f>SUM(W59:W71)</f>
        <v>0</v>
      </c>
    </row>
    <row r="73" spans="2:23" s="8" customFormat="1" ht="15" thickTop="1">
      <c r="B73" s="61"/>
      <c r="E73" s="199" t="s">
        <v>219</v>
      </c>
      <c r="F73" s="199"/>
      <c r="G73" s="200"/>
      <c r="H73" s="201"/>
      <c r="I73" s="202"/>
      <c r="J73" s="202"/>
      <c r="K73" s="202"/>
      <c r="L73" s="202"/>
      <c r="M73" s="202"/>
      <c r="N73" s="202"/>
      <c r="O73" s="202"/>
      <c r="P73" s="202"/>
      <c r="Q73" s="202"/>
      <c r="R73" s="202"/>
      <c r="S73" s="202"/>
      <c r="T73" s="202"/>
      <c r="U73" s="202"/>
      <c r="V73" s="202"/>
      <c r="W73" s="203"/>
    </row>
    <row r="74" spans="2:23" s="8" customFormat="1">
      <c r="B74" s="61"/>
      <c r="E74" s="204" t="s">
        <v>694</v>
      </c>
      <c r="F74" s="204"/>
      <c r="G74" s="205"/>
      <c r="H74" s="206"/>
      <c r="I74" s="207">
        <f t="shared" ref="I74:O74" si="17">I72+I73</f>
        <v>0</v>
      </c>
      <c r="J74" s="207">
        <f t="shared" si="17"/>
        <v>0</v>
      </c>
      <c r="K74" s="207">
        <f t="shared" si="17"/>
        <v>0</v>
      </c>
      <c r="L74" s="207">
        <f t="shared" si="17"/>
        <v>0</v>
      </c>
      <c r="M74" s="207">
        <f t="shared" si="17"/>
        <v>0</v>
      </c>
      <c r="N74" s="207">
        <f t="shared" si="17"/>
        <v>0</v>
      </c>
      <c r="O74" s="207">
        <f t="shared" si="17"/>
        <v>0</v>
      </c>
      <c r="P74" s="207">
        <f t="shared" ref="P74:V74" si="18">P72+P73</f>
        <v>0</v>
      </c>
      <c r="Q74" s="207">
        <f t="shared" si="18"/>
        <v>0</v>
      </c>
      <c r="R74" s="207">
        <f t="shared" si="18"/>
        <v>0</v>
      </c>
      <c r="S74" s="207">
        <f t="shared" si="18"/>
        <v>0</v>
      </c>
      <c r="T74" s="207">
        <f t="shared" si="18"/>
        <v>0</v>
      </c>
      <c r="U74" s="207">
        <f t="shared" si="18"/>
        <v>0</v>
      </c>
      <c r="V74" s="207">
        <f t="shared" si="18"/>
        <v>0</v>
      </c>
      <c r="W74" s="207">
        <f>W72+W73</f>
        <v>0</v>
      </c>
    </row>
    <row r="75" spans="2:23" s="8" customFormat="1">
      <c r="B75" s="61"/>
      <c r="E75" s="193">
        <v>42005</v>
      </c>
      <c r="F75" s="193" t="s">
        <v>695</v>
      </c>
      <c r="G75" s="194" t="s">
        <v>640</v>
      </c>
      <c r="H75" s="208">
        <f>C$31/12</f>
        <v>1.225E-3</v>
      </c>
      <c r="I75" s="209">
        <f>(SUM('1.  LRAMVA Summary'!D$54:D$65)+SUM('1.  LRAMVA Summary'!D$66:D$67)*(MONTH($E75)-1)/12)*$H75</f>
        <v>0</v>
      </c>
      <c r="J75" s="209">
        <f>(SUM('1.  LRAMVA Summary'!E$54:E$65)+SUM('1.  LRAMVA Summary'!E$66:E$67)*(MONTH($E75)-1)/12)*$H75</f>
        <v>0</v>
      </c>
      <c r="K75" s="209">
        <f>(SUM('1.  LRAMVA Summary'!F$54:F$65)+SUM('1.  LRAMVA Summary'!F$66:F$67)*(MONTH($E75)-1)/12)*$H75</f>
        <v>0</v>
      </c>
      <c r="L75" s="209">
        <f>(SUM('1.  LRAMVA Summary'!G$54:G$65)+SUM('1.  LRAMVA Summary'!G$66:G$67)*(MONTH($E75)-1)/12)*$H75</f>
        <v>0</v>
      </c>
      <c r="M75" s="209">
        <f>(SUM('1.  LRAMVA Summary'!H$54:H$65)+SUM('1.  LRAMVA Summary'!H$66:H$67)*(MONTH($E75)-1)/12)*$H75</f>
        <v>0</v>
      </c>
      <c r="N75" s="209">
        <f>(SUM('1.  LRAMVA Summary'!I$54:I$65)+SUM('1.  LRAMVA Summary'!I$66:I$67)*(MONTH($E75)-1)/12)*$H75</f>
        <v>0</v>
      </c>
      <c r="O75" s="209">
        <f>(SUM('1.  LRAMVA Summary'!J$54:J$65)+SUM('1.  LRAMVA Summary'!J$66:J$67)*(MONTH($E75)-1)/12)*$H75</f>
        <v>0</v>
      </c>
      <c r="P75" s="209">
        <f>(SUM('1.  LRAMVA Summary'!K$54:K$65)+SUM('1.  LRAMVA Summary'!K$66:K$67)*(MONTH($E75)-1)/12)*$H75</f>
        <v>0</v>
      </c>
      <c r="Q75" s="209">
        <f>(SUM('1.  LRAMVA Summary'!L$54:L$65)+SUM('1.  LRAMVA Summary'!L$66:L$67)*(MONTH($E75)-1)/12)*$H75</f>
        <v>0</v>
      </c>
      <c r="R75" s="209">
        <f>(SUM('1.  LRAMVA Summary'!M$54:M$65)+SUM('1.  LRAMVA Summary'!M$66:M$67)*(MONTH($E75)-1)/12)*$H75</f>
        <v>0</v>
      </c>
      <c r="S75" s="209">
        <f>(SUM('1.  LRAMVA Summary'!N$54:N$65)+SUM('1.  LRAMVA Summary'!N$66:N$67)*(MONTH($E75)-1)/12)*$H75</f>
        <v>0</v>
      </c>
      <c r="T75" s="209">
        <f>(SUM('1.  LRAMVA Summary'!O$54:O$65)+SUM('1.  LRAMVA Summary'!O$66:O$67)*(MONTH($E75)-1)/12)*$H75</f>
        <v>0</v>
      </c>
      <c r="U75" s="209">
        <f>(SUM('1.  LRAMVA Summary'!P$54:P$65)+SUM('1.  LRAMVA Summary'!P$66:P$67)*(MONTH($E75)-1)/12)*$H75</f>
        <v>0</v>
      </c>
      <c r="V75" s="209">
        <f>(SUM('1.  LRAMVA Summary'!Q$54:Q$65)+SUM('1.  LRAMVA Summary'!Q$66:Q$67)*(MONTH($E75)-1)/12)*$H75</f>
        <v>0</v>
      </c>
      <c r="W75" s="210">
        <f>SUM(I75:V75)</f>
        <v>0</v>
      </c>
    </row>
    <row r="76" spans="2:23" s="217" customFormat="1">
      <c r="B76" s="216"/>
      <c r="E76" s="193">
        <v>42036</v>
      </c>
      <c r="F76" s="193" t="s">
        <v>695</v>
      </c>
      <c r="G76" s="194" t="s">
        <v>640</v>
      </c>
      <c r="H76" s="208">
        <f t="shared" ref="H76:H77" si="19">C$31/12</f>
        <v>1.225E-3</v>
      </c>
      <c r="I76" s="209">
        <f>(SUM('1.  LRAMVA Summary'!D$54:D$65)+SUM('1.  LRAMVA Summary'!D$66:D$67)*(MONTH($E76)-1)/12)*$H76</f>
        <v>1.3666719487000856</v>
      </c>
      <c r="J76" s="209">
        <f>(SUM('1.  LRAMVA Summary'!E$54:E$65)+SUM('1.  LRAMVA Summary'!E$66:E$67)*(MONTH($E76)-1)/12)*$H76</f>
        <v>0.13280583600059695</v>
      </c>
      <c r="K76" s="209">
        <f>(SUM('1.  LRAMVA Summary'!F$54:F$65)+SUM('1.  LRAMVA Summary'!F$66:F$67)*(MONTH($E76)-1)/12)*$H76</f>
        <v>-0.2398278265543014</v>
      </c>
      <c r="L76" s="209">
        <f>(SUM('1.  LRAMVA Summary'!G$54:G$65)+SUM('1.  LRAMVA Summary'!G$66:G$67)*(MONTH($E76)-1)/12)*$H76</f>
        <v>0.25069539470506763</v>
      </c>
      <c r="M76" s="209">
        <f>(SUM('1.  LRAMVA Summary'!H$54:H$65)+SUM('1.  LRAMVA Summary'!H$66:H$67)*(MONTH($E76)-1)/12)*$H76</f>
        <v>0</v>
      </c>
      <c r="N76" s="209">
        <f>(SUM('1.  LRAMVA Summary'!I$54:I$65)+SUM('1.  LRAMVA Summary'!I$66:I$67)*(MONTH($E76)-1)/12)*$H76</f>
        <v>0</v>
      </c>
      <c r="O76" s="209">
        <f>(SUM('1.  LRAMVA Summary'!J$54:J$65)+SUM('1.  LRAMVA Summary'!J$66:J$67)*(MONTH($E76)-1)/12)*$H76</f>
        <v>0</v>
      </c>
      <c r="P76" s="209">
        <f>(SUM('1.  LRAMVA Summary'!K$54:K$65)+SUM('1.  LRAMVA Summary'!K$66:K$67)*(MONTH($E76)-1)/12)*$H76</f>
        <v>0</v>
      </c>
      <c r="Q76" s="209">
        <f>(SUM('1.  LRAMVA Summary'!L$54:L$65)+SUM('1.  LRAMVA Summary'!L$66:L$67)*(MONTH($E76)-1)/12)*$H76</f>
        <v>0</v>
      </c>
      <c r="R76" s="209">
        <f>(SUM('1.  LRAMVA Summary'!M$54:M$65)+SUM('1.  LRAMVA Summary'!M$66:M$67)*(MONTH($E76)-1)/12)*$H76</f>
        <v>0</v>
      </c>
      <c r="S76" s="209">
        <f>(SUM('1.  LRAMVA Summary'!N$54:N$65)+SUM('1.  LRAMVA Summary'!N$66:N$67)*(MONTH($E76)-1)/12)*$H76</f>
        <v>0</v>
      </c>
      <c r="T76" s="209">
        <f>(SUM('1.  LRAMVA Summary'!O$54:O$65)+SUM('1.  LRAMVA Summary'!O$66:O$67)*(MONTH($E76)-1)/12)*$H76</f>
        <v>0</v>
      </c>
      <c r="U76" s="209">
        <f>(SUM('1.  LRAMVA Summary'!P$54:P$65)+SUM('1.  LRAMVA Summary'!P$66:P$67)*(MONTH($E76)-1)/12)*$H76</f>
        <v>0</v>
      </c>
      <c r="V76" s="209">
        <f>(SUM('1.  LRAMVA Summary'!Q$54:Q$65)+SUM('1.  LRAMVA Summary'!Q$66:Q$67)*(MONTH($E76)-1)/12)*$H76</f>
        <v>0</v>
      </c>
      <c r="W76" s="210">
        <f>SUM(I76:V76)</f>
        <v>1.5103453528514488</v>
      </c>
    </row>
    <row r="77" spans="2:23" s="8" customFormat="1">
      <c r="B77" s="61"/>
      <c r="E77" s="193">
        <v>42064</v>
      </c>
      <c r="F77" s="193" t="s">
        <v>695</v>
      </c>
      <c r="G77" s="194" t="s">
        <v>640</v>
      </c>
      <c r="H77" s="208">
        <f t="shared" si="19"/>
        <v>1.225E-3</v>
      </c>
      <c r="I77" s="209">
        <f>(SUM('1.  LRAMVA Summary'!D$54:D$65)+SUM('1.  LRAMVA Summary'!D$66:D$67)*(MONTH($E77)-1)/12)*$H77</f>
        <v>2.7333438974001711</v>
      </c>
      <c r="J77" s="209">
        <f>(SUM('1.  LRAMVA Summary'!E$54:E$65)+SUM('1.  LRAMVA Summary'!E$66:E$67)*(MONTH($E77)-1)/12)*$H77</f>
        <v>0.2656116720011939</v>
      </c>
      <c r="K77" s="209">
        <f>(SUM('1.  LRAMVA Summary'!F$54:F$65)+SUM('1.  LRAMVA Summary'!F$66:F$67)*(MONTH($E77)-1)/12)*$H77</f>
        <v>-0.47965565310860281</v>
      </c>
      <c r="L77" s="209">
        <f>(SUM('1.  LRAMVA Summary'!G$54:G$65)+SUM('1.  LRAMVA Summary'!G$66:G$67)*(MONTH($E77)-1)/12)*$H77</f>
        <v>0.50139078941013526</v>
      </c>
      <c r="M77" s="209">
        <f>(SUM('1.  LRAMVA Summary'!H$54:H$65)+SUM('1.  LRAMVA Summary'!H$66:H$67)*(MONTH($E77)-1)/12)*$H77</f>
        <v>0</v>
      </c>
      <c r="N77" s="209">
        <f>(SUM('1.  LRAMVA Summary'!I$54:I$65)+SUM('1.  LRAMVA Summary'!I$66:I$67)*(MONTH($E77)-1)/12)*$H77</f>
        <v>0</v>
      </c>
      <c r="O77" s="209">
        <f>(SUM('1.  LRAMVA Summary'!J$54:J$65)+SUM('1.  LRAMVA Summary'!J$66:J$67)*(MONTH($E77)-1)/12)*$H77</f>
        <v>0</v>
      </c>
      <c r="P77" s="209">
        <f>(SUM('1.  LRAMVA Summary'!K$54:K$65)+SUM('1.  LRAMVA Summary'!K$66:K$67)*(MONTH($E77)-1)/12)*$H77</f>
        <v>0</v>
      </c>
      <c r="Q77" s="209">
        <f>(SUM('1.  LRAMVA Summary'!L$54:L$65)+SUM('1.  LRAMVA Summary'!L$66:L$67)*(MONTH($E77)-1)/12)*$H77</f>
        <v>0</v>
      </c>
      <c r="R77" s="209">
        <f>(SUM('1.  LRAMVA Summary'!M$54:M$65)+SUM('1.  LRAMVA Summary'!M$66:M$67)*(MONTH($E77)-1)/12)*$H77</f>
        <v>0</v>
      </c>
      <c r="S77" s="209">
        <f>(SUM('1.  LRAMVA Summary'!N$54:N$65)+SUM('1.  LRAMVA Summary'!N$66:N$67)*(MONTH($E77)-1)/12)*$H77</f>
        <v>0</v>
      </c>
      <c r="T77" s="209">
        <f>(SUM('1.  LRAMVA Summary'!O$54:O$65)+SUM('1.  LRAMVA Summary'!O$66:O$67)*(MONTH($E77)-1)/12)*$H77</f>
        <v>0</v>
      </c>
      <c r="U77" s="209">
        <f>(SUM('1.  LRAMVA Summary'!P$54:P$65)+SUM('1.  LRAMVA Summary'!P$66:P$67)*(MONTH($E77)-1)/12)*$H77</f>
        <v>0</v>
      </c>
      <c r="V77" s="209">
        <f>(SUM('1.  LRAMVA Summary'!Q$54:Q$65)+SUM('1.  LRAMVA Summary'!Q$66:Q$67)*(MONTH($E77)-1)/12)*$H77</f>
        <v>0</v>
      </c>
      <c r="W77" s="210">
        <f>SUM(I77:V77)</f>
        <v>3.0206907057028975</v>
      </c>
    </row>
    <row r="78" spans="2:23" s="8" customFormat="1">
      <c r="B78" s="61"/>
      <c r="E78" s="193">
        <v>42095</v>
      </c>
      <c r="F78" s="193" t="s">
        <v>695</v>
      </c>
      <c r="G78" s="194" t="s">
        <v>644</v>
      </c>
      <c r="H78" s="208">
        <f>C$32/12</f>
        <v>9.1666666666666665E-4</v>
      </c>
      <c r="I78" s="209">
        <f>(SUM('1.  LRAMVA Summary'!D$54:D$65)+SUM('1.  LRAMVA Summary'!D$66:D$67)*(MONTH($E78)-1)/12)*$H78</f>
        <v>3.0680390685103962</v>
      </c>
      <c r="J78" s="209">
        <f>(SUM('1.  LRAMVA Summary'!E$54:E$65)+SUM('1.  LRAMVA Summary'!E$66:E$67)*(MONTH($E78)-1)/12)*$H78</f>
        <v>0.29813555020542171</v>
      </c>
      <c r="K78" s="209">
        <f>(SUM('1.  LRAMVA Summary'!F$54:F$65)+SUM('1.  LRAMVA Summary'!F$66:F$67)*(MONTH($E78)-1)/12)*$H78</f>
        <v>-0.53838899838720722</v>
      </c>
      <c r="L78" s="209">
        <f>(SUM('1.  LRAMVA Summary'!G$54:G$65)+SUM('1.  LRAMVA Summary'!G$66:G$67)*(MONTH($E78)-1)/12)*$H78</f>
        <v>0.56278557995015177</v>
      </c>
      <c r="M78" s="209">
        <f>(SUM('1.  LRAMVA Summary'!H$54:H$65)+SUM('1.  LRAMVA Summary'!H$66:H$67)*(MONTH($E78)-1)/12)*$H78</f>
        <v>0</v>
      </c>
      <c r="N78" s="209">
        <f>(SUM('1.  LRAMVA Summary'!I$54:I$65)+SUM('1.  LRAMVA Summary'!I$66:I$67)*(MONTH($E78)-1)/12)*$H78</f>
        <v>0</v>
      </c>
      <c r="O78" s="209">
        <f>(SUM('1.  LRAMVA Summary'!J$54:J$65)+SUM('1.  LRAMVA Summary'!J$66:J$67)*(MONTH($E78)-1)/12)*$H78</f>
        <v>0</v>
      </c>
      <c r="P78" s="209">
        <f>(SUM('1.  LRAMVA Summary'!K$54:K$65)+SUM('1.  LRAMVA Summary'!K$66:K$67)*(MONTH($E78)-1)/12)*$H78</f>
        <v>0</v>
      </c>
      <c r="Q78" s="209">
        <f>(SUM('1.  LRAMVA Summary'!L$54:L$65)+SUM('1.  LRAMVA Summary'!L$66:L$67)*(MONTH($E78)-1)/12)*$H78</f>
        <v>0</v>
      </c>
      <c r="R78" s="209">
        <f>(SUM('1.  LRAMVA Summary'!M$54:M$65)+SUM('1.  LRAMVA Summary'!M$66:M$67)*(MONTH($E78)-1)/12)*$H78</f>
        <v>0</v>
      </c>
      <c r="S78" s="209">
        <f>(SUM('1.  LRAMVA Summary'!N$54:N$65)+SUM('1.  LRAMVA Summary'!N$66:N$67)*(MONTH($E78)-1)/12)*$H78</f>
        <v>0</v>
      </c>
      <c r="T78" s="209">
        <f>(SUM('1.  LRAMVA Summary'!O$54:O$65)+SUM('1.  LRAMVA Summary'!O$66:O$67)*(MONTH($E78)-1)/12)*$H78</f>
        <v>0</v>
      </c>
      <c r="U78" s="209">
        <f>(SUM('1.  LRAMVA Summary'!P$54:P$65)+SUM('1.  LRAMVA Summary'!P$66:P$67)*(MONTH($E78)-1)/12)*$H78</f>
        <v>0</v>
      </c>
      <c r="V78" s="209">
        <f>(SUM('1.  LRAMVA Summary'!Q$54:Q$65)+SUM('1.  LRAMVA Summary'!Q$66:Q$67)*(MONTH($E78)-1)/12)*$H78</f>
        <v>0</v>
      </c>
      <c r="W78" s="210">
        <f t="shared" ref="W78:W86" si="20">SUM(I78:V78)</f>
        <v>3.3905712002787629</v>
      </c>
    </row>
    <row r="79" spans="2:23" s="8" customFormat="1">
      <c r="B79" s="61"/>
      <c r="E79" s="193">
        <v>42125</v>
      </c>
      <c r="F79" s="193" t="s">
        <v>695</v>
      </c>
      <c r="G79" s="194" t="s">
        <v>644</v>
      </c>
      <c r="H79" s="208">
        <f t="shared" ref="H79:H80" si="21">C$32/12</f>
        <v>9.1666666666666665E-4</v>
      </c>
      <c r="I79" s="209">
        <f>(SUM('1.  LRAMVA Summary'!D$54:D$65)+SUM('1.  LRAMVA Summary'!D$66:D$67)*(MONTH($E79)-1)/12)*$H79</f>
        <v>4.0907187580138613</v>
      </c>
      <c r="J79" s="209">
        <f>(SUM('1.  LRAMVA Summary'!E$54:E$65)+SUM('1.  LRAMVA Summary'!E$66:E$67)*(MONTH($E79)-1)/12)*$H79</f>
        <v>0.39751406694056229</v>
      </c>
      <c r="K79" s="209">
        <f>(SUM('1.  LRAMVA Summary'!F$54:F$65)+SUM('1.  LRAMVA Summary'!F$66:F$67)*(MONTH($E79)-1)/12)*$H79</f>
        <v>-0.71785199784960962</v>
      </c>
      <c r="L79" s="209">
        <f>(SUM('1.  LRAMVA Summary'!G$54:G$65)+SUM('1.  LRAMVA Summary'!G$66:G$67)*(MONTH($E79)-1)/12)*$H79</f>
        <v>0.75038077326686914</v>
      </c>
      <c r="M79" s="209">
        <f>(SUM('1.  LRAMVA Summary'!H$54:H$65)+SUM('1.  LRAMVA Summary'!H$66:H$67)*(MONTH($E79)-1)/12)*$H79</f>
        <v>0</v>
      </c>
      <c r="N79" s="209">
        <f>(SUM('1.  LRAMVA Summary'!I$54:I$65)+SUM('1.  LRAMVA Summary'!I$66:I$67)*(MONTH($E79)-1)/12)*$H79</f>
        <v>0</v>
      </c>
      <c r="O79" s="209">
        <f>(SUM('1.  LRAMVA Summary'!J$54:J$65)+SUM('1.  LRAMVA Summary'!J$66:J$67)*(MONTH($E79)-1)/12)*$H79</f>
        <v>0</v>
      </c>
      <c r="P79" s="209">
        <f>(SUM('1.  LRAMVA Summary'!K$54:K$65)+SUM('1.  LRAMVA Summary'!K$66:K$67)*(MONTH($E79)-1)/12)*$H79</f>
        <v>0</v>
      </c>
      <c r="Q79" s="209">
        <f>(SUM('1.  LRAMVA Summary'!L$54:L$65)+SUM('1.  LRAMVA Summary'!L$66:L$67)*(MONTH($E79)-1)/12)*$H79</f>
        <v>0</v>
      </c>
      <c r="R79" s="209">
        <f>(SUM('1.  LRAMVA Summary'!M$54:M$65)+SUM('1.  LRAMVA Summary'!M$66:M$67)*(MONTH($E79)-1)/12)*$H79</f>
        <v>0</v>
      </c>
      <c r="S79" s="209">
        <f>(SUM('1.  LRAMVA Summary'!N$54:N$65)+SUM('1.  LRAMVA Summary'!N$66:N$67)*(MONTH($E79)-1)/12)*$H79</f>
        <v>0</v>
      </c>
      <c r="T79" s="209">
        <f>(SUM('1.  LRAMVA Summary'!O$54:O$65)+SUM('1.  LRAMVA Summary'!O$66:O$67)*(MONTH($E79)-1)/12)*$H79</f>
        <v>0</v>
      </c>
      <c r="U79" s="209">
        <f>(SUM('1.  LRAMVA Summary'!P$54:P$65)+SUM('1.  LRAMVA Summary'!P$66:P$67)*(MONTH($E79)-1)/12)*$H79</f>
        <v>0</v>
      </c>
      <c r="V79" s="209">
        <f>(SUM('1.  LRAMVA Summary'!Q$54:Q$65)+SUM('1.  LRAMVA Summary'!Q$66:Q$67)*(MONTH($E79)-1)/12)*$H79</f>
        <v>0</v>
      </c>
      <c r="W79" s="210">
        <f t="shared" si="20"/>
        <v>4.5207616003716833</v>
      </c>
    </row>
    <row r="80" spans="2:23" s="8" customFormat="1">
      <c r="B80" s="61"/>
      <c r="E80" s="193">
        <v>42156</v>
      </c>
      <c r="F80" s="193" t="s">
        <v>695</v>
      </c>
      <c r="G80" s="194" t="s">
        <v>644</v>
      </c>
      <c r="H80" s="208">
        <f t="shared" si="21"/>
        <v>9.1666666666666665E-4</v>
      </c>
      <c r="I80" s="209">
        <f>(SUM('1.  LRAMVA Summary'!D$54:D$65)+SUM('1.  LRAMVA Summary'!D$66:D$67)*(MONTH($E80)-1)/12)*$H80</f>
        <v>5.1133984475173273</v>
      </c>
      <c r="J80" s="209">
        <f>(SUM('1.  LRAMVA Summary'!E$54:E$65)+SUM('1.  LRAMVA Summary'!E$66:E$67)*(MONTH($E80)-1)/12)*$H80</f>
        <v>0.49689258367570288</v>
      </c>
      <c r="K80" s="209">
        <f>(SUM('1.  LRAMVA Summary'!F$54:F$65)+SUM('1.  LRAMVA Summary'!F$66:F$67)*(MONTH($E80)-1)/12)*$H80</f>
        <v>-0.89731499731201214</v>
      </c>
      <c r="L80" s="209">
        <f>(SUM('1.  LRAMVA Summary'!G$54:G$65)+SUM('1.  LRAMVA Summary'!G$66:G$67)*(MONTH($E80)-1)/12)*$H80</f>
        <v>0.9379759665835864</v>
      </c>
      <c r="M80" s="209">
        <f>(SUM('1.  LRAMVA Summary'!H$54:H$65)+SUM('1.  LRAMVA Summary'!H$66:H$67)*(MONTH($E80)-1)/12)*$H80</f>
        <v>0</v>
      </c>
      <c r="N80" s="209">
        <f>(SUM('1.  LRAMVA Summary'!I$54:I$65)+SUM('1.  LRAMVA Summary'!I$66:I$67)*(MONTH($E80)-1)/12)*$H80</f>
        <v>0</v>
      </c>
      <c r="O80" s="209">
        <f>(SUM('1.  LRAMVA Summary'!J$54:J$65)+SUM('1.  LRAMVA Summary'!J$66:J$67)*(MONTH($E80)-1)/12)*$H80</f>
        <v>0</v>
      </c>
      <c r="P80" s="209">
        <f>(SUM('1.  LRAMVA Summary'!K$54:K$65)+SUM('1.  LRAMVA Summary'!K$66:K$67)*(MONTH($E80)-1)/12)*$H80</f>
        <v>0</v>
      </c>
      <c r="Q80" s="209">
        <f>(SUM('1.  LRAMVA Summary'!L$54:L$65)+SUM('1.  LRAMVA Summary'!L$66:L$67)*(MONTH($E80)-1)/12)*$H80</f>
        <v>0</v>
      </c>
      <c r="R80" s="209">
        <f>(SUM('1.  LRAMVA Summary'!M$54:M$65)+SUM('1.  LRAMVA Summary'!M$66:M$67)*(MONTH($E80)-1)/12)*$H80</f>
        <v>0</v>
      </c>
      <c r="S80" s="209">
        <f>(SUM('1.  LRAMVA Summary'!N$54:N$65)+SUM('1.  LRAMVA Summary'!N$66:N$67)*(MONTH($E80)-1)/12)*$H80</f>
        <v>0</v>
      </c>
      <c r="T80" s="209">
        <f>(SUM('1.  LRAMVA Summary'!O$54:O$65)+SUM('1.  LRAMVA Summary'!O$66:O$67)*(MONTH($E80)-1)/12)*$H80</f>
        <v>0</v>
      </c>
      <c r="U80" s="209">
        <f>(SUM('1.  LRAMVA Summary'!P$54:P$65)+SUM('1.  LRAMVA Summary'!P$66:P$67)*(MONTH($E80)-1)/12)*$H80</f>
        <v>0</v>
      </c>
      <c r="V80" s="209">
        <f>(SUM('1.  LRAMVA Summary'!Q$54:Q$65)+SUM('1.  LRAMVA Summary'!Q$66:Q$67)*(MONTH($E80)-1)/12)*$H80</f>
        <v>0</v>
      </c>
      <c r="W80" s="210">
        <f t="shared" si="20"/>
        <v>5.6509520004646046</v>
      </c>
    </row>
    <row r="81" spans="2:23" s="8" customFormat="1">
      <c r="B81" s="61"/>
      <c r="E81" s="193">
        <v>42186</v>
      </c>
      <c r="F81" s="193" t="s">
        <v>695</v>
      </c>
      <c r="G81" s="194" t="s">
        <v>648</v>
      </c>
      <c r="H81" s="208">
        <f>C$33/12</f>
        <v>9.1666666666666665E-4</v>
      </c>
      <c r="I81" s="209">
        <f>(SUM('1.  LRAMVA Summary'!D$54:D$65)+SUM('1.  LRAMVA Summary'!D$66:D$67)*(MONTH($E81)-1)/12)*$H81</f>
        <v>6.1360781370207924</v>
      </c>
      <c r="J81" s="209">
        <f>(SUM('1.  LRAMVA Summary'!E$54:E$65)+SUM('1.  LRAMVA Summary'!E$66:E$67)*(MONTH($E81)-1)/12)*$H81</f>
        <v>0.59627110041084341</v>
      </c>
      <c r="K81" s="209">
        <f>(SUM('1.  LRAMVA Summary'!F$54:F$65)+SUM('1.  LRAMVA Summary'!F$66:F$67)*(MONTH($E81)-1)/12)*$H81</f>
        <v>-1.0767779967744144</v>
      </c>
      <c r="L81" s="209">
        <f>(SUM('1.  LRAMVA Summary'!G$54:G$65)+SUM('1.  LRAMVA Summary'!G$66:G$67)*(MONTH($E81)-1)/12)*$H81</f>
        <v>1.1255711599003035</v>
      </c>
      <c r="M81" s="209">
        <f>(SUM('1.  LRAMVA Summary'!H$54:H$65)+SUM('1.  LRAMVA Summary'!H$66:H$67)*(MONTH($E81)-1)/12)*$H81</f>
        <v>0</v>
      </c>
      <c r="N81" s="209">
        <f>(SUM('1.  LRAMVA Summary'!I$54:I$65)+SUM('1.  LRAMVA Summary'!I$66:I$67)*(MONTH($E81)-1)/12)*$H81</f>
        <v>0</v>
      </c>
      <c r="O81" s="209">
        <f>(SUM('1.  LRAMVA Summary'!J$54:J$65)+SUM('1.  LRAMVA Summary'!J$66:J$67)*(MONTH($E81)-1)/12)*$H81</f>
        <v>0</v>
      </c>
      <c r="P81" s="209">
        <f>(SUM('1.  LRAMVA Summary'!K$54:K$65)+SUM('1.  LRAMVA Summary'!K$66:K$67)*(MONTH($E81)-1)/12)*$H81</f>
        <v>0</v>
      </c>
      <c r="Q81" s="209">
        <f>(SUM('1.  LRAMVA Summary'!L$54:L$65)+SUM('1.  LRAMVA Summary'!L$66:L$67)*(MONTH($E81)-1)/12)*$H81</f>
        <v>0</v>
      </c>
      <c r="R81" s="209">
        <f>(SUM('1.  LRAMVA Summary'!M$54:M$65)+SUM('1.  LRAMVA Summary'!M$66:M$67)*(MONTH($E81)-1)/12)*$H81</f>
        <v>0</v>
      </c>
      <c r="S81" s="209">
        <f>(SUM('1.  LRAMVA Summary'!N$54:N$65)+SUM('1.  LRAMVA Summary'!N$66:N$67)*(MONTH($E81)-1)/12)*$H81</f>
        <v>0</v>
      </c>
      <c r="T81" s="209">
        <f>(SUM('1.  LRAMVA Summary'!O$54:O$65)+SUM('1.  LRAMVA Summary'!O$66:O$67)*(MONTH($E81)-1)/12)*$H81</f>
        <v>0</v>
      </c>
      <c r="U81" s="209">
        <f>(SUM('1.  LRAMVA Summary'!P$54:P$65)+SUM('1.  LRAMVA Summary'!P$66:P$67)*(MONTH($E81)-1)/12)*$H81</f>
        <v>0</v>
      </c>
      <c r="V81" s="209">
        <f>(SUM('1.  LRAMVA Summary'!Q$54:Q$65)+SUM('1.  LRAMVA Summary'!Q$66:Q$67)*(MONTH($E81)-1)/12)*$H81</f>
        <v>0</v>
      </c>
      <c r="W81" s="210">
        <f t="shared" si="20"/>
        <v>6.7811424005575258</v>
      </c>
    </row>
    <row r="82" spans="2:23" s="8" customFormat="1">
      <c r="B82" s="61"/>
      <c r="E82" s="193">
        <v>42217</v>
      </c>
      <c r="F82" s="193" t="s">
        <v>695</v>
      </c>
      <c r="G82" s="194" t="s">
        <v>648</v>
      </c>
      <c r="H82" s="208">
        <f t="shared" ref="H82:H83" si="22">C$33/12</f>
        <v>9.1666666666666665E-4</v>
      </c>
      <c r="I82" s="209">
        <f>(SUM('1.  LRAMVA Summary'!D$54:D$65)+SUM('1.  LRAMVA Summary'!D$66:D$67)*(MONTH($E82)-1)/12)*$H82</f>
        <v>7.1587578265242575</v>
      </c>
      <c r="J82" s="209">
        <f>(SUM('1.  LRAMVA Summary'!E$54:E$65)+SUM('1.  LRAMVA Summary'!E$66:E$67)*(MONTH($E82)-1)/12)*$H82</f>
        <v>0.69564961714598395</v>
      </c>
      <c r="K82" s="209">
        <f>(SUM('1.  LRAMVA Summary'!F$54:F$65)+SUM('1.  LRAMVA Summary'!F$66:F$67)*(MONTH($E82)-1)/12)*$H82</f>
        <v>-1.2562409962368168</v>
      </c>
      <c r="L82" s="209">
        <f>(SUM('1.  LRAMVA Summary'!G$54:G$65)+SUM('1.  LRAMVA Summary'!G$66:G$67)*(MONTH($E82)-1)/12)*$H82</f>
        <v>1.3131663532170208</v>
      </c>
      <c r="M82" s="209">
        <f>(SUM('1.  LRAMVA Summary'!H$54:H$65)+SUM('1.  LRAMVA Summary'!H$66:H$67)*(MONTH($E82)-1)/12)*$H82</f>
        <v>0</v>
      </c>
      <c r="N82" s="209">
        <f>(SUM('1.  LRAMVA Summary'!I$54:I$65)+SUM('1.  LRAMVA Summary'!I$66:I$67)*(MONTH($E82)-1)/12)*$H82</f>
        <v>0</v>
      </c>
      <c r="O82" s="209">
        <f>(SUM('1.  LRAMVA Summary'!J$54:J$65)+SUM('1.  LRAMVA Summary'!J$66:J$67)*(MONTH($E82)-1)/12)*$H82</f>
        <v>0</v>
      </c>
      <c r="P82" s="209">
        <f>(SUM('1.  LRAMVA Summary'!K$54:K$65)+SUM('1.  LRAMVA Summary'!K$66:K$67)*(MONTH($E82)-1)/12)*$H82</f>
        <v>0</v>
      </c>
      <c r="Q82" s="209">
        <f>(SUM('1.  LRAMVA Summary'!L$54:L$65)+SUM('1.  LRAMVA Summary'!L$66:L$67)*(MONTH($E82)-1)/12)*$H82</f>
        <v>0</v>
      </c>
      <c r="R82" s="209">
        <f>(SUM('1.  LRAMVA Summary'!M$54:M$65)+SUM('1.  LRAMVA Summary'!M$66:M$67)*(MONTH($E82)-1)/12)*$H82</f>
        <v>0</v>
      </c>
      <c r="S82" s="209">
        <f>(SUM('1.  LRAMVA Summary'!N$54:N$65)+SUM('1.  LRAMVA Summary'!N$66:N$67)*(MONTH($E82)-1)/12)*$H82</f>
        <v>0</v>
      </c>
      <c r="T82" s="209">
        <f>(SUM('1.  LRAMVA Summary'!O$54:O$65)+SUM('1.  LRAMVA Summary'!O$66:O$67)*(MONTH($E82)-1)/12)*$H82</f>
        <v>0</v>
      </c>
      <c r="U82" s="209">
        <f>(SUM('1.  LRAMVA Summary'!P$54:P$65)+SUM('1.  LRAMVA Summary'!P$66:P$67)*(MONTH($E82)-1)/12)*$H82</f>
        <v>0</v>
      </c>
      <c r="V82" s="209">
        <f>(SUM('1.  LRAMVA Summary'!Q$54:Q$65)+SUM('1.  LRAMVA Summary'!Q$66:Q$67)*(MONTH($E82)-1)/12)*$H82</f>
        <v>0</v>
      </c>
      <c r="W82" s="210">
        <f t="shared" si="20"/>
        <v>7.9113328006504453</v>
      </c>
    </row>
    <row r="83" spans="2:23" s="8" customFormat="1">
      <c r="B83" s="61"/>
      <c r="E83" s="193">
        <v>42248</v>
      </c>
      <c r="F83" s="193" t="s">
        <v>695</v>
      </c>
      <c r="G83" s="194" t="s">
        <v>648</v>
      </c>
      <c r="H83" s="208">
        <f t="shared" si="22"/>
        <v>9.1666666666666665E-4</v>
      </c>
      <c r="I83" s="209">
        <f>(SUM('1.  LRAMVA Summary'!D$54:D$65)+SUM('1.  LRAMVA Summary'!D$66:D$67)*(MONTH($E83)-1)/12)*$H83</f>
        <v>8.1814375160277226</v>
      </c>
      <c r="J83" s="209">
        <f>(SUM('1.  LRAMVA Summary'!E$54:E$65)+SUM('1.  LRAMVA Summary'!E$66:E$67)*(MONTH($E83)-1)/12)*$H83</f>
        <v>0.79502813388112459</v>
      </c>
      <c r="K83" s="209">
        <f>(SUM('1.  LRAMVA Summary'!F$54:F$65)+SUM('1.  LRAMVA Summary'!F$66:F$67)*(MONTH($E83)-1)/12)*$H83</f>
        <v>-1.4357039956992192</v>
      </c>
      <c r="L83" s="209">
        <f>(SUM('1.  LRAMVA Summary'!G$54:G$65)+SUM('1.  LRAMVA Summary'!G$66:G$67)*(MONTH($E83)-1)/12)*$H83</f>
        <v>1.5007615465337383</v>
      </c>
      <c r="M83" s="209">
        <f>(SUM('1.  LRAMVA Summary'!H$54:H$65)+SUM('1.  LRAMVA Summary'!H$66:H$67)*(MONTH($E83)-1)/12)*$H83</f>
        <v>0</v>
      </c>
      <c r="N83" s="209">
        <f>(SUM('1.  LRAMVA Summary'!I$54:I$65)+SUM('1.  LRAMVA Summary'!I$66:I$67)*(MONTH($E83)-1)/12)*$H83</f>
        <v>0</v>
      </c>
      <c r="O83" s="209">
        <f>(SUM('1.  LRAMVA Summary'!J$54:J$65)+SUM('1.  LRAMVA Summary'!J$66:J$67)*(MONTH($E83)-1)/12)*$H83</f>
        <v>0</v>
      </c>
      <c r="P83" s="209">
        <f>(SUM('1.  LRAMVA Summary'!K$54:K$65)+SUM('1.  LRAMVA Summary'!K$66:K$67)*(MONTH($E83)-1)/12)*$H83</f>
        <v>0</v>
      </c>
      <c r="Q83" s="209">
        <f>(SUM('1.  LRAMVA Summary'!L$54:L$65)+SUM('1.  LRAMVA Summary'!L$66:L$67)*(MONTH($E83)-1)/12)*$H83</f>
        <v>0</v>
      </c>
      <c r="R83" s="209">
        <f>(SUM('1.  LRAMVA Summary'!M$54:M$65)+SUM('1.  LRAMVA Summary'!M$66:M$67)*(MONTH($E83)-1)/12)*$H83</f>
        <v>0</v>
      </c>
      <c r="S83" s="209">
        <f>(SUM('1.  LRAMVA Summary'!N$54:N$65)+SUM('1.  LRAMVA Summary'!N$66:N$67)*(MONTH($E83)-1)/12)*$H83</f>
        <v>0</v>
      </c>
      <c r="T83" s="209">
        <f>(SUM('1.  LRAMVA Summary'!O$54:O$65)+SUM('1.  LRAMVA Summary'!O$66:O$67)*(MONTH($E83)-1)/12)*$H83</f>
        <v>0</v>
      </c>
      <c r="U83" s="209">
        <f>(SUM('1.  LRAMVA Summary'!P$54:P$65)+SUM('1.  LRAMVA Summary'!P$66:P$67)*(MONTH($E83)-1)/12)*$H83</f>
        <v>0</v>
      </c>
      <c r="V83" s="209">
        <f>(SUM('1.  LRAMVA Summary'!Q$54:Q$65)+SUM('1.  LRAMVA Summary'!Q$66:Q$67)*(MONTH($E83)-1)/12)*$H83</f>
        <v>0</v>
      </c>
      <c r="W83" s="210">
        <f t="shared" si="20"/>
        <v>9.0415232007433666</v>
      </c>
    </row>
    <row r="84" spans="2:23" s="8" customFormat="1">
      <c r="B84" s="61"/>
      <c r="E84" s="193">
        <v>42278</v>
      </c>
      <c r="F84" s="193" t="s">
        <v>695</v>
      </c>
      <c r="G84" s="194" t="s">
        <v>652</v>
      </c>
      <c r="H84" s="208">
        <f>C$34/12</f>
        <v>9.1666666666666665E-4</v>
      </c>
      <c r="I84" s="209">
        <f>(SUM('1.  LRAMVA Summary'!D$54:D$65)+SUM('1.  LRAMVA Summary'!D$66:D$67)*(MONTH($E84)-1)/12)*$H84</f>
        <v>9.2041172055311886</v>
      </c>
      <c r="J84" s="209">
        <f>(SUM('1.  LRAMVA Summary'!E$54:E$65)+SUM('1.  LRAMVA Summary'!E$66:E$67)*(MONTH($E84)-1)/12)*$H84</f>
        <v>0.89440665061626512</v>
      </c>
      <c r="K84" s="209">
        <f>(SUM('1.  LRAMVA Summary'!F$54:F$65)+SUM('1.  LRAMVA Summary'!F$66:F$67)*(MONTH($E84)-1)/12)*$H84</f>
        <v>-1.6151669951616219</v>
      </c>
      <c r="L84" s="209">
        <f>(SUM('1.  LRAMVA Summary'!G$54:G$65)+SUM('1.  LRAMVA Summary'!G$66:G$67)*(MONTH($E84)-1)/12)*$H84</f>
        <v>1.6883567398504553</v>
      </c>
      <c r="M84" s="209">
        <f>(SUM('1.  LRAMVA Summary'!H$54:H$65)+SUM('1.  LRAMVA Summary'!H$66:H$67)*(MONTH($E84)-1)/12)*$H84</f>
        <v>0</v>
      </c>
      <c r="N84" s="209">
        <f>(SUM('1.  LRAMVA Summary'!I$54:I$65)+SUM('1.  LRAMVA Summary'!I$66:I$67)*(MONTH($E84)-1)/12)*$H84</f>
        <v>0</v>
      </c>
      <c r="O84" s="209">
        <f>(SUM('1.  LRAMVA Summary'!J$54:J$65)+SUM('1.  LRAMVA Summary'!J$66:J$67)*(MONTH($E84)-1)/12)*$H84</f>
        <v>0</v>
      </c>
      <c r="P84" s="209">
        <f>(SUM('1.  LRAMVA Summary'!K$54:K$65)+SUM('1.  LRAMVA Summary'!K$66:K$67)*(MONTH($E84)-1)/12)*$H84</f>
        <v>0</v>
      </c>
      <c r="Q84" s="209">
        <f>(SUM('1.  LRAMVA Summary'!L$54:L$65)+SUM('1.  LRAMVA Summary'!L$66:L$67)*(MONTH($E84)-1)/12)*$H84</f>
        <v>0</v>
      </c>
      <c r="R84" s="209">
        <f>(SUM('1.  LRAMVA Summary'!M$54:M$65)+SUM('1.  LRAMVA Summary'!M$66:M$67)*(MONTH($E84)-1)/12)*$H84</f>
        <v>0</v>
      </c>
      <c r="S84" s="209">
        <f>(SUM('1.  LRAMVA Summary'!N$54:N$65)+SUM('1.  LRAMVA Summary'!N$66:N$67)*(MONTH($E84)-1)/12)*$H84</f>
        <v>0</v>
      </c>
      <c r="T84" s="209">
        <f>(SUM('1.  LRAMVA Summary'!O$54:O$65)+SUM('1.  LRAMVA Summary'!O$66:O$67)*(MONTH($E84)-1)/12)*$H84</f>
        <v>0</v>
      </c>
      <c r="U84" s="209">
        <f>(SUM('1.  LRAMVA Summary'!P$54:P$65)+SUM('1.  LRAMVA Summary'!P$66:P$67)*(MONTH($E84)-1)/12)*$H84</f>
        <v>0</v>
      </c>
      <c r="V84" s="209">
        <f>(SUM('1.  LRAMVA Summary'!Q$54:Q$65)+SUM('1.  LRAMVA Summary'!Q$66:Q$67)*(MONTH($E84)-1)/12)*$H84</f>
        <v>0</v>
      </c>
      <c r="W84" s="210">
        <f t="shared" si="20"/>
        <v>10.171713600836288</v>
      </c>
    </row>
    <row r="85" spans="2:23" s="8" customFormat="1">
      <c r="B85" s="61"/>
      <c r="E85" s="193">
        <v>42309</v>
      </c>
      <c r="F85" s="193" t="s">
        <v>695</v>
      </c>
      <c r="G85" s="194" t="s">
        <v>652</v>
      </c>
      <c r="H85" s="208">
        <f t="shared" ref="H85:H86" si="23">C$34/12</f>
        <v>9.1666666666666665E-4</v>
      </c>
      <c r="I85" s="209">
        <f>(SUM('1.  LRAMVA Summary'!D$54:D$65)+SUM('1.  LRAMVA Summary'!D$66:D$67)*(MONTH($E85)-1)/12)*$H85</f>
        <v>10.226796895034655</v>
      </c>
      <c r="J85" s="209">
        <f>(SUM('1.  LRAMVA Summary'!E$54:E$65)+SUM('1.  LRAMVA Summary'!E$66:E$67)*(MONTH($E85)-1)/12)*$H85</f>
        <v>0.99378516735140576</v>
      </c>
      <c r="K85" s="209">
        <f>(SUM('1.  LRAMVA Summary'!F$54:F$65)+SUM('1.  LRAMVA Summary'!F$66:F$67)*(MONTH($E85)-1)/12)*$H85</f>
        <v>-1.7946299946240243</v>
      </c>
      <c r="L85" s="209">
        <f>(SUM('1.  LRAMVA Summary'!G$54:G$65)+SUM('1.  LRAMVA Summary'!G$66:G$67)*(MONTH($E85)-1)/12)*$H85</f>
        <v>1.8759519331671728</v>
      </c>
      <c r="M85" s="209">
        <f>(SUM('1.  LRAMVA Summary'!H$54:H$65)+SUM('1.  LRAMVA Summary'!H$66:H$67)*(MONTH($E85)-1)/12)*$H85</f>
        <v>0</v>
      </c>
      <c r="N85" s="209">
        <f>(SUM('1.  LRAMVA Summary'!I$54:I$65)+SUM('1.  LRAMVA Summary'!I$66:I$67)*(MONTH($E85)-1)/12)*$H85</f>
        <v>0</v>
      </c>
      <c r="O85" s="209">
        <f>(SUM('1.  LRAMVA Summary'!J$54:J$65)+SUM('1.  LRAMVA Summary'!J$66:J$67)*(MONTH($E85)-1)/12)*$H85</f>
        <v>0</v>
      </c>
      <c r="P85" s="209">
        <f>(SUM('1.  LRAMVA Summary'!K$54:K$65)+SUM('1.  LRAMVA Summary'!K$66:K$67)*(MONTH($E85)-1)/12)*$H85</f>
        <v>0</v>
      </c>
      <c r="Q85" s="209">
        <f>(SUM('1.  LRAMVA Summary'!L$54:L$65)+SUM('1.  LRAMVA Summary'!L$66:L$67)*(MONTH($E85)-1)/12)*$H85</f>
        <v>0</v>
      </c>
      <c r="R85" s="209">
        <f>(SUM('1.  LRAMVA Summary'!M$54:M$65)+SUM('1.  LRAMVA Summary'!M$66:M$67)*(MONTH($E85)-1)/12)*$H85</f>
        <v>0</v>
      </c>
      <c r="S85" s="209">
        <f>(SUM('1.  LRAMVA Summary'!N$54:N$65)+SUM('1.  LRAMVA Summary'!N$66:N$67)*(MONTH($E85)-1)/12)*$H85</f>
        <v>0</v>
      </c>
      <c r="T85" s="209">
        <f>(SUM('1.  LRAMVA Summary'!O$54:O$65)+SUM('1.  LRAMVA Summary'!O$66:O$67)*(MONTH($E85)-1)/12)*$H85</f>
        <v>0</v>
      </c>
      <c r="U85" s="209">
        <f>(SUM('1.  LRAMVA Summary'!P$54:P$65)+SUM('1.  LRAMVA Summary'!P$66:P$67)*(MONTH($E85)-1)/12)*$H85</f>
        <v>0</v>
      </c>
      <c r="V85" s="209">
        <f>(SUM('1.  LRAMVA Summary'!Q$54:Q$65)+SUM('1.  LRAMVA Summary'!Q$66:Q$67)*(MONTH($E85)-1)/12)*$H85</f>
        <v>0</v>
      </c>
      <c r="W85" s="210">
        <f t="shared" si="20"/>
        <v>11.301904000929209</v>
      </c>
    </row>
    <row r="86" spans="2:23" s="8" customFormat="1">
      <c r="B86" s="61"/>
      <c r="E86" s="193">
        <v>42339</v>
      </c>
      <c r="F86" s="193" t="s">
        <v>695</v>
      </c>
      <c r="G86" s="194" t="s">
        <v>652</v>
      </c>
      <c r="H86" s="208">
        <f t="shared" si="23"/>
        <v>9.1666666666666665E-4</v>
      </c>
      <c r="I86" s="209">
        <f>(SUM('1.  LRAMVA Summary'!D$54:D$65)+SUM('1.  LRAMVA Summary'!D$66:D$67)*(MONTH($E86)-1)/12)*$H86</f>
        <v>11.249476584538119</v>
      </c>
      <c r="J86" s="209">
        <f>(SUM('1.  LRAMVA Summary'!E$54:E$65)+SUM('1.  LRAMVA Summary'!E$66:E$67)*(MONTH($E86)-1)/12)*$H86</f>
        <v>1.0931636840865462</v>
      </c>
      <c r="K86" s="209">
        <f>(SUM('1.  LRAMVA Summary'!F$54:F$65)+SUM('1.  LRAMVA Summary'!F$66:F$67)*(MONTH($E86)-1)/12)*$H86</f>
        <v>-1.9740929940864267</v>
      </c>
      <c r="L86" s="209">
        <f>(SUM('1.  LRAMVA Summary'!G$54:G$65)+SUM('1.  LRAMVA Summary'!G$66:G$67)*(MONTH($E86)-1)/12)*$H86</f>
        <v>2.0635471264838898</v>
      </c>
      <c r="M86" s="209">
        <f>(SUM('1.  LRAMVA Summary'!H$54:H$65)+SUM('1.  LRAMVA Summary'!H$66:H$67)*(MONTH($E86)-1)/12)*$H86</f>
        <v>0</v>
      </c>
      <c r="N86" s="209">
        <f>(SUM('1.  LRAMVA Summary'!I$54:I$65)+SUM('1.  LRAMVA Summary'!I$66:I$67)*(MONTH($E86)-1)/12)*$H86</f>
        <v>0</v>
      </c>
      <c r="O86" s="209">
        <f>(SUM('1.  LRAMVA Summary'!J$54:J$65)+SUM('1.  LRAMVA Summary'!J$66:J$67)*(MONTH($E86)-1)/12)*$H86</f>
        <v>0</v>
      </c>
      <c r="P86" s="209">
        <f>(SUM('1.  LRAMVA Summary'!K$54:K$65)+SUM('1.  LRAMVA Summary'!K$66:K$67)*(MONTH($E86)-1)/12)*$H86</f>
        <v>0</v>
      </c>
      <c r="Q86" s="209">
        <f>(SUM('1.  LRAMVA Summary'!L$54:L$65)+SUM('1.  LRAMVA Summary'!L$66:L$67)*(MONTH($E86)-1)/12)*$H86</f>
        <v>0</v>
      </c>
      <c r="R86" s="209">
        <f>(SUM('1.  LRAMVA Summary'!M$54:M$65)+SUM('1.  LRAMVA Summary'!M$66:M$67)*(MONTH($E86)-1)/12)*$H86</f>
        <v>0</v>
      </c>
      <c r="S86" s="209">
        <f>(SUM('1.  LRAMVA Summary'!N$54:N$65)+SUM('1.  LRAMVA Summary'!N$66:N$67)*(MONTH($E86)-1)/12)*$H86</f>
        <v>0</v>
      </c>
      <c r="T86" s="209">
        <f>(SUM('1.  LRAMVA Summary'!O$54:O$65)+SUM('1.  LRAMVA Summary'!O$66:O$67)*(MONTH($E86)-1)/12)*$H86</f>
        <v>0</v>
      </c>
      <c r="U86" s="209">
        <f>(SUM('1.  LRAMVA Summary'!P$54:P$65)+SUM('1.  LRAMVA Summary'!P$66:P$67)*(MONTH($E86)-1)/12)*$H86</f>
        <v>0</v>
      </c>
      <c r="V86" s="209">
        <f>(SUM('1.  LRAMVA Summary'!Q$54:Q$65)+SUM('1.  LRAMVA Summary'!Q$66:Q$67)*(MONTH($E86)-1)/12)*$H86</f>
        <v>0</v>
      </c>
      <c r="W86" s="210">
        <f t="shared" si="20"/>
        <v>12.432094401022129</v>
      </c>
    </row>
    <row r="87" spans="2:23" s="8" customFormat="1" ht="15" thickBot="1">
      <c r="B87" s="61"/>
      <c r="E87" s="195" t="s">
        <v>696</v>
      </c>
      <c r="F87" s="195"/>
      <c r="G87" s="196"/>
      <c r="H87" s="197"/>
      <c r="I87" s="198">
        <f>SUM(I74:I86)</f>
        <v>68.528836284818581</v>
      </c>
      <c r="J87" s="198">
        <f>SUM(J74:J86)</f>
        <v>6.6592640623156472</v>
      </c>
      <c r="K87" s="198">
        <f t="shared" ref="K87:O87" si="24">SUM(K74:K86)</f>
        <v>-12.025652445794258</v>
      </c>
      <c r="L87" s="198">
        <f t="shared" si="24"/>
        <v>12.570583363068391</v>
      </c>
      <c r="M87" s="198">
        <f t="shared" si="24"/>
        <v>0</v>
      </c>
      <c r="N87" s="198">
        <f t="shared" si="24"/>
        <v>0</v>
      </c>
      <c r="O87" s="198">
        <f t="shared" si="24"/>
        <v>0</v>
      </c>
      <c r="P87" s="198">
        <f t="shared" ref="P87:V87" si="25">SUM(P74:P86)</f>
        <v>0</v>
      </c>
      <c r="Q87" s="198">
        <f t="shared" si="25"/>
        <v>0</v>
      </c>
      <c r="R87" s="198">
        <f t="shared" si="25"/>
        <v>0</v>
      </c>
      <c r="S87" s="198">
        <f t="shared" si="25"/>
        <v>0</v>
      </c>
      <c r="T87" s="198">
        <f t="shared" si="25"/>
        <v>0</v>
      </c>
      <c r="U87" s="198">
        <f t="shared" si="25"/>
        <v>0</v>
      </c>
      <c r="V87" s="198">
        <f t="shared" si="25"/>
        <v>0</v>
      </c>
      <c r="W87" s="198">
        <f>SUM(W74:W86)</f>
        <v>75.733031264408368</v>
      </c>
    </row>
    <row r="88" spans="2:23" s="8" customFormat="1" ht="15" thickTop="1">
      <c r="B88" s="61"/>
      <c r="E88" s="199" t="s">
        <v>219</v>
      </c>
      <c r="F88" s="199"/>
      <c r="G88" s="200"/>
      <c r="H88" s="201"/>
      <c r="I88" s="202"/>
      <c r="J88" s="202"/>
      <c r="K88" s="202"/>
      <c r="L88" s="202"/>
      <c r="M88" s="202"/>
      <c r="N88" s="202"/>
      <c r="O88" s="202"/>
      <c r="P88" s="202"/>
      <c r="Q88" s="202"/>
      <c r="R88" s="202"/>
      <c r="S88" s="202"/>
      <c r="T88" s="202"/>
      <c r="U88" s="202"/>
      <c r="V88" s="202"/>
      <c r="W88" s="203"/>
    </row>
    <row r="89" spans="2:23" s="8" customFormat="1">
      <c r="B89" s="61"/>
      <c r="E89" s="204" t="s">
        <v>697</v>
      </c>
      <c r="F89" s="204"/>
      <c r="G89" s="205"/>
      <c r="H89" s="206"/>
      <c r="I89" s="207">
        <f>I87+I88</f>
        <v>68.528836284818581</v>
      </c>
      <c r="J89" s="207">
        <f t="shared" ref="J89" si="26">J87+J88</f>
        <v>6.6592640623156472</v>
      </c>
      <c r="K89" s="207">
        <f t="shared" ref="K89" si="27">K87+K88</f>
        <v>-12.025652445794258</v>
      </c>
      <c r="L89" s="207">
        <f t="shared" ref="L89" si="28">L87+L88</f>
        <v>12.570583363068391</v>
      </c>
      <c r="M89" s="207">
        <f t="shared" ref="M89" si="29">M87+M88</f>
        <v>0</v>
      </c>
      <c r="N89" s="207">
        <f t="shared" ref="N89" si="30">N87+N88</f>
        <v>0</v>
      </c>
      <c r="O89" s="207">
        <f t="shared" ref="O89:U89" si="31">O87+O88</f>
        <v>0</v>
      </c>
      <c r="P89" s="207">
        <f t="shared" si="31"/>
        <v>0</v>
      </c>
      <c r="Q89" s="207">
        <f t="shared" si="31"/>
        <v>0</v>
      </c>
      <c r="R89" s="207">
        <f t="shared" si="31"/>
        <v>0</v>
      </c>
      <c r="S89" s="207">
        <f t="shared" si="31"/>
        <v>0</v>
      </c>
      <c r="T89" s="207">
        <f t="shared" si="31"/>
        <v>0</v>
      </c>
      <c r="U89" s="207">
        <f t="shared" si="31"/>
        <v>0</v>
      </c>
      <c r="V89" s="207">
        <f t="shared" ref="V89" si="32">V87+V88</f>
        <v>0</v>
      </c>
      <c r="W89" s="207">
        <f t="shared" ref="W89" si="33">W87+W88</f>
        <v>75.733031264408368</v>
      </c>
    </row>
    <row r="90" spans="2:23" s="8" customFormat="1">
      <c r="B90" s="61"/>
      <c r="E90" s="193">
        <v>42370</v>
      </c>
      <c r="F90" s="193" t="s">
        <v>698</v>
      </c>
      <c r="G90" s="194" t="s">
        <v>640</v>
      </c>
      <c r="H90" s="208">
        <f>$C$35/12</f>
        <v>9.1666666666666665E-4</v>
      </c>
      <c r="I90" s="209">
        <f>(SUM('1.  LRAMVA Summary'!D$54:D$68)+SUM('1.  LRAMVA Summary'!D$69:D$70)*(MONTH($E90)-1)/12)*$H90</f>
        <v>12.272156274041585</v>
      </c>
      <c r="J90" s="209">
        <f>(SUM('1.  LRAMVA Summary'!E$54:E$68)+SUM('1.  LRAMVA Summary'!E$69:E$70)*(MONTH($E90)-1)/12)*$H90</f>
        <v>1.1925422008216868</v>
      </c>
      <c r="K90" s="209">
        <f>(SUM('1.  LRAMVA Summary'!F$54:F$68)+SUM('1.  LRAMVA Summary'!F$69:F$70)*(MONTH($E90)-1)/12)*$H90</f>
        <v>-2.1535559935488289</v>
      </c>
      <c r="L90" s="209">
        <f>(SUM('1.  LRAMVA Summary'!G$54:G$68)+SUM('1.  LRAMVA Summary'!G$69:G$70)*(MONTH($E90)-1)/12)*$H90</f>
        <v>2.2511423198006071</v>
      </c>
      <c r="M90" s="209">
        <f>(SUM('1.  LRAMVA Summary'!H$54:H$68)+SUM('1.  LRAMVA Summary'!H$69:H$70)*(MONTH($E90)-1)/12)*$H90</f>
        <v>0</v>
      </c>
      <c r="N90" s="209">
        <f>(SUM('1.  LRAMVA Summary'!I$54:I$68)+SUM('1.  LRAMVA Summary'!I$69:I$70)*(MONTH($E90)-1)/12)*$H90</f>
        <v>0</v>
      </c>
      <c r="O90" s="209">
        <f>(SUM('1.  LRAMVA Summary'!J$54:J$68)+SUM('1.  LRAMVA Summary'!J$69:J$70)*(MONTH($E90)-1)/12)*$H90</f>
        <v>0</v>
      </c>
      <c r="P90" s="209">
        <f>(SUM('1.  LRAMVA Summary'!K$54:K$68)+SUM('1.  LRAMVA Summary'!K$69:K$70)*(MONTH($E90)-1)/12)*$H90</f>
        <v>0</v>
      </c>
      <c r="Q90" s="209">
        <f>(SUM('1.  LRAMVA Summary'!L$54:L$68)+SUM('1.  LRAMVA Summary'!L$69:L$70)*(MONTH($E90)-1)/12)*$H90</f>
        <v>0</v>
      </c>
      <c r="R90" s="209">
        <f>(SUM('1.  LRAMVA Summary'!M$54:M$68)+SUM('1.  LRAMVA Summary'!M$69:M$70)*(MONTH($E90)-1)/12)*$H90</f>
        <v>0</v>
      </c>
      <c r="S90" s="209">
        <f>(SUM('1.  LRAMVA Summary'!N$54:N$68)+SUM('1.  LRAMVA Summary'!N$69:N$70)*(MONTH($E90)-1)/12)*$H90</f>
        <v>0</v>
      </c>
      <c r="T90" s="209">
        <f>(SUM('1.  LRAMVA Summary'!O$54:O$68)+SUM('1.  LRAMVA Summary'!O$69:O$70)*(MONTH($E90)-1)/12)*$H90</f>
        <v>0</v>
      </c>
      <c r="U90" s="209">
        <f>(SUM('1.  LRAMVA Summary'!P$54:P$68)+SUM('1.  LRAMVA Summary'!P$69:P$70)*(MONTH($E90)-1)/12)*$H90</f>
        <v>0</v>
      </c>
      <c r="V90" s="209">
        <f>(SUM('1.  LRAMVA Summary'!Q$54:Q$68)+SUM('1.  LRAMVA Summary'!Q$69:Q$70)*(MONTH($E90)-1)/12)*$H90</f>
        <v>0</v>
      </c>
      <c r="W90" s="210">
        <f>SUM(I90:V90)</f>
        <v>13.562284801115052</v>
      </c>
    </row>
    <row r="91" spans="2:23" s="8" customFormat="1">
      <c r="B91" s="61"/>
      <c r="E91" s="193">
        <v>42401</v>
      </c>
      <c r="F91" s="193" t="s">
        <v>698</v>
      </c>
      <c r="G91" s="194" t="s">
        <v>640</v>
      </c>
      <c r="H91" s="208">
        <f t="shared" ref="H91:H92" si="34">$C$35/12</f>
        <v>9.1666666666666665E-4</v>
      </c>
      <c r="I91" s="209">
        <f>(SUM('1.  LRAMVA Summary'!D$54:D$68)+SUM('1.  LRAMVA Summary'!D$69:D$70)*(MONTH($E91)-1)/12)*$H91</f>
        <v>15.48055915392508</v>
      </c>
      <c r="J91" s="209">
        <f>(SUM('1.  LRAMVA Summary'!E$54:E$68)+SUM('1.  LRAMVA Summary'!E$69:E$70)*(MONTH($E91)-1)/12)*$H91</f>
        <v>2.669447945457017</v>
      </c>
      <c r="K91" s="209">
        <f>(SUM('1.  LRAMVA Summary'!F$54:F$68)+SUM('1.  LRAMVA Summary'!F$69:F$70)*(MONTH($E91)-1)/12)*$H91</f>
        <v>-1.2290729386873018</v>
      </c>
      <c r="L91" s="209">
        <f>(SUM('1.  LRAMVA Summary'!G$54:G$68)+SUM('1.  LRAMVA Summary'!G$69:G$70)*(MONTH($E91)-1)/12)*$H91</f>
        <v>2.4387693252897771</v>
      </c>
      <c r="M91" s="209">
        <f>(SUM('1.  LRAMVA Summary'!H$54:H$68)+SUM('1.  LRAMVA Summary'!H$69:H$70)*(MONTH($E91)-1)/12)*$H91</f>
        <v>0</v>
      </c>
      <c r="N91" s="209">
        <f>(SUM('1.  LRAMVA Summary'!I$54:I$68)+SUM('1.  LRAMVA Summary'!I$69:I$70)*(MONTH($E91)-1)/12)*$H91</f>
        <v>0</v>
      </c>
      <c r="O91" s="209">
        <f>(SUM('1.  LRAMVA Summary'!J$54:J$68)+SUM('1.  LRAMVA Summary'!J$69:J$70)*(MONTH($E91)-1)/12)*$H91</f>
        <v>0</v>
      </c>
      <c r="P91" s="209">
        <f>(SUM('1.  LRAMVA Summary'!K$54:K$68)+SUM('1.  LRAMVA Summary'!K$69:K$70)*(MONTH($E91)-1)/12)*$H91</f>
        <v>0</v>
      </c>
      <c r="Q91" s="209">
        <f>(SUM('1.  LRAMVA Summary'!L$54:L$68)+SUM('1.  LRAMVA Summary'!L$69:L$70)*(MONTH($E91)-1)/12)*$H91</f>
        <v>0</v>
      </c>
      <c r="R91" s="209">
        <f>(SUM('1.  LRAMVA Summary'!M$54:M$68)+SUM('1.  LRAMVA Summary'!M$69:M$70)*(MONTH($E91)-1)/12)*$H91</f>
        <v>0</v>
      </c>
      <c r="S91" s="209">
        <f>(SUM('1.  LRAMVA Summary'!N$54:N$68)+SUM('1.  LRAMVA Summary'!N$69:N$70)*(MONTH($E91)-1)/12)*$H91</f>
        <v>0</v>
      </c>
      <c r="T91" s="209">
        <f>(SUM('1.  LRAMVA Summary'!O$54:O$68)+SUM('1.  LRAMVA Summary'!O$69:O$70)*(MONTH($E91)-1)/12)*$H91</f>
        <v>0</v>
      </c>
      <c r="U91" s="209">
        <f>(SUM('1.  LRAMVA Summary'!P$54:P$68)+SUM('1.  LRAMVA Summary'!P$69:P$70)*(MONTH($E91)-1)/12)*$H91</f>
        <v>0</v>
      </c>
      <c r="V91" s="209">
        <f>(SUM('1.  LRAMVA Summary'!Q$54:Q$68)+SUM('1.  LRAMVA Summary'!Q$69:Q$70)*(MONTH($E91)-1)/12)*$H91</f>
        <v>0</v>
      </c>
      <c r="W91" s="210">
        <f t="shared" ref="W91:W101" si="35">SUM(I91:V91)</f>
        <v>19.359703485984571</v>
      </c>
    </row>
    <row r="92" spans="2:23" s="8" customFormat="1" ht="14.25" customHeight="1">
      <c r="B92" s="61"/>
      <c r="E92" s="193">
        <v>42430</v>
      </c>
      <c r="F92" s="193" t="s">
        <v>698</v>
      </c>
      <c r="G92" s="194" t="s">
        <v>640</v>
      </c>
      <c r="H92" s="208">
        <f t="shared" si="34"/>
        <v>9.1666666666666665E-4</v>
      </c>
      <c r="I92" s="209">
        <f>(SUM('1.  LRAMVA Summary'!D$54:D$68)+SUM('1.  LRAMVA Summary'!D$69:D$70)*(MONTH($E92)-1)/12)*$H92</f>
        <v>18.688962033808579</v>
      </c>
      <c r="J92" s="209">
        <f>(SUM('1.  LRAMVA Summary'!E$54:E$68)+SUM('1.  LRAMVA Summary'!E$69:E$70)*(MONTH($E92)-1)/12)*$H92</f>
        <v>4.1463536900923472</v>
      </c>
      <c r="K92" s="209">
        <f>(SUM('1.  LRAMVA Summary'!F$54:F$68)+SUM('1.  LRAMVA Summary'!F$69:F$70)*(MONTH($E92)-1)/12)*$H92</f>
        <v>-0.30458988382577445</v>
      </c>
      <c r="L92" s="209">
        <f>(SUM('1.  LRAMVA Summary'!G$54:G$68)+SUM('1.  LRAMVA Summary'!G$69:G$70)*(MONTH($E92)-1)/12)*$H92</f>
        <v>2.6263963307789466</v>
      </c>
      <c r="M92" s="209">
        <f>(SUM('1.  LRAMVA Summary'!H$54:H$68)+SUM('1.  LRAMVA Summary'!H$69:H$70)*(MONTH($E92)-1)/12)*$H92</f>
        <v>0</v>
      </c>
      <c r="N92" s="209">
        <f>(SUM('1.  LRAMVA Summary'!I$54:I$68)+SUM('1.  LRAMVA Summary'!I$69:I$70)*(MONTH($E92)-1)/12)*$H92</f>
        <v>0</v>
      </c>
      <c r="O92" s="209">
        <f>(SUM('1.  LRAMVA Summary'!J$54:J$68)+SUM('1.  LRAMVA Summary'!J$69:J$70)*(MONTH($E92)-1)/12)*$H92</f>
        <v>0</v>
      </c>
      <c r="P92" s="209">
        <f>(SUM('1.  LRAMVA Summary'!K$54:K$68)+SUM('1.  LRAMVA Summary'!K$69:K$70)*(MONTH($E92)-1)/12)*$H92</f>
        <v>0</v>
      </c>
      <c r="Q92" s="209">
        <f>(SUM('1.  LRAMVA Summary'!L$54:L$68)+SUM('1.  LRAMVA Summary'!L$69:L$70)*(MONTH($E92)-1)/12)*$H92</f>
        <v>0</v>
      </c>
      <c r="R92" s="209">
        <f>(SUM('1.  LRAMVA Summary'!M$54:M$68)+SUM('1.  LRAMVA Summary'!M$69:M$70)*(MONTH($E92)-1)/12)*$H92</f>
        <v>0</v>
      </c>
      <c r="S92" s="209">
        <f>(SUM('1.  LRAMVA Summary'!N$54:N$68)+SUM('1.  LRAMVA Summary'!N$69:N$70)*(MONTH($E92)-1)/12)*$H92</f>
        <v>0</v>
      </c>
      <c r="T92" s="209">
        <f>(SUM('1.  LRAMVA Summary'!O$54:O$68)+SUM('1.  LRAMVA Summary'!O$69:O$70)*(MONTH($E92)-1)/12)*$H92</f>
        <v>0</v>
      </c>
      <c r="U92" s="209">
        <f>(SUM('1.  LRAMVA Summary'!P$54:P$68)+SUM('1.  LRAMVA Summary'!P$69:P$70)*(MONTH($E92)-1)/12)*$H92</f>
        <v>0</v>
      </c>
      <c r="V92" s="209">
        <f>(SUM('1.  LRAMVA Summary'!Q$54:Q$68)+SUM('1.  LRAMVA Summary'!Q$69:Q$70)*(MONTH($E92)-1)/12)*$H92</f>
        <v>0</v>
      </c>
      <c r="W92" s="210">
        <f t="shared" si="35"/>
        <v>25.157122170854098</v>
      </c>
    </row>
    <row r="93" spans="2:23" s="7" customFormat="1">
      <c r="B93" s="218"/>
      <c r="D93" s="8"/>
      <c r="E93" s="193">
        <v>42461</v>
      </c>
      <c r="F93" s="193" t="s">
        <v>698</v>
      </c>
      <c r="G93" s="194" t="s">
        <v>644</v>
      </c>
      <c r="H93" s="208">
        <f>$C$36/12</f>
        <v>9.1666666666666665E-4</v>
      </c>
      <c r="I93" s="209">
        <f>(SUM('1.  LRAMVA Summary'!D$54:D$68)+SUM('1.  LRAMVA Summary'!D$69:D$70)*(MONTH($E93)-1)/12)*$H93</f>
        <v>21.897364913692076</v>
      </c>
      <c r="J93" s="209">
        <f>(SUM('1.  LRAMVA Summary'!E$54:E$68)+SUM('1.  LRAMVA Summary'!E$69:E$70)*(MONTH($E93)-1)/12)*$H93</f>
        <v>5.6232594347276779</v>
      </c>
      <c r="K93" s="209">
        <f>(SUM('1.  LRAMVA Summary'!F$54:F$68)+SUM('1.  LRAMVA Summary'!F$69:F$70)*(MONTH($E93)-1)/12)*$H93</f>
        <v>0.61989317103575248</v>
      </c>
      <c r="L93" s="209">
        <f>(SUM('1.  LRAMVA Summary'!G$54:G$68)+SUM('1.  LRAMVA Summary'!G$69:G$70)*(MONTH($E93)-1)/12)*$H93</f>
        <v>2.8140233362681162</v>
      </c>
      <c r="M93" s="209">
        <f>(SUM('1.  LRAMVA Summary'!H$54:H$68)+SUM('1.  LRAMVA Summary'!H$69:H$70)*(MONTH($E93)-1)/12)*$H93</f>
        <v>0</v>
      </c>
      <c r="N93" s="209">
        <f>(SUM('1.  LRAMVA Summary'!I$54:I$68)+SUM('1.  LRAMVA Summary'!I$69:I$70)*(MONTH($E93)-1)/12)*$H93</f>
        <v>0</v>
      </c>
      <c r="O93" s="209">
        <f>(SUM('1.  LRAMVA Summary'!J$54:J$68)+SUM('1.  LRAMVA Summary'!J$69:J$70)*(MONTH($E93)-1)/12)*$H93</f>
        <v>0</v>
      </c>
      <c r="P93" s="209">
        <f>(SUM('1.  LRAMVA Summary'!K$54:K$68)+SUM('1.  LRAMVA Summary'!K$69:K$70)*(MONTH($E93)-1)/12)*$H93</f>
        <v>0</v>
      </c>
      <c r="Q93" s="209">
        <f>(SUM('1.  LRAMVA Summary'!L$54:L$68)+SUM('1.  LRAMVA Summary'!L$69:L$70)*(MONTH($E93)-1)/12)*$H93</f>
        <v>0</v>
      </c>
      <c r="R93" s="209">
        <f>(SUM('1.  LRAMVA Summary'!M$54:M$68)+SUM('1.  LRAMVA Summary'!M$69:M$70)*(MONTH($E93)-1)/12)*$H93</f>
        <v>0</v>
      </c>
      <c r="S93" s="209">
        <f>(SUM('1.  LRAMVA Summary'!N$54:N$68)+SUM('1.  LRAMVA Summary'!N$69:N$70)*(MONTH($E93)-1)/12)*$H93</f>
        <v>0</v>
      </c>
      <c r="T93" s="209">
        <f>(SUM('1.  LRAMVA Summary'!O$54:O$68)+SUM('1.  LRAMVA Summary'!O$69:O$70)*(MONTH($E93)-1)/12)*$H93</f>
        <v>0</v>
      </c>
      <c r="U93" s="209">
        <f>(SUM('1.  LRAMVA Summary'!P$54:P$68)+SUM('1.  LRAMVA Summary'!P$69:P$70)*(MONTH($E93)-1)/12)*$H93</f>
        <v>0</v>
      </c>
      <c r="V93" s="209">
        <f>(SUM('1.  LRAMVA Summary'!Q$54:Q$68)+SUM('1.  LRAMVA Summary'!Q$69:Q$70)*(MONTH($E93)-1)/12)*$H93</f>
        <v>0</v>
      </c>
      <c r="W93" s="210">
        <f t="shared" si="35"/>
        <v>30.954540855723621</v>
      </c>
    </row>
    <row r="94" spans="2:23" s="8" customFormat="1">
      <c r="B94" s="61"/>
      <c r="E94" s="193">
        <v>42491</v>
      </c>
      <c r="F94" s="193" t="s">
        <v>698</v>
      </c>
      <c r="G94" s="194" t="s">
        <v>644</v>
      </c>
      <c r="H94" s="208">
        <f t="shared" ref="H94:H95" si="36">$C$36/12</f>
        <v>9.1666666666666665E-4</v>
      </c>
      <c r="I94" s="209">
        <f>(SUM('1.  LRAMVA Summary'!D$54:D$68)+SUM('1.  LRAMVA Summary'!D$69:D$70)*(MONTH($E94)-1)/12)*$H94</f>
        <v>25.105767793575573</v>
      </c>
      <c r="J94" s="209">
        <f>(SUM('1.  LRAMVA Summary'!E$54:E$68)+SUM('1.  LRAMVA Summary'!E$69:E$70)*(MONTH($E94)-1)/12)*$H94</f>
        <v>7.1001651793630085</v>
      </c>
      <c r="K94" s="209">
        <f>(SUM('1.  LRAMVA Summary'!F$54:F$68)+SUM('1.  LRAMVA Summary'!F$69:F$70)*(MONTH($E94)-1)/12)*$H94</f>
        <v>1.5443762258972802</v>
      </c>
      <c r="L94" s="209">
        <f>(SUM('1.  LRAMVA Summary'!G$54:G$68)+SUM('1.  LRAMVA Summary'!G$69:G$70)*(MONTH($E94)-1)/12)*$H94</f>
        <v>3.0016503417572866</v>
      </c>
      <c r="M94" s="209">
        <f>(SUM('1.  LRAMVA Summary'!H$54:H$68)+SUM('1.  LRAMVA Summary'!H$69:H$70)*(MONTH($E94)-1)/12)*$H94</f>
        <v>0</v>
      </c>
      <c r="N94" s="209">
        <f>(SUM('1.  LRAMVA Summary'!I$54:I$68)+SUM('1.  LRAMVA Summary'!I$69:I$70)*(MONTH($E94)-1)/12)*$H94</f>
        <v>0</v>
      </c>
      <c r="O94" s="209">
        <f>(SUM('1.  LRAMVA Summary'!J$54:J$68)+SUM('1.  LRAMVA Summary'!J$69:J$70)*(MONTH($E94)-1)/12)*$H94</f>
        <v>0</v>
      </c>
      <c r="P94" s="209">
        <f>(SUM('1.  LRAMVA Summary'!K$54:K$68)+SUM('1.  LRAMVA Summary'!K$69:K$70)*(MONTH($E94)-1)/12)*$H94</f>
        <v>0</v>
      </c>
      <c r="Q94" s="209">
        <f>(SUM('1.  LRAMVA Summary'!L$54:L$68)+SUM('1.  LRAMVA Summary'!L$69:L$70)*(MONTH($E94)-1)/12)*$H94</f>
        <v>0</v>
      </c>
      <c r="R94" s="209">
        <f>(SUM('1.  LRAMVA Summary'!M$54:M$68)+SUM('1.  LRAMVA Summary'!M$69:M$70)*(MONTH($E94)-1)/12)*$H94</f>
        <v>0</v>
      </c>
      <c r="S94" s="209">
        <f>(SUM('1.  LRAMVA Summary'!N$54:N$68)+SUM('1.  LRAMVA Summary'!N$69:N$70)*(MONTH($E94)-1)/12)*$H94</f>
        <v>0</v>
      </c>
      <c r="T94" s="209">
        <f>(SUM('1.  LRAMVA Summary'!O$54:O$68)+SUM('1.  LRAMVA Summary'!O$69:O$70)*(MONTH($E94)-1)/12)*$H94</f>
        <v>0</v>
      </c>
      <c r="U94" s="209">
        <f>(SUM('1.  LRAMVA Summary'!P$54:P$68)+SUM('1.  LRAMVA Summary'!P$69:P$70)*(MONTH($E94)-1)/12)*$H94</f>
        <v>0</v>
      </c>
      <c r="V94" s="209">
        <f>(SUM('1.  LRAMVA Summary'!Q$54:Q$68)+SUM('1.  LRAMVA Summary'!Q$69:Q$70)*(MONTH($E94)-1)/12)*$H94</f>
        <v>0</v>
      </c>
      <c r="W94" s="210">
        <f t="shared" si="35"/>
        <v>36.751959540593148</v>
      </c>
    </row>
    <row r="95" spans="2:23" s="217" customFormat="1">
      <c r="B95" s="216"/>
      <c r="D95" s="8"/>
      <c r="E95" s="193">
        <v>42522</v>
      </c>
      <c r="F95" s="193" t="s">
        <v>698</v>
      </c>
      <c r="G95" s="194" t="s">
        <v>644</v>
      </c>
      <c r="H95" s="208">
        <f t="shared" si="36"/>
        <v>9.1666666666666665E-4</v>
      </c>
      <c r="I95" s="209">
        <f>(SUM('1.  LRAMVA Summary'!D$54:D$68)+SUM('1.  LRAMVA Summary'!D$69:D$70)*(MONTH($E95)-1)/12)*$H95</f>
        <v>28.314170673459071</v>
      </c>
      <c r="J95" s="209">
        <f>(SUM('1.  LRAMVA Summary'!E$54:E$68)+SUM('1.  LRAMVA Summary'!E$69:E$70)*(MONTH($E95)-1)/12)*$H95</f>
        <v>8.5770709239983365</v>
      </c>
      <c r="K95" s="209">
        <f>(SUM('1.  LRAMVA Summary'!F$54:F$68)+SUM('1.  LRAMVA Summary'!F$69:F$70)*(MONTH($E95)-1)/12)*$H95</f>
        <v>2.4688592807588079</v>
      </c>
      <c r="L95" s="209">
        <f>(SUM('1.  LRAMVA Summary'!G$54:G$68)+SUM('1.  LRAMVA Summary'!G$69:G$70)*(MONTH($E95)-1)/12)*$H95</f>
        <v>3.1892773472464562</v>
      </c>
      <c r="M95" s="209">
        <f>(SUM('1.  LRAMVA Summary'!H$54:H$68)+SUM('1.  LRAMVA Summary'!H$69:H$70)*(MONTH($E95)-1)/12)*$H95</f>
        <v>0</v>
      </c>
      <c r="N95" s="209">
        <f>(SUM('1.  LRAMVA Summary'!I$54:I$68)+SUM('1.  LRAMVA Summary'!I$69:I$70)*(MONTH($E95)-1)/12)*$H95</f>
        <v>0</v>
      </c>
      <c r="O95" s="209">
        <f>(SUM('1.  LRAMVA Summary'!J$54:J$68)+SUM('1.  LRAMVA Summary'!J$69:J$70)*(MONTH($E95)-1)/12)*$H95</f>
        <v>0</v>
      </c>
      <c r="P95" s="209">
        <f>(SUM('1.  LRAMVA Summary'!K$54:K$68)+SUM('1.  LRAMVA Summary'!K$69:K$70)*(MONTH($E95)-1)/12)*$H95</f>
        <v>0</v>
      </c>
      <c r="Q95" s="209">
        <f>(SUM('1.  LRAMVA Summary'!L$54:L$68)+SUM('1.  LRAMVA Summary'!L$69:L$70)*(MONTH($E95)-1)/12)*$H95</f>
        <v>0</v>
      </c>
      <c r="R95" s="209">
        <f>(SUM('1.  LRAMVA Summary'!M$54:M$68)+SUM('1.  LRAMVA Summary'!M$69:M$70)*(MONTH($E95)-1)/12)*$H95</f>
        <v>0</v>
      </c>
      <c r="S95" s="209">
        <f>(SUM('1.  LRAMVA Summary'!N$54:N$68)+SUM('1.  LRAMVA Summary'!N$69:N$70)*(MONTH($E95)-1)/12)*$H95</f>
        <v>0</v>
      </c>
      <c r="T95" s="209">
        <f>(SUM('1.  LRAMVA Summary'!O$54:O$68)+SUM('1.  LRAMVA Summary'!O$69:O$70)*(MONTH($E95)-1)/12)*$H95</f>
        <v>0</v>
      </c>
      <c r="U95" s="209">
        <f>(SUM('1.  LRAMVA Summary'!P$54:P$68)+SUM('1.  LRAMVA Summary'!P$69:P$70)*(MONTH($E95)-1)/12)*$H95</f>
        <v>0</v>
      </c>
      <c r="V95" s="209">
        <f>(SUM('1.  LRAMVA Summary'!Q$54:Q$68)+SUM('1.  LRAMVA Summary'!Q$69:Q$70)*(MONTH($E95)-1)/12)*$H95</f>
        <v>0</v>
      </c>
      <c r="W95" s="210">
        <f t="shared" si="35"/>
        <v>42.549378225462675</v>
      </c>
    </row>
    <row r="96" spans="2:23" s="8" customFormat="1">
      <c r="B96" s="61"/>
      <c r="E96" s="193">
        <v>42552</v>
      </c>
      <c r="F96" s="193" t="s">
        <v>698</v>
      </c>
      <c r="G96" s="194" t="s">
        <v>648</v>
      </c>
      <c r="H96" s="208">
        <f>$C$37/12</f>
        <v>9.1666666666666665E-4</v>
      </c>
      <c r="I96" s="209">
        <f>(SUM('1.  LRAMVA Summary'!D$54:D$68)+SUM('1.  LRAMVA Summary'!D$69:D$70)*(MONTH($E96)-1)/12)*$H96</f>
        <v>31.522573553342564</v>
      </c>
      <c r="J96" s="209">
        <f>(SUM('1.  LRAMVA Summary'!E$54:E$68)+SUM('1.  LRAMVA Summary'!E$69:E$70)*(MONTH($E96)-1)/12)*$H96</f>
        <v>10.05397666863367</v>
      </c>
      <c r="K96" s="209">
        <f>(SUM('1.  LRAMVA Summary'!F$54:F$68)+SUM('1.  LRAMVA Summary'!F$69:F$70)*(MONTH($E96)-1)/12)*$H96</f>
        <v>3.3933423356203338</v>
      </c>
      <c r="L96" s="209">
        <f>(SUM('1.  LRAMVA Summary'!G$54:G$68)+SUM('1.  LRAMVA Summary'!G$69:G$70)*(MONTH($E96)-1)/12)*$H96</f>
        <v>3.3769043527356262</v>
      </c>
      <c r="M96" s="209">
        <f>(SUM('1.  LRAMVA Summary'!H$54:H$68)+SUM('1.  LRAMVA Summary'!H$69:H$70)*(MONTH($E96)-1)/12)*$H96</f>
        <v>0</v>
      </c>
      <c r="N96" s="209">
        <f>(SUM('1.  LRAMVA Summary'!I$54:I$68)+SUM('1.  LRAMVA Summary'!I$69:I$70)*(MONTH($E96)-1)/12)*$H96</f>
        <v>0</v>
      </c>
      <c r="O96" s="209">
        <f>(SUM('1.  LRAMVA Summary'!J$54:J$68)+SUM('1.  LRAMVA Summary'!J$69:J$70)*(MONTH($E96)-1)/12)*$H96</f>
        <v>0</v>
      </c>
      <c r="P96" s="209">
        <f>(SUM('1.  LRAMVA Summary'!K$54:K$68)+SUM('1.  LRAMVA Summary'!K$69:K$70)*(MONTH($E96)-1)/12)*$H96</f>
        <v>0</v>
      </c>
      <c r="Q96" s="209">
        <f>(SUM('1.  LRAMVA Summary'!L$54:L$68)+SUM('1.  LRAMVA Summary'!L$69:L$70)*(MONTH($E96)-1)/12)*$H96</f>
        <v>0</v>
      </c>
      <c r="R96" s="209">
        <f>(SUM('1.  LRAMVA Summary'!M$54:M$68)+SUM('1.  LRAMVA Summary'!M$69:M$70)*(MONTH($E96)-1)/12)*$H96</f>
        <v>0</v>
      </c>
      <c r="S96" s="209">
        <f>(SUM('1.  LRAMVA Summary'!N$54:N$68)+SUM('1.  LRAMVA Summary'!N$69:N$70)*(MONTH($E96)-1)/12)*$H96</f>
        <v>0</v>
      </c>
      <c r="T96" s="209">
        <f>(SUM('1.  LRAMVA Summary'!O$54:O$68)+SUM('1.  LRAMVA Summary'!O$69:O$70)*(MONTH($E96)-1)/12)*$H96</f>
        <v>0</v>
      </c>
      <c r="U96" s="209">
        <f>(SUM('1.  LRAMVA Summary'!P$54:P$68)+SUM('1.  LRAMVA Summary'!P$69:P$70)*(MONTH($E96)-1)/12)*$H96</f>
        <v>0</v>
      </c>
      <c r="V96" s="209">
        <f>(SUM('1.  LRAMVA Summary'!Q$54:Q$68)+SUM('1.  LRAMVA Summary'!Q$69:Q$70)*(MONTH($E96)-1)/12)*$H96</f>
        <v>0</v>
      </c>
      <c r="W96" s="210">
        <f t="shared" si="35"/>
        <v>48.346796910332195</v>
      </c>
    </row>
    <row r="97" spans="2:23" s="8" customFormat="1">
      <c r="B97" s="61"/>
      <c r="E97" s="193">
        <v>42583</v>
      </c>
      <c r="F97" s="193" t="s">
        <v>698</v>
      </c>
      <c r="G97" s="194" t="s">
        <v>648</v>
      </c>
      <c r="H97" s="208">
        <f t="shared" ref="H97:H98" si="37">$C$37/12</f>
        <v>9.1666666666666665E-4</v>
      </c>
      <c r="I97" s="209">
        <f>(SUM('1.  LRAMVA Summary'!D$54:D$68)+SUM('1.  LRAMVA Summary'!D$69:D$70)*(MONTH($E97)-1)/12)*$H97</f>
        <v>34.730976433226061</v>
      </c>
      <c r="J97" s="209">
        <f>(SUM('1.  LRAMVA Summary'!E$54:E$68)+SUM('1.  LRAMVA Summary'!E$69:E$70)*(MONTH($E97)-1)/12)*$H97</f>
        <v>11.530882413269</v>
      </c>
      <c r="K97" s="209">
        <f>(SUM('1.  LRAMVA Summary'!F$54:F$68)+SUM('1.  LRAMVA Summary'!F$69:F$70)*(MONTH($E97)-1)/12)*$H97</f>
        <v>4.317825390481862</v>
      </c>
      <c r="L97" s="209">
        <f>(SUM('1.  LRAMVA Summary'!G$54:G$68)+SUM('1.  LRAMVA Summary'!G$69:G$70)*(MONTH($E97)-1)/12)*$H97</f>
        <v>3.5645313582247962</v>
      </c>
      <c r="M97" s="209">
        <f>(SUM('1.  LRAMVA Summary'!H$54:H$68)+SUM('1.  LRAMVA Summary'!H$69:H$70)*(MONTH($E97)-1)/12)*$H97</f>
        <v>0</v>
      </c>
      <c r="N97" s="209">
        <f>(SUM('1.  LRAMVA Summary'!I$54:I$68)+SUM('1.  LRAMVA Summary'!I$69:I$70)*(MONTH($E97)-1)/12)*$H97</f>
        <v>0</v>
      </c>
      <c r="O97" s="209">
        <f>(SUM('1.  LRAMVA Summary'!J$54:J$68)+SUM('1.  LRAMVA Summary'!J$69:J$70)*(MONTH($E97)-1)/12)*$H97</f>
        <v>0</v>
      </c>
      <c r="P97" s="209">
        <f>(SUM('1.  LRAMVA Summary'!K$54:K$68)+SUM('1.  LRAMVA Summary'!K$69:K$70)*(MONTH($E97)-1)/12)*$H97</f>
        <v>0</v>
      </c>
      <c r="Q97" s="209">
        <f>(SUM('1.  LRAMVA Summary'!L$54:L$68)+SUM('1.  LRAMVA Summary'!L$69:L$70)*(MONTH($E97)-1)/12)*$H97</f>
        <v>0</v>
      </c>
      <c r="R97" s="209">
        <f>(SUM('1.  LRAMVA Summary'!M$54:M$68)+SUM('1.  LRAMVA Summary'!M$69:M$70)*(MONTH($E97)-1)/12)*$H97</f>
        <v>0</v>
      </c>
      <c r="S97" s="209">
        <f>(SUM('1.  LRAMVA Summary'!N$54:N$68)+SUM('1.  LRAMVA Summary'!N$69:N$70)*(MONTH($E97)-1)/12)*$H97</f>
        <v>0</v>
      </c>
      <c r="T97" s="209">
        <f>(SUM('1.  LRAMVA Summary'!O$54:O$68)+SUM('1.  LRAMVA Summary'!O$69:O$70)*(MONTH($E97)-1)/12)*$H97</f>
        <v>0</v>
      </c>
      <c r="U97" s="209">
        <f>(SUM('1.  LRAMVA Summary'!P$54:P$68)+SUM('1.  LRAMVA Summary'!P$69:P$70)*(MONTH($E97)-1)/12)*$H97</f>
        <v>0</v>
      </c>
      <c r="V97" s="209">
        <f>(SUM('1.  LRAMVA Summary'!Q$54:Q$68)+SUM('1.  LRAMVA Summary'!Q$69:Q$70)*(MONTH($E97)-1)/12)*$H97</f>
        <v>0</v>
      </c>
      <c r="W97" s="210">
        <f t="shared" si="35"/>
        <v>54.144215595201722</v>
      </c>
    </row>
    <row r="98" spans="2:23" s="8" customFormat="1">
      <c r="B98" s="61"/>
      <c r="E98" s="193">
        <v>42614</v>
      </c>
      <c r="F98" s="193" t="s">
        <v>698</v>
      </c>
      <c r="G98" s="194" t="s">
        <v>648</v>
      </c>
      <c r="H98" s="208">
        <f t="shared" si="37"/>
        <v>9.1666666666666665E-4</v>
      </c>
      <c r="I98" s="209">
        <f>(SUM('1.  LRAMVA Summary'!D$54:D$68)+SUM('1.  LRAMVA Summary'!D$69:D$70)*(MONTH($E98)-1)/12)*$H98</f>
        <v>37.939379313109562</v>
      </c>
      <c r="J98" s="209">
        <f>(SUM('1.  LRAMVA Summary'!E$54:E$68)+SUM('1.  LRAMVA Summary'!E$69:E$70)*(MONTH($E98)-1)/12)*$H98</f>
        <v>13.007788157904329</v>
      </c>
      <c r="K98" s="209">
        <f>(SUM('1.  LRAMVA Summary'!F$54:F$68)+SUM('1.  LRAMVA Summary'!F$69:F$70)*(MONTH($E98)-1)/12)*$H98</f>
        <v>5.2423084453433892</v>
      </c>
      <c r="L98" s="209">
        <f>(SUM('1.  LRAMVA Summary'!G$54:G$68)+SUM('1.  LRAMVA Summary'!G$69:G$70)*(MONTH($E98)-1)/12)*$H98</f>
        <v>3.7521583637139657</v>
      </c>
      <c r="M98" s="209">
        <f>(SUM('1.  LRAMVA Summary'!H$54:H$68)+SUM('1.  LRAMVA Summary'!H$69:H$70)*(MONTH($E98)-1)/12)*$H98</f>
        <v>0</v>
      </c>
      <c r="N98" s="209">
        <f>(SUM('1.  LRAMVA Summary'!I$54:I$68)+SUM('1.  LRAMVA Summary'!I$69:I$70)*(MONTH($E98)-1)/12)*$H98</f>
        <v>0</v>
      </c>
      <c r="O98" s="209">
        <f>(SUM('1.  LRAMVA Summary'!J$54:J$68)+SUM('1.  LRAMVA Summary'!J$69:J$70)*(MONTH($E98)-1)/12)*$H98</f>
        <v>0</v>
      </c>
      <c r="P98" s="209">
        <f>(SUM('1.  LRAMVA Summary'!K$54:K$68)+SUM('1.  LRAMVA Summary'!K$69:K$70)*(MONTH($E98)-1)/12)*$H98</f>
        <v>0</v>
      </c>
      <c r="Q98" s="209">
        <f>(SUM('1.  LRAMVA Summary'!L$54:L$68)+SUM('1.  LRAMVA Summary'!L$69:L$70)*(MONTH($E98)-1)/12)*$H98</f>
        <v>0</v>
      </c>
      <c r="R98" s="209">
        <f>(SUM('1.  LRAMVA Summary'!M$54:M$68)+SUM('1.  LRAMVA Summary'!M$69:M$70)*(MONTH($E98)-1)/12)*$H98</f>
        <v>0</v>
      </c>
      <c r="S98" s="209">
        <f>(SUM('1.  LRAMVA Summary'!N$54:N$68)+SUM('1.  LRAMVA Summary'!N$69:N$70)*(MONTH($E98)-1)/12)*$H98</f>
        <v>0</v>
      </c>
      <c r="T98" s="209">
        <f>(SUM('1.  LRAMVA Summary'!O$54:O$68)+SUM('1.  LRAMVA Summary'!O$69:O$70)*(MONTH($E98)-1)/12)*$H98</f>
        <v>0</v>
      </c>
      <c r="U98" s="209">
        <f>(SUM('1.  LRAMVA Summary'!P$54:P$68)+SUM('1.  LRAMVA Summary'!P$69:P$70)*(MONTH($E98)-1)/12)*$H98</f>
        <v>0</v>
      </c>
      <c r="V98" s="209">
        <f>(SUM('1.  LRAMVA Summary'!Q$54:Q$68)+SUM('1.  LRAMVA Summary'!Q$69:Q$70)*(MONTH($E98)-1)/12)*$H98</f>
        <v>0</v>
      </c>
      <c r="W98" s="210">
        <f t="shared" si="35"/>
        <v>59.941634280071248</v>
      </c>
    </row>
    <row r="99" spans="2:23" s="8" customFormat="1">
      <c r="B99" s="61"/>
      <c r="E99" s="193">
        <v>42644</v>
      </c>
      <c r="F99" s="193" t="s">
        <v>698</v>
      </c>
      <c r="G99" s="194" t="s">
        <v>652</v>
      </c>
      <c r="H99" s="189">
        <f>$C$38/12</f>
        <v>9.1666666666666665E-4</v>
      </c>
      <c r="I99" s="209">
        <f>(SUM('1.  LRAMVA Summary'!D$54:D$68)+SUM('1.  LRAMVA Summary'!D$69:D$70)*(MONTH($E99)-1)/12)*$H99</f>
        <v>41.147782192993063</v>
      </c>
      <c r="J99" s="209">
        <f>(SUM('1.  LRAMVA Summary'!E$54:E$68)+SUM('1.  LRAMVA Summary'!E$69:E$70)*(MONTH($E99)-1)/12)*$H99</f>
        <v>14.484693902539661</v>
      </c>
      <c r="K99" s="209">
        <f>(SUM('1.  LRAMVA Summary'!F$54:F$68)+SUM('1.  LRAMVA Summary'!F$69:F$70)*(MONTH($E99)-1)/12)*$H99</f>
        <v>6.1667915002049174</v>
      </c>
      <c r="L99" s="209">
        <f>(SUM('1.  LRAMVA Summary'!G$54:G$68)+SUM('1.  LRAMVA Summary'!G$69:G$70)*(MONTH($E99)-1)/12)*$H99</f>
        <v>3.9397853692031357</v>
      </c>
      <c r="M99" s="209">
        <f>(SUM('1.  LRAMVA Summary'!H$54:H$68)+SUM('1.  LRAMVA Summary'!H$69:H$70)*(MONTH($E99)-1)/12)*$H99</f>
        <v>0</v>
      </c>
      <c r="N99" s="209">
        <f>(SUM('1.  LRAMVA Summary'!I$54:I$68)+SUM('1.  LRAMVA Summary'!I$69:I$70)*(MONTH($E99)-1)/12)*$H99</f>
        <v>0</v>
      </c>
      <c r="O99" s="209">
        <f>(SUM('1.  LRAMVA Summary'!J$54:J$68)+SUM('1.  LRAMVA Summary'!J$69:J$70)*(MONTH($E99)-1)/12)*$H99</f>
        <v>0</v>
      </c>
      <c r="P99" s="209">
        <f>(SUM('1.  LRAMVA Summary'!K$54:K$68)+SUM('1.  LRAMVA Summary'!K$69:K$70)*(MONTH($E99)-1)/12)*$H99</f>
        <v>0</v>
      </c>
      <c r="Q99" s="209">
        <f>(SUM('1.  LRAMVA Summary'!L$54:L$68)+SUM('1.  LRAMVA Summary'!L$69:L$70)*(MONTH($E99)-1)/12)*$H99</f>
        <v>0</v>
      </c>
      <c r="R99" s="209">
        <f>(SUM('1.  LRAMVA Summary'!M$54:M$68)+SUM('1.  LRAMVA Summary'!M$69:M$70)*(MONTH($E99)-1)/12)*$H99</f>
        <v>0</v>
      </c>
      <c r="S99" s="209">
        <f>(SUM('1.  LRAMVA Summary'!N$54:N$68)+SUM('1.  LRAMVA Summary'!N$69:N$70)*(MONTH($E99)-1)/12)*$H99</f>
        <v>0</v>
      </c>
      <c r="T99" s="209">
        <f>(SUM('1.  LRAMVA Summary'!O$54:O$68)+SUM('1.  LRAMVA Summary'!O$69:O$70)*(MONTH($E99)-1)/12)*$H99</f>
        <v>0</v>
      </c>
      <c r="U99" s="209">
        <f>(SUM('1.  LRAMVA Summary'!P$54:P$68)+SUM('1.  LRAMVA Summary'!P$69:P$70)*(MONTH($E99)-1)/12)*$H99</f>
        <v>0</v>
      </c>
      <c r="V99" s="209">
        <f>(SUM('1.  LRAMVA Summary'!Q$54:Q$68)+SUM('1.  LRAMVA Summary'!Q$69:Q$70)*(MONTH($E99)-1)/12)*$H99</f>
        <v>0</v>
      </c>
      <c r="W99" s="210">
        <f t="shared" si="35"/>
        <v>65.739052964940768</v>
      </c>
    </row>
    <row r="100" spans="2:23" s="8" customFormat="1">
      <c r="B100" s="61"/>
      <c r="E100" s="193">
        <v>42675</v>
      </c>
      <c r="F100" s="193" t="s">
        <v>698</v>
      </c>
      <c r="G100" s="194" t="s">
        <v>652</v>
      </c>
      <c r="H100" s="189">
        <f t="shared" ref="H100:H101" si="38">$C$38/12</f>
        <v>9.1666666666666665E-4</v>
      </c>
      <c r="I100" s="209">
        <f>(SUM('1.  LRAMVA Summary'!D$54:D$68)+SUM('1.  LRAMVA Summary'!D$69:D$70)*(MONTH($E100)-1)/12)*$H100</f>
        <v>44.356185072876556</v>
      </c>
      <c r="J100" s="209">
        <f>(SUM('1.  LRAMVA Summary'!E$54:E$68)+SUM('1.  LRAMVA Summary'!E$69:E$70)*(MONTH($E100)-1)/12)*$H100</f>
        <v>15.961599647174991</v>
      </c>
      <c r="K100" s="209">
        <f>(SUM('1.  LRAMVA Summary'!F$54:F$68)+SUM('1.  LRAMVA Summary'!F$69:F$70)*(MONTH($E100)-1)/12)*$H100</f>
        <v>7.0912745550664456</v>
      </c>
      <c r="L100" s="209">
        <f>(SUM('1.  LRAMVA Summary'!G$54:G$68)+SUM('1.  LRAMVA Summary'!G$69:G$70)*(MONTH($E100)-1)/12)*$H100</f>
        <v>4.1274123746923053</v>
      </c>
      <c r="M100" s="209">
        <f>(SUM('1.  LRAMVA Summary'!H$54:H$68)+SUM('1.  LRAMVA Summary'!H$69:H$70)*(MONTH($E100)-1)/12)*$H100</f>
        <v>0</v>
      </c>
      <c r="N100" s="209">
        <f>(SUM('1.  LRAMVA Summary'!I$54:I$68)+SUM('1.  LRAMVA Summary'!I$69:I$70)*(MONTH($E100)-1)/12)*$H100</f>
        <v>0</v>
      </c>
      <c r="O100" s="209">
        <f>(SUM('1.  LRAMVA Summary'!J$54:J$68)+SUM('1.  LRAMVA Summary'!J$69:J$70)*(MONTH($E100)-1)/12)*$H100</f>
        <v>0</v>
      </c>
      <c r="P100" s="209">
        <f>(SUM('1.  LRAMVA Summary'!K$54:K$68)+SUM('1.  LRAMVA Summary'!K$69:K$70)*(MONTH($E100)-1)/12)*$H100</f>
        <v>0</v>
      </c>
      <c r="Q100" s="209">
        <f>(SUM('1.  LRAMVA Summary'!L$54:L$68)+SUM('1.  LRAMVA Summary'!L$69:L$70)*(MONTH($E100)-1)/12)*$H100</f>
        <v>0</v>
      </c>
      <c r="R100" s="209">
        <f>(SUM('1.  LRAMVA Summary'!M$54:M$68)+SUM('1.  LRAMVA Summary'!M$69:M$70)*(MONTH($E100)-1)/12)*$H100</f>
        <v>0</v>
      </c>
      <c r="S100" s="209">
        <f>(SUM('1.  LRAMVA Summary'!N$54:N$68)+SUM('1.  LRAMVA Summary'!N$69:N$70)*(MONTH($E100)-1)/12)*$H100</f>
        <v>0</v>
      </c>
      <c r="T100" s="209">
        <f>(SUM('1.  LRAMVA Summary'!O$54:O$68)+SUM('1.  LRAMVA Summary'!O$69:O$70)*(MONTH($E100)-1)/12)*$H100</f>
        <v>0</v>
      </c>
      <c r="U100" s="209">
        <f>(SUM('1.  LRAMVA Summary'!P$54:P$68)+SUM('1.  LRAMVA Summary'!P$69:P$70)*(MONTH($E100)-1)/12)*$H100</f>
        <v>0</v>
      </c>
      <c r="V100" s="209">
        <f>(SUM('1.  LRAMVA Summary'!Q$54:Q$68)+SUM('1.  LRAMVA Summary'!Q$69:Q$70)*(MONTH($E100)-1)/12)*$H100</f>
        <v>0</v>
      </c>
      <c r="W100" s="210">
        <f t="shared" si="35"/>
        <v>71.536471649810295</v>
      </c>
    </row>
    <row r="101" spans="2:23" s="8" customFormat="1">
      <c r="B101" s="61"/>
      <c r="E101" s="193">
        <v>42705</v>
      </c>
      <c r="F101" s="193" t="s">
        <v>698</v>
      </c>
      <c r="G101" s="194" t="s">
        <v>652</v>
      </c>
      <c r="H101" s="189">
        <f t="shared" si="38"/>
        <v>9.1666666666666665E-4</v>
      </c>
      <c r="I101" s="209">
        <f>(SUM('1.  LRAMVA Summary'!D$54:D$68)+SUM('1.  LRAMVA Summary'!D$69:D$70)*(MONTH($E101)-1)/12)*$H101</f>
        <v>47.564587952760043</v>
      </c>
      <c r="J101" s="209">
        <f>(SUM('1.  LRAMVA Summary'!E$54:E$68)+SUM('1.  LRAMVA Summary'!E$69:E$70)*(MONTH($E101)-1)/12)*$H101</f>
        <v>17.438505391810324</v>
      </c>
      <c r="K101" s="209">
        <f>(SUM('1.  LRAMVA Summary'!F$54:F$68)+SUM('1.  LRAMVA Summary'!F$69:F$70)*(MONTH($E101)-1)/12)*$H101</f>
        <v>8.0157576099279737</v>
      </c>
      <c r="L101" s="209">
        <f>(SUM('1.  LRAMVA Summary'!G$54:G$68)+SUM('1.  LRAMVA Summary'!G$69:G$70)*(MONTH($E101)-1)/12)*$H101</f>
        <v>4.3150393801814753</v>
      </c>
      <c r="M101" s="209">
        <f>(SUM('1.  LRAMVA Summary'!H$54:H$68)+SUM('1.  LRAMVA Summary'!H$69:H$70)*(MONTH($E101)-1)/12)*$H101</f>
        <v>0</v>
      </c>
      <c r="N101" s="209">
        <f>(SUM('1.  LRAMVA Summary'!I$54:I$68)+SUM('1.  LRAMVA Summary'!I$69:I$70)*(MONTH($E101)-1)/12)*$H101</f>
        <v>0</v>
      </c>
      <c r="O101" s="209">
        <f>(SUM('1.  LRAMVA Summary'!J$54:J$68)+SUM('1.  LRAMVA Summary'!J$69:J$70)*(MONTH($E101)-1)/12)*$H101</f>
        <v>0</v>
      </c>
      <c r="P101" s="209">
        <f>(SUM('1.  LRAMVA Summary'!K$54:K$68)+SUM('1.  LRAMVA Summary'!K$69:K$70)*(MONTH($E101)-1)/12)*$H101</f>
        <v>0</v>
      </c>
      <c r="Q101" s="209">
        <f>(SUM('1.  LRAMVA Summary'!L$54:L$68)+SUM('1.  LRAMVA Summary'!L$69:L$70)*(MONTH($E101)-1)/12)*$H101</f>
        <v>0</v>
      </c>
      <c r="R101" s="209">
        <f>(SUM('1.  LRAMVA Summary'!M$54:M$68)+SUM('1.  LRAMVA Summary'!M$69:M$70)*(MONTH($E101)-1)/12)*$H101</f>
        <v>0</v>
      </c>
      <c r="S101" s="209">
        <f>(SUM('1.  LRAMVA Summary'!N$54:N$68)+SUM('1.  LRAMVA Summary'!N$69:N$70)*(MONTH($E101)-1)/12)*$H101</f>
        <v>0</v>
      </c>
      <c r="T101" s="209">
        <f>(SUM('1.  LRAMVA Summary'!O$54:O$68)+SUM('1.  LRAMVA Summary'!O$69:O$70)*(MONTH($E101)-1)/12)*$H101</f>
        <v>0</v>
      </c>
      <c r="U101" s="209">
        <f>(SUM('1.  LRAMVA Summary'!P$54:P$68)+SUM('1.  LRAMVA Summary'!P$69:P$70)*(MONTH($E101)-1)/12)*$H101</f>
        <v>0</v>
      </c>
      <c r="V101" s="209">
        <f>(SUM('1.  LRAMVA Summary'!Q$54:Q$68)+SUM('1.  LRAMVA Summary'!Q$69:Q$70)*(MONTH($E101)-1)/12)*$H101</f>
        <v>0</v>
      </c>
      <c r="W101" s="210">
        <f t="shared" si="35"/>
        <v>77.333890334679822</v>
      </c>
    </row>
    <row r="102" spans="2:23" s="8" customFormat="1" ht="15" thickBot="1">
      <c r="B102" s="61"/>
      <c r="E102" s="195" t="s">
        <v>699</v>
      </c>
      <c r="F102" s="195"/>
      <c r="G102" s="196"/>
      <c r="H102" s="197"/>
      <c r="I102" s="198">
        <f>SUM(I89:I101)</f>
        <v>427.54930164562847</v>
      </c>
      <c r="J102" s="198">
        <f>SUM(J89:J101)</f>
        <v>118.44554961810769</v>
      </c>
      <c r="K102" s="198">
        <f t="shared" ref="K102:O102" si="39">SUM(K89:K101)</f>
        <v>23.147557252480599</v>
      </c>
      <c r="L102" s="198">
        <f t="shared" si="39"/>
        <v>51.96767356296089</v>
      </c>
      <c r="M102" s="198">
        <f t="shared" si="39"/>
        <v>0</v>
      </c>
      <c r="N102" s="198">
        <f t="shared" si="39"/>
        <v>0</v>
      </c>
      <c r="O102" s="198">
        <f t="shared" si="39"/>
        <v>0</v>
      </c>
      <c r="P102" s="198">
        <f t="shared" ref="P102:V102" si="40">SUM(P89:P101)</f>
        <v>0</v>
      </c>
      <c r="Q102" s="198">
        <f t="shared" si="40"/>
        <v>0</v>
      </c>
      <c r="R102" s="198">
        <f t="shared" si="40"/>
        <v>0</v>
      </c>
      <c r="S102" s="198">
        <f t="shared" si="40"/>
        <v>0</v>
      </c>
      <c r="T102" s="198">
        <f t="shared" si="40"/>
        <v>0</v>
      </c>
      <c r="U102" s="198">
        <f t="shared" si="40"/>
        <v>0</v>
      </c>
      <c r="V102" s="198">
        <f t="shared" si="40"/>
        <v>0</v>
      </c>
      <c r="W102" s="198">
        <f>SUM(W89:W101)</f>
        <v>621.11008207917757</v>
      </c>
    </row>
    <row r="103" spans="2:23" s="8" customFormat="1" ht="15" thickTop="1">
      <c r="B103" s="61"/>
      <c r="E103" s="199" t="s">
        <v>219</v>
      </c>
      <c r="F103" s="199"/>
      <c r="G103" s="200"/>
      <c r="H103" s="201"/>
      <c r="I103" s="202"/>
      <c r="J103" s="202"/>
      <c r="K103" s="202"/>
      <c r="L103" s="202"/>
      <c r="M103" s="202"/>
      <c r="N103" s="202"/>
      <c r="O103" s="202"/>
      <c r="P103" s="202"/>
      <c r="Q103" s="202"/>
      <c r="R103" s="202"/>
      <c r="S103" s="202"/>
      <c r="T103" s="202"/>
      <c r="U103" s="202"/>
      <c r="V103" s="202"/>
      <c r="W103" s="203"/>
    </row>
    <row r="104" spans="2:23" s="8" customFormat="1">
      <c r="B104" s="61"/>
      <c r="E104" s="204" t="s">
        <v>700</v>
      </c>
      <c r="F104" s="204"/>
      <c r="G104" s="205"/>
      <c r="H104" s="206"/>
      <c r="I104" s="207">
        <f>I102+I103</f>
        <v>427.54930164562847</v>
      </c>
      <c r="J104" s="207">
        <f t="shared" ref="J104" si="41">J102+J103</f>
        <v>118.44554961810769</v>
      </c>
      <c r="K104" s="207">
        <f t="shared" ref="K104" si="42">K102+K103</f>
        <v>23.147557252480599</v>
      </c>
      <c r="L104" s="207">
        <f t="shared" ref="L104" si="43">L102+L103</f>
        <v>51.96767356296089</v>
      </c>
      <c r="M104" s="207">
        <f t="shared" ref="M104" si="44">M102+M103</f>
        <v>0</v>
      </c>
      <c r="N104" s="207">
        <f t="shared" ref="N104" si="45">N102+N103</f>
        <v>0</v>
      </c>
      <c r="O104" s="207">
        <f t="shared" ref="O104:V104" si="46">O102+O103</f>
        <v>0</v>
      </c>
      <c r="P104" s="207">
        <f t="shared" si="46"/>
        <v>0</v>
      </c>
      <c r="Q104" s="207">
        <f t="shared" si="46"/>
        <v>0</v>
      </c>
      <c r="R104" s="207">
        <f t="shared" si="46"/>
        <v>0</v>
      </c>
      <c r="S104" s="207">
        <f t="shared" si="46"/>
        <v>0</v>
      </c>
      <c r="T104" s="207">
        <f t="shared" si="46"/>
        <v>0</v>
      </c>
      <c r="U104" s="207">
        <f t="shared" si="46"/>
        <v>0</v>
      </c>
      <c r="V104" s="207">
        <f t="shared" si="46"/>
        <v>0</v>
      </c>
      <c r="W104" s="207">
        <f t="shared" ref="W104" si="47">W102+W103</f>
        <v>621.11008207917757</v>
      </c>
    </row>
    <row r="105" spans="2:23" s="8" customFormat="1">
      <c r="B105" s="61"/>
      <c r="E105" s="193">
        <v>42736</v>
      </c>
      <c r="F105" s="193" t="s">
        <v>701</v>
      </c>
      <c r="G105" s="194" t="s">
        <v>640</v>
      </c>
      <c r="H105" s="219">
        <f>$C$39/12</f>
        <v>9.1666666666666665E-4</v>
      </c>
      <c r="I105" s="209">
        <f>(SUM('1.  LRAMVA Summary'!D$54:D$71)+SUM('1.  LRAMVA Summary'!D$72:D$73)*(MONTH($E105)-1)/12)*$H105</f>
        <v>50.772990832643544</v>
      </c>
      <c r="J105" s="209">
        <f>(SUM('1.  LRAMVA Summary'!E$54:E$71)+SUM('1.  LRAMVA Summary'!E$72:E$73)*(MONTH($E105)-1)/12)*$H105</f>
        <v>18.915411136445648</v>
      </c>
      <c r="K105" s="209">
        <f>(SUM('1.  LRAMVA Summary'!F$54:F$71)+SUM('1.  LRAMVA Summary'!F$72:F$73)*(MONTH($E105)-1)/12)*$H105</f>
        <v>8.9402406647894992</v>
      </c>
      <c r="L105" s="209">
        <f>(SUM('1.  LRAMVA Summary'!G$54:G$71)+SUM('1.  LRAMVA Summary'!G$72:G$73)*(MONTH($E105)-1)/12)*$H105</f>
        <v>4.5026663856706444</v>
      </c>
      <c r="M105" s="209">
        <f>(SUM('1.  LRAMVA Summary'!H$54:H$71)+SUM('1.  LRAMVA Summary'!H$72:H$73)*(MONTH($E105)-1)/12)*$H105</f>
        <v>0</v>
      </c>
      <c r="N105" s="209">
        <f>(SUM('1.  LRAMVA Summary'!I$54:I$71)+SUM('1.  LRAMVA Summary'!I$72:I$73)*(MONTH($E105)-1)/12)*$H105</f>
        <v>0</v>
      </c>
      <c r="O105" s="209">
        <f>(SUM('1.  LRAMVA Summary'!J$54:J$71)+SUM('1.  LRAMVA Summary'!J$72:J$73)*(MONTH($E105)-1)/12)*$H105</f>
        <v>0</v>
      </c>
      <c r="P105" s="209">
        <f>(SUM('1.  LRAMVA Summary'!K$54:K$71)+SUM('1.  LRAMVA Summary'!K$72:K$73)*(MONTH($E105)-1)/12)*$H105</f>
        <v>0</v>
      </c>
      <c r="Q105" s="209">
        <f>(SUM('1.  LRAMVA Summary'!L$54:L$71)+SUM('1.  LRAMVA Summary'!L$72:L$73)*(MONTH($E105)-1)/12)*$H105</f>
        <v>0</v>
      </c>
      <c r="R105" s="209">
        <f>(SUM('1.  LRAMVA Summary'!M$54:M$71)+SUM('1.  LRAMVA Summary'!M$72:M$73)*(MONTH($E105)-1)/12)*$H105</f>
        <v>0</v>
      </c>
      <c r="S105" s="209">
        <f>(SUM('1.  LRAMVA Summary'!N$54:N$71)+SUM('1.  LRAMVA Summary'!N$72:N$73)*(MONTH($E105)-1)/12)*$H105</f>
        <v>0</v>
      </c>
      <c r="T105" s="209">
        <f>(SUM('1.  LRAMVA Summary'!O$54:O$71)+SUM('1.  LRAMVA Summary'!O$72:O$73)*(MONTH($E105)-1)/12)*$H105</f>
        <v>0</v>
      </c>
      <c r="U105" s="209">
        <f>(SUM('1.  LRAMVA Summary'!P$54:P$71)+SUM('1.  LRAMVA Summary'!P$72:P$73)*(MONTH($E105)-1)/12)*$H105</f>
        <v>0</v>
      </c>
      <c r="V105" s="209">
        <f>(SUM('1.  LRAMVA Summary'!Q$54:Q$71)+SUM('1.  LRAMVA Summary'!Q$72:Q$73)*(MONTH($E105)-1)/12)*$H105</f>
        <v>0</v>
      </c>
      <c r="W105" s="210">
        <f>SUM(I105:V105)</f>
        <v>83.131309019549349</v>
      </c>
    </row>
    <row r="106" spans="2:23" s="8" customFormat="1">
      <c r="B106" s="61"/>
      <c r="E106" s="193">
        <v>42767</v>
      </c>
      <c r="F106" s="193" t="s">
        <v>701</v>
      </c>
      <c r="G106" s="194" t="s">
        <v>640</v>
      </c>
      <c r="H106" s="219">
        <f t="shared" ref="H106:H107" si="48">$C$39/12</f>
        <v>9.1666666666666665E-4</v>
      </c>
      <c r="I106" s="209">
        <f>(SUM('1.  LRAMVA Summary'!D$54:D$71)+SUM('1.  LRAMVA Summary'!D$72:D$73)*(MONTH($E106)-1)/12)*$H106</f>
        <v>55.873288212213424</v>
      </c>
      <c r="J106" s="209">
        <f>(SUM('1.  LRAMVA Summary'!E$54:E$71)+SUM('1.  LRAMVA Summary'!E$72:E$73)*(MONTH($E106)-1)/12)*$H106</f>
        <v>20.926218456751737</v>
      </c>
      <c r="K106" s="209">
        <f>(SUM('1.  LRAMVA Summary'!F$54:F$71)+SUM('1.  LRAMVA Summary'!F$72:F$73)*(MONTH($E106)-1)/12)*$H106</f>
        <v>10.897830787746569</v>
      </c>
      <c r="L106" s="209">
        <f>(SUM('1.  LRAMVA Summary'!G$54:G$71)+SUM('1.  LRAMVA Summary'!G$72:G$73)*(MONTH($E106)-1)/12)*$H106</f>
        <v>4.6904951007929254</v>
      </c>
      <c r="M106" s="209">
        <f>(SUM('1.  LRAMVA Summary'!H$54:H$71)+SUM('1.  LRAMVA Summary'!H$72:H$73)*(MONTH($E106)-1)/12)*$H106</f>
        <v>0</v>
      </c>
      <c r="N106" s="209">
        <f>(SUM('1.  LRAMVA Summary'!I$54:I$71)+SUM('1.  LRAMVA Summary'!I$72:I$73)*(MONTH($E106)-1)/12)*$H106</f>
        <v>0</v>
      </c>
      <c r="O106" s="209">
        <f>(SUM('1.  LRAMVA Summary'!J$54:J$71)+SUM('1.  LRAMVA Summary'!J$72:J$73)*(MONTH($E106)-1)/12)*$H106</f>
        <v>0</v>
      </c>
      <c r="P106" s="209">
        <f>(SUM('1.  LRAMVA Summary'!K$54:K$71)+SUM('1.  LRAMVA Summary'!K$72:K$73)*(MONTH($E106)-1)/12)*$H106</f>
        <v>0</v>
      </c>
      <c r="Q106" s="209">
        <f>(SUM('1.  LRAMVA Summary'!L$54:L$71)+SUM('1.  LRAMVA Summary'!L$72:L$73)*(MONTH($E106)-1)/12)*$H106</f>
        <v>0</v>
      </c>
      <c r="R106" s="209">
        <f>(SUM('1.  LRAMVA Summary'!M$54:M$71)+SUM('1.  LRAMVA Summary'!M$72:M$73)*(MONTH($E106)-1)/12)*$H106</f>
        <v>0</v>
      </c>
      <c r="S106" s="209">
        <f>(SUM('1.  LRAMVA Summary'!N$54:N$71)+SUM('1.  LRAMVA Summary'!N$72:N$73)*(MONTH($E106)-1)/12)*$H106</f>
        <v>0</v>
      </c>
      <c r="T106" s="209">
        <f>(SUM('1.  LRAMVA Summary'!O$54:O$71)+SUM('1.  LRAMVA Summary'!O$72:O$73)*(MONTH($E106)-1)/12)*$H106</f>
        <v>0</v>
      </c>
      <c r="U106" s="209">
        <f>(SUM('1.  LRAMVA Summary'!P$54:P$71)+SUM('1.  LRAMVA Summary'!P$72:P$73)*(MONTH($E106)-1)/12)*$H106</f>
        <v>0</v>
      </c>
      <c r="V106" s="209">
        <f>(SUM('1.  LRAMVA Summary'!Q$54:Q$71)+SUM('1.  LRAMVA Summary'!Q$72:Q$73)*(MONTH($E106)-1)/12)*$H106</f>
        <v>0</v>
      </c>
      <c r="W106" s="210">
        <f t="shared" ref="W106:W116" si="49">SUM(I106:V106)</f>
        <v>92.387832557504666</v>
      </c>
    </row>
    <row r="107" spans="2:23" s="8" customFormat="1">
      <c r="B107" s="61"/>
      <c r="E107" s="193">
        <v>42795</v>
      </c>
      <c r="F107" s="193" t="s">
        <v>701</v>
      </c>
      <c r="G107" s="194" t="s">
        <v>640</v>
      </c>
      <c r="H107" s="219">
        <f t="shared" si="48"/>
        <v>9.1666666666666665E-4</v>
      </c>
      <c r="I107" s="209">
        <f>(SUM('1.  LRAMVA Summary'!D$54:D$71)+SUM('1.  LRAMVA Summary'!D$72:D$73)*(MONTH($E107)-1)/12)*$H107</f>
        <v>60.973585591783312</v>
      </c>
      <c r="J107" s="209">
        <f>(SUM('1.  LRAMVA Summary'!E$54:E$71)+SUM('1.  LRAMVA Summary'!E$72:E$73)*(MONTH($E107)-1)/12)*$H107</f>
        <v>22.937025777057826</v>
      </c>
      <c r="K107" s="209">
        <f>(SUM('1.  LRAMVA Summary'!F$54:F$71)+SUM('1.  LRAMVA Summary'!F$72:F$73)*(MONTH($E107)-1)/12)*$H107</f>
        <v>12.855420910703641</v>
      </c>
      <c r="L107" s="209">
        <f>(SUM('1.  LRAMVA Summary'!G$54:G$71)+SUM('1.  LRAMVA Summary'!G$72:G$73)*(MONTH($E107)-1)/12)*$H107</f>
        <v>4.8783238159152065</v>
      </c>
      <c r="M107" s="209">
        <f>(SUM('1.  LRAMVA Summary'!H$54:H$71)+SUM('1.  LRAMVA Summary'!H$72:H$73)*(MONTH($E107)-1)/12)*$H107</f>
        <v>0</v>
      </c>
      <c r="N107" s="209">
        <f>(SUM('1.  LRAMVA Summary'!I$54:I$71)+SUM('1.  LRAMVA Summary'!I$72:I$73)*(MONTH($E107)-1)/12)*$H107</f>
        <v>0</v>
      </c>
      <c r="O107" s="209">
        <f>(SUM('1.  LRAMVA Summary'!J$54:J$71)+SUM('1.  LRAMVA Summary'!J$72:J$73)*(MONTH($E107)-1)/12)*$H107</f>
        <v>0</v>
      </c>
      <c r="P107" s="209">
        <f>(SUM('1.  LRAMVA Summary'!K$54:K$71)+SUM('1.  LRAMVA Summary'!K$72:K$73)*(MONTH($E107)-1)/12)*$H107</f>
        <v>0</v>
      </c>
      <c r="Q107" s="209">
        <f>(SUM('1.  LRAMVA Summary'!L$54:L$71)+SUM('1.  LRAMVA Summary'!L$72:L$73)*(MONTH($E107)-1)/12)*$H107</f>
        <v>0</v>
      </c>
      <c r="R107" s="209">
        <f>(SUM('1.  LRAMVA Summary'!M$54:M$71)+SUM('1.  LRAMVA Summary'!M$72:M$73)*(MONTH($E107)-1)/12)*$H107</f>
        <v>0</v>
      </c>
      <c r="S107" s="209">
        <f>(SUM('1.  LRAMVA Summary'!N$54:N$71)+SUM('1.  LRAMVA Summary'!N$72:N$73)*(MONTH($E107)-1)/12)*$H107</f>
        <v>0</v>
      </c>
      <c r="T107" s="209">
        <f>(SUM('1.  LRAMVA Summary'!O$54:O$71)+SUM('1.  LRAMVA Summary'!O$72:O$73)*(MONTH($E107)-1)/12)*$H107</f>
        <v>0</v>
      </c>
      <c r="U107" s="209">
        <f>(SUM('1.  LRAMVA Summary'!P$54:P$71)+SUM('1.  LRAMVA Summary'!P$72:P$73)*(MONTH($E107)-1)/12)*$H107</f>
        <v>0</v>
      </c>
      <c r="V107" s="209">
        <f>(SUM('1.  LRAMVA Summary'!Q$54:Q$71)+SUM('1.  LRAMVA Summary'!Q$72:Q$73)*(MONTH($E107)-1)/12)*$H107</f>
        <v>0</v>
      </c>
      <c r="W107" s="210">
        <f t="shared" si="49"/>
        <v>101.64435609545998</v>
      </c>
    </row>
    <row r="108" spans="2:23" s="7" customFormat="1">
      <c r="B108" s="218"/>
      <c r="E108" s="193">
        <v>42826</v>
      </c>
      <c r="F108" s="193" t="s">
        <v>701</v>
      </c>
      <c r="G108" s="194" t="s">
        <v>644</v>
      </c>
      <c r="H108" s="219">
        <f>$C$40/12</f>
        <v>9.1666666666666665E-4</v>
      </c>
      <c r="I108" s="209">
        <f>(SUM('1.  LRAMVA Summary'!D$54:D$71)+SUM('1.  LRAMVA Summary'!D$72:D$73)*(MONTH($E108)-1)/12)*$H108</f>
        <v>66.0738829713532</v>
      </c>
      <c r="J108" s="209">
        <f>(SUM('1.  LRAMVA Summary'!E$54:E$71)+SUM('1.  LRAMVA Summary'!E$72:E$73)*(MONTH($E108)-1)/12)*$H108</f>
        <v>24.947833097363915</v>
      </c>
      <c r="K108" s="209">
        <f>(SUM('1.  LRAMVA Summary'!F$54:F$71)+SUM('1.  LRAMVA Summary'!F$72:F$73)*(MONTH($E108)-1)/12)*$H108</f>
        <v>14.813011033660709</v>
      </c>
      <c r="L108" s="209">
        <f>(SUM('1.  LRAMVA Summary'!G$54:G$71)+SUM('1.  LRAMVA Summary'!G$72:G$73)*(MONTH($E108)-1)/12)*$H108</f>
        <v>5.0661525310374884</v>
      </c>
      <c r="M108" s="209">
        <f>(SUM('1.  LRAMVA Summary'!H$54:H$71)+SUM('1.  LRAMVA Summary'!H$72:H$73)*(MONTH($E108)-1)/12)*$H108</f>
        <v>0</v>
      </c>
      <c r="N108" s="209">
        <f>(SUM('1.  LRAMVA Summary'!I$54:I$71)+SUM('1.  LRAMVA Summary'!I$72:I$73)*(MONTH($E108)-1)/12)*$H108</f>
        <v>0</v>
      </c>
      <c r="O108" s="209">
        <f>(SUM('1.  LRAMVA Summary'!J$54:J$71)+SUM('1.  LRAMVA Summary'!J$72:J$73)*(MONTH($E108)-1)/12)*$H108</f>
        <v>0</v>
      </c>
      <c r="P108" s="209">
        <f>(SUM('1.  LRAMVA Summary'!K$54:K$71)+SUM('1.  LRAMVA Summary'!K$72:K$73)*(MONTH($E108)-1)/12)*$H108</f>
        <v>0</v>
      </c>
      <c r="Q108" s="209">
        <f>(SUM('1.  LRAMVA Summary'!L$54:L$71)+SUM('1.  LRAMVA Summary'!L$72:L$73)*(MONTH($E108)-1)/12)*$H108</f>
        <v>0</v>
      </c>
      <c r="R108" s="209">
        <f>(SUM('1.  LRAMVA Summary'!M$54:M$71)+SUM('1.  LRAMVA Summary'!M$72:M$73)*(MONTH($E108)-1)/12)*$H108</f>
        <v>0</v>
      </c>
      <c r="S108" s="209">
        <f>(SUM('1.  LRAMVA Summary'!N$54:N$71)+SUM('1.  LRAMVA Summary'!N$72:N$73)*(MONTH($E108)-1)/12)*$H108</f>
        <v>0</v>
      </c>
      <c r="T108" s="209">
        <f>(SUM('1.  LRAMVA Summary'!O$54:O$71)+SUM('1.  LRAMVA Summary'!O$72:O$73)*(MONTH($E108)-1)/12)*$H108</f>
        <v>0</v>
      </c>
      <c r="U108" s="209">
        <f>(SUM('1.  LRAMVA Summary'!P$54:P$71)+SUM('1.  LRAMVA Summary'!P$72:P$73)*(MONTH($E108)-1)/12)*$H108</f>
        <v>0</v>
      </c>
      <c r="V108" s="209">
        <f>(SUM('1.  LRAMVA Summary'!Q$54:Q$71)+SUM('1.  LRAMVA Summary'!Q$72:Q$73)*(MONTH($E108)-1)/12)*$H108</f>
        <v>0</v>
      </c>
      <c r="W108" s="210">
        <f t="shared" si="49"/>
        <v>110.90087963341531</v>
      </c>
    </row>
    <row r="109" spans="2:23" s="8" customFormat="1">
      <c r="B109" s="61"/>
      <c r="E109" s="193">
        <v>42856</v>
      </c>
      <c r="F109" s="193" t="s">
        <v>701</v>
      </c>
      <c r="G109" s="194" t="s">
        <v>644</v>
      </c>
      <c r="H109" s="219">
        <f t="shared" ref="H109:H110" si="50">$C$40/12</f>
        <v>9.1666666666666665E-4</v>
      </c>
      <c r="I109" s="209">
        <f>(SUM('1.  LRAMVA Summary'!D$54:D$71)+SUM('1.  LRAMVA Summary'!D$72:D$73)*(MONTH($E109)-1)/12)*$H109</f>
        <v>71.174180350923081</v>
      </c>
      <c r="J109" s="209">
        <f>(SUM('1.  LRAMVA Summary'!E$54:E$71)+SUM('1.  LRAMVA Summary'!E$72:E$73)*(MONTH($E109)-1)/12)*$H109</f>
        <v>26.958640417670008</v>
      </c>
      <c r="K109" s="209">
        <f>(SUM('1.  LRAMVA Summary'!F$54:F$71)+SUM('1.  LRAMVA Summary'!F$72:F$73)*(MONTH($E109)-1)/12)*$H109</f>
        <v>16.770601156617779</v>
      </c>
      <c r="L109" s="209">
        <f>(SUM('1.  LRAMVA Summary'!G$54:G$71)+SUM('1.  LRAMVA Summary'!G$72:G$73)*(MONTH($E109)-1)/12)*$H109</f>
        <v>5.2539812461597695</v>
      </c>
      <c r="M109" s="209">
        <f>(SUM('1.  LRAMVA Summary'!H$54:H$71)+SUM('1.  LRAMVA Summary'!H$72:H$73)*(MONTH($E109)-1)/12)*$H109</f>
        <v>0</v>
      </c>
      <c r="N109" s="209">
        <f>(SUM('1.  LRAMVA Summary'!I$54:I$71)+SUM('1.  LRAMVA Summary'!I$72:I$73)*(MONTH($E109)-1)/12)*$H109</f>
        <v>0</v>
      </c>
      <c r="O109" s="209">
        <f>(SUM('1.  LRAMVA Summary'!J$54:J$71)+SUM('1.  LRAMVA Summary'!J$72:J$73)*(MONTH($E109)-1)/12)*$H109</f>
        <v>0</v>
      </c>
      <c r="P109" s="209">
        <f>(SUM('1.  LRAMVA Summary'!K$54:K$71)+SUM('1.  LRAMVA Summary'!K$72:K$73)*(MONTH($E109)-1)/12)*$H109</f>
        <v>0</v>
      </c>
      <c r="Q109" s="209">
        <f>(SUM('1.  LRAMVA Summary'!L$54:L$71)+SUM('1.  LRAMVA Summary'!L$72:L$73)*(MONTH($E109)-1)/12)*$H109</f>
        <v>0</v>
      </c>
      <c r="R109" s="209">
        <f>(SUM('1.  LRAMVA Summary'!M$54:M$71)+SUM('1.  LRAMVA Summary'!M$72:M$73)*(MONTH($E109)-1)/12)*$H109</f>
        <v>0</v>
      </c>
      <c r="S109" s="209">
        <f>(SUM('1.  LRAMVA Summary'!N$54:N$71)+SUM('1.  LRAMVA Summary'!N$72:N$73)*(MONTH($E109)-1)/12)*$H109</f>
        <v>0</v>
      </c>
      <c r="T109" s="209">
        <f>(SUM('1.  LRAMVA Summary'!O$54:O$71)+SUM('1.  LRAMVA Summary'!O$72:O$73)*(MONTH($E109)-1)/12)*$H109</f>
        <v>0</v>
      </c>
      <c r="U109" s="209">
        <f>(SUM('1.  LRAMVA Summary'!P$54:P$71)+SUM('1.  LRAMVA Summary'!P$72:P$73)*(MONTH($E109)-1)/12)*$H109</f>
        <v>0</v>
      </c>
      <c r="V109" s="209">
        <f>(SUM('1.  LRAMVA Summary'!Q$54:Q$71)+SUM('1.  LRAMVA Summary'!Q$72:Q$73)*(MONTH($E109)-1)/12)*$H109</f>
        <v>0</v>
      </c>
      <c r="W109" s="210">
        <f t="shared" si="49"/>
        <v>120.15740317137063</v>
      </c>
    </row>
    <row r="110" spans="2:23" s="217" customFormat="1">
      <c r="B110" s="216"/>
      <c r="E110" s="193">
        <v>42887</v>
      </c>
      <c r="F110" s="193" t="s">
        <v>701</v>
      </c>
      <c r="G110" s="194" t="s">
        <v>644</v>
      </c>
      <c r="H110" s="219">
        <f t="shared" si="50"/>
        <v>9.1666666666666665E-4</v>
      </c>
      <c r="I110" s="209">
        <f>(SUM('1.  LRAMVA Summary'!D$54:D$71)+SUM('1.  LRAMVA Summary'!D$72:D$73)*(MONTH($E110)-1)/12)*$H110</f>
        <v>76.274477730492961</v>
      </c>
      <c r="J110" s="209">
        <f>(SUM('1.  LRAMVA Summary'!E$54:E$71)+SUM('1.  LRAMVA Summary'!E$72:E$73)*(MONTH($E110)-1)/12)*$H110</f>
        <v>28.969447737976097</v>
      </c>
      <c r="K110" s="209">
        <f>(SUM('1.  LRAMVA Summary'!F$54:F$71)+SUM('1.  LRAMVA Summary'!F$72:F$73)*(MONTH($E110)-1)/12)*$H110</f>
        <v>18.728191279574848</v>
      </c>
      <c r="L110" s="209">
        <f>(SUM('1.  LRAMVA Summary'!G$54:G$71)+SUM('1.  LRAMVA Summary'!G$72:G$73)*(MONTH($E110)-1)/12)*$H110</f>
        <v>5.4418099612820505</v>
      </c>
      <c r="M110" s="209">
        <f>(SUM('1.  LRAMVA Summary'!H$54:H$71)+SUM('1.  LRAMVA Summary'!H$72:H$73)*(MONTH($E110)-1)/12)*$H110</f>
        <v>0</v>
      </c>
      <c r="N110" s="209">
        <f>(SUM('1.  LRAMVA Summary'!I$54:I$71)+SUM('1.  LRAMVA Summary'!I$72:I$73)*(MONTH($E110)-1)/12)*$H110</f>
        <v>0</v>
      </c>
      <c r="O110" s="209">
        <f>(SUM('1.  LRAMVA Summary'!J$54:J$71)+SUM('1.  LRAMVA Summary'!J$72:J$73)*(MONTH($E110)-1)/12)*$H110</f>
        <v>0</v>
      </c>
      <c r="P110" s="209">
        <f>(SUM('1.  LRAMVA Summary'!K$54:K$71)+SUM('1.  LRAMVA Summary'!K$72:K$73)*(MONTH($E110)-1)/12)*$H110</f>
        <v>0</v>
      </c>
      <c r="Q110" s="209">
        <f>(SUM('1.  LRAMVA Summary'!L$54:L$71)+SUM('1.  LRAMVA Summary'!L$72:L$73)*(MONTH($E110)-1)/12)*$H110</f>
        <v>0</v>
      </c>
      <c r="R110" s="209">
        <f>(SUM('1.  LRAMVA Summary'!M$54:M$71)+SUM('1.  LRAMVA Summary'!M$72:M$73)*(MONTH($E110)-1)/12)*$H110</f>
        <v>0</v>
      </c>
      <c r="S110" s="209">
        <f>(SUM('1.  LRAMVA Summary'!N$54:N$71)+SUM('1.  LRAMVA Summary'!N$72:N$73)*(MONTH($E110)-1)/12)*$H110</f>
        <v>0</v>
      </c>
      <c r="T110" s="209">
        <f>(SUM('1.  LRAMVA Summary'!O$54:O$71)+SUM('1.  LRAMVA Summary'!O$72:O$73)*(MONTH($E110)-1)/12)*$H110</f>
        <v>0</v>
      </c>
      <c r="U110" s="209">
        <f>(SUM('1.  LRAMVA Summary'!P$54:P$71)+SUM('1.  LRAMVA Summary'!P$72:P$73)*(MONTH($E110)-1)/12)*$H110</f>
        <v>0</v>
      </c>
      <c r="V110" s="209">
        <f>(SUM('1.  LRAMVA Summary'!Q$54:Q$71)+SUM('1.  LRAMVA Summary'!Q$72:Q$73)*(MONTH($E110)-1)/12)*$H110</f>
        <v>0</v>
      </c>
      <c r="W110" s="210">
        <f t="shared" si="49"/>
        <v>129.41392670932595</v>
      </c>
    </row>
    <row r="111" spans="2:23" s="8" customFormat="1">
      <c r="B111" s="61"/>
      <c r="E111" s="193">
        <v>42917</v>
      </c>
      <c r="F111" s="193" t="s">
        <v>701</v>
      </c>
      <c r="G111" s="194" t="s">
        <v>648</v>
      </c>
      <c r="H111" s="219">
        <f>$C$41/12</f>
        <v>9.1666666666666665E-4</v>
      </c>
      <c r="I111" s="209">
        <f>(SUM('1.  LRAMVA Summary'!D$54:D$71)+SUM('1.  LRAMVA Summary'!D$72:D$73)*(MONTH($E111)-1)/12)*$H111</f>
        <v>81.374775110062856</v>
      </c>
      <c r="J111" s="209">
        <f>(SUM('1.  LRAMVA Summary'!E$54:E$71)+SUM('1.  LRAMVA Summary'!E$72:E$73)*(MONTH($E111)-1)/12)*$H111</f>
        <v>30.980255058282179</v>
      </c>
      <c r="K111" s="209">
        <f>(SUM('1.  LRAMVA Summary'!F$54:F$71)+SUM('1.  LRAMVA Summary'!F$72:F$73)*(MONTH($E111)-1)/12)*$H111</f>
        <v>20.685781402531923</v>
      </c>
      <c r="L111" s="209">
        <f>(SUM('1.  LRAMVA Summary'!G$54:G$71)+SUM('1.  LRAMVA Summary'!G$72:G$73)*(MONTH($E111)-1)/12)*$H111</f>
        <v>5.6296386764043325</v>
      </c>
      <c r="M111" s="209">
        <f>(SUM('1.  LRAMVA Summary'!H$54:H$71)+SUM('1.  LRAMVA Summary'!H$72:H$73)*(MONTH($E111)-1)/12)*$H111</f>
        <v>0</v>
      </c>
      <c r="N111" s="209">
        <f>(SUM('1.  LRAMVA Summary'!I$54:I$71)+SUM('1.  LRAMVA Summary'!I$72:I$73)*(MONTH($E111)-1)/12)*$H111</f>
        <v>0</v>
      </c>
      <c r="O111" s="209">
        <f>(SUM('1.  LRAMVA Summary'!J$54:J$71)+SUM('1.  LRAMVA Summary'!J$72:J$73)*(MONTH($E111)-1)/12)*$H111</f>
        <v>0</v>
      </c>
      <c r="P111" s="209">
        <f>(SUM('1.  LRAMVA Summary'!K$54:K$71)+SUM('1.  LRAMVA Summary'!K$72:K$73)*(MONTH($E111)-1)/12)*$H111</f>
        <v>0</v>
      </c>
      <c r="Q111" s="209">
        <f>(SUM('1.  LRAMVA Summary'!L$54:L$71)+SUM('1.  LRAMVA Summary'!L$72:L$73)*(MONTH($E111)-1)/12)*$H111</f>
        <v>0</v>
      </c>
      <c r="R111" s="209">
        <f>(SUM('1.  LRAMVA Summary'!M$54:M$71)+SUM('1.  LRAMVA Summary'!M$72:M$73)*(MONTH($E111)-1)/12)*$H111</f>
        <v>0</v>
      </c>
      <c r="S111" s="209">
        <f>(SUM('1.  LRAMVA Summary'!N$54:N$71)+SUM('1.  LRAMVA Summary'!N$72:N$73)*(MONTH($E111)-1)/12)*$H111</f>
        <v>0</v>
      </c>
      <c r="T111" s="209">
        <f>(SUM('1.  LRAMVA Summary'!O$54:O$71)+SUM('1.  LRAMVA Summary'!O$72:O$73)*(MONTH($E111)-1)/12)*$H111</f>
        <v>0</v>
      </c>
      <c r="U111" s="209">
        <f>(SUM('1.  LRAMVA Summary'!P$54:P$71)+SUM('1.  LRAMVA Summary'!P$72:P$73)*(MONTH($E111)-1)/12)*$H111</f>
        <v>0</v>
      </c>
      <c r="V111" s="209">
        <f>(SUM('1.  LRAMVA Summary'!Q$54:Q$71)+SUM('1.  LRAMVA Summary'!Q$72:Q$73)*(MONTH($E111)-1)/12)*$H111</f>
        <v>0</v>
      </c>
      <c r="W111" s="210">
        <f t="shared" si="49"/>
        <v>138.67045024728131</v>
      </c>
    </row>
    <row r="112" spans="2:23" s="8" customFormat="1">
      <c r="B112" s="61"/>
      <c r="E112" s="193">
        <v>42948</v>
      </c>
      <c r="F112" s="193" t="s">
        <v>701</v>
      </c>
      <c r="G112" s="194" t="s">
        <v>648</v>
      </c>
      <c r="H112" s="219">
        <f t="shared" ref="H112:H113" si="51">$C$41/12</f>
        <v>9.1666666666666665E-4</v>
      </c>
      <c r="I112" s="209">
        <f>(SUM('1.  LRAMVA Summary'!D$54:D$71)+SUM('1.  LRAMVA Summary'!D$72:D$73)*(MONTH($E112)-1)/12)*$H112</f>
        <v>86.475072489632737</v>
      </c>
      <c r="J112" s="209">
        <f>(SUM('1.  LRAMVA Summary'!E$54:E$71)+SUM('1.  LRAMVA Summary'!E$72:E$73)*(MONTH($E112)-1)/12)*$H112</f>
        <v>32.991062378588268</v>
      </c>
      <c r="K112" s="209">
        <f>(SUM('1.  LRAMVA Summary'!F$54:F$71)+SUM('1.  LRAMVA Summary'!F$72:F$73)*(MONTH($E112)-1)/12)*$H112</f>
        <v>22.643371525488991</v>
      </c>
      <c r="L112" s="209">
        <f>(SUM('1.  LRAMVA Summary'!G$54:G$71)+SUM('1.  LRAMVA Summary'!G$72:G$73)*(MONTH($E112)-1)/12)*$H112</f>
        <v>5.8174673915266135</v>
      </c>
      <c r="M112" s="209">
        <f>(SUM('1.  LRAMVA Summary'!H$54:H$71)+SUM('1.  LRAMVA Summary'!H$72:H$73)*(MONTH($E112)-1)/12)*$H112</f>
        <v>0</v>
      </c>
      <c r="N112" s="209">
        <f>(SUM('1.  LRAMVA Summary'!I$54:I$71)+SUM('1.  LRAMVA Summary'!I$72:I$73)*(MONTH($E112)-1)/12)*$H112</f>
        <v>0</v>
      </c>
      <c r="O112" s="209">
        <f>(SUM('1.  LRAMVA Summary'!J$54:J$71)+SUM('1.  LRAMVA Summary'!J$72:J$73)*(MONTH($E112)-1)/12)*$H112</f>
        <v>0</v>
      </c>
      <c r="P112" s="209">
        <f>(SUM('1.  LRAMVA Summary'!K$54:K$71)+SUM('1.  LRAMVA Summary'!K$72:K$73)*(MONTH($E112)-1)/12)*$H112</f>
        <v>0</v>
      </c>
      <c r="Q112" s="209">
        <f>(SUM('1.  LRAMVA Summary'!L$54:L$71)+SUM('1.  LRAMVA Summary'!L$72:L$73)*(MONTH($E112)-1)/12)*$H112</f>
        <v>0</v>
      </c>
      <c r="R112" s="209">
        <f>(SUM('1.  LRAMVA Summary'!M$54:M$71)+SUM('1.  LRAMVA Summary'!M$72:M$73)*(MONTH($E112)-1)/12)*$H112</f>
        <v>0</v>
      </c>
      <c r="S112" s="209">
        <f>(SUM('1.  LRAMVA Summary'!N$54:N$71)+SUM('1.  LRAMVA Summary'!N$72:N$73)*(MONTH($E112)-1)/12)*$H112</f>
        <v>0</v>
      </c>
      <c r="T112" s="209">
        <f>(SUM('1.  LRAMVA Summary'!O$54:O$71)+SUM('1.  LRAMVA Summary'!O$72:O$73)*(MONTH($E112)-1)/12)*$H112</f>
        <v>0</v>
      </c>
      <c r="U112" s="209">
        <f>(SUM('1.  LRAMVA Summary'!P$54:P$71)+SUM('1.  LRAMVA Summary'!P$72:P$73)*(MONTH($E112)-1)/12)*$H112</f>
        <v>0</v>
      </c>
      <c r="V112" s="209">
        <f>(SUM('1.  LRAMVA Summary'!Q$54:Q$71)+SUM('1.  LRAMVA Summary'!Q$72:Q$73)*(MONTH($E112)-1)/12)*$H112</f>
        <v>0</v>
      </c>
      <c r="W112" s="210">
        <f t="shared" si="49"/>
        <v>147.92697378523661</v>
      </c>
    </row>
    <row r="113" spans="2:23" s="8" customFormat="1">
      <c r="B113" s="61"/>
      <c r="E113" s="193">
        <v>42979</v>
      </c>
      <c r="F113" s="193" t="s">
        <v>701</v>
      </c>
      <c r="G113" s="194" t="s">
        <v>648</v>
      </c>
      <c r="H113" s="219">
        <f t="shared" si="51"/>
        <v>9.1666666666666665E-4</v>
      </c>
      <c r="I113" s="209">
        <f>(SUM('1.  LRAMVA Summary'!D$54:D$71)+SUM('1.  LRAMVA Summary'!D$72:D$73)*(MONTH($E113)-1)/12)*$H113</f>
        <v>91.575369869202618</v>
      </c>
      <c r="J113" s="209">
        <f>(SUM('1.  LRAMVA Summary'!E$54:E$71)+SUM('1.  LRAMVA Summary'!E$72:E$73)*(MONTH($E113)-1)/12)*$H113</f>
        <v>35.00186969889436</v>
      </c>
      <c r="K113" s="209">
        <f>(SUM('1.  LRAMVA Summary'!F$54:F$71)+SUM('1.  LRAMVA Summary'!F$72:F$73)*(MONTH($E113)-1)/12)*$H113</f>
        <v>24.600961648446063</v>
      </c>
      <c r="L113" s="209">
        <f>(SUM('1.  LRAMVA Summary'!G$54:G$71)+SUM('1.  LRAMVA Summary'!G$72:G$73)*(MONTH($E113)-1)/12)*$H113</f>
        <v>6.0052961066488946</v>
      </c>
      <c r="M113" s="209">
        <f>(SUM('1.  LRAMVA Summary'!H$54:H$71)+SUM('1.  LRAMVA Summary'!H$72:H$73)*(MONTH($E113)-1)/12)*$H113</f>
        <v>0</v>
      </c>
      <c r="N113" s="209">
        <f>(SUM('1.  LRAMVA Summary'!I$54:I$71)+SUM('1.  LRAMVA Summary'!I$72:I$73)*(MONTH($E113)-1)/12)*$H113</f>
        <v>0</v>
      </c>
      <c r="O113" s="209">
        <f>(SUM('1.  LRAMVA Summary'!J$54:J$71)+SUM('1.  LRAMVA Summary'!J$72:J$73)*(MONTH($E113)-1)/12)*$H113</f>
        <v>0</v>
      </c>
      <c r="P113" s="209">
        <f>(SUM('1.  LRAMVA Summary'!K$54:K$71)+SUM('1.  LRAMVA Summary'!K$72:K$73)*(MONTH($E113)-1)/12)*$H113</f>
        <v>0</v>
      </c>
      <c r="Q113" s="209">
        <f>(SUM('1.  LRAMVA Summary'!L$54:L$71)+SUM('1.  LRAMVA Summary'!L$72:L$73)*(MONTH($E113)-1)/12)*$H113</f>
        <v>0</v>
      </c>
      <c r="R113" s="209">
        <f>(SUM('1.  LRAMVA Summary'!M$54:M$71)+SUM('1.  LRAMVA Summary'!M$72:M$73)*(MONTH($E113)-1)/12)*$H113</f>
        <v>0</v>
      </c>
      <c r="S113" s="209">
        <f>(SUM('1.  LRAMVA Summary'!N$54:N$71)+SUM('1.  LRAMVA Summary'!N$72:N$73)*(MONTH($E113)-1)/12)*$H113</f>
        <v>0</v>
      </c>
      <c r="T113" s="209">
        <f>(SUM('1.  LRAMVA Summary'!O$54:O$71)+SUM('1.  LRAMVA Summary'!O$72:O$73)*(MONTH($E113)-1)/12)*$H113</f>
        <v>0</v>
      </c>
      <c r="U113" s="209">
        <f>(SUM('1.  LRAMVA Summary'!P$54:P$71)+SUM('1.  LRAMVA Summary'!P$72:P$73)*(MONTH($E113)-1)/12)*$H113</f>
        <v>0</v>
      </c>
      <c r="V113" s="209">
        <f>(SUM('1.  LRAMVA Summary'!Q$54:Q$71)+SUM('1.  LRAMVA Summary'!Q$72:Q$73)*(MONTH($E113)-1)/12)*$H113</f>
        <v>0</v>
      </c>
      <c r="W113" s="210">
        <f t="shared" si="49"/>
        <v>157.18349732319194</v>
      </c>
    </row>
    <row r="114" spans="2:23" s="8" customFormat="1">
      <c r="B114" s="61"/>
      <c r="E114" s="193">
        <v>43009</v>
      </c>
      <c r="F114" s="193" t="s">
        <v>701</v>
      </c>
      <c r="G114" s="194" t="s">
        <v>652</v>
      </c>
      <c r="H114" s="219">
        <f>$C$42/12</f>
        <v>1.25E-3</v>
      </c>
      <c r="I114" s="209">
        <f>(SUM('1.  LRAMVA Summary'!D$54:D$71)+SUM('1.  LRAMVA Summary'!D$72:D$73)*(MONTH($E114)-1)/12)*$H114</f>
        <v>131.83045533923524</v>
      </c>
      <c r="J114" s="209">
        <f>(SUM('1.  LRAMVA Summary'!E$54:E$71)+SUM('1.  LRAMVA Summary'!E$72:E$73)*(MONTH($E114)-1)/12)*$H114</f>
        <v>50.471832298909703</v>
      </c>
      <c r="K114" s="209">
        <f>(SUM('1.  LRAMVA Summary'!F$54:F$71)+SUM('1.  LRAMVA Summary'!F$72:F$73)*(MONTH($E114)-1)/12)*$H114</f>
        <v>36.216206961004275</v>
      </c>
      <c r="L114" s="209">
        <f>(SUM('1.  LRAMVA Summary'!G$54:G$71)+SUM('1.  LRAMVA Summary'!G$72:G$73)*(MONTH($E114)-1)/12)*$H114</f>
        <v>8.4451702115061487</v>
      </c>
      <c r="M114" s="209">
        <f>(SUM('1.  LRAMVA Summary'!H$54:H$71)+SUM('1.  LRAMVA Summary'!H$72:H$73)*(MONTH($E114)-1)/12)*$H114</f>
        <v>0</v>
      </c>
      <c r="N114" s="209">
        <f>(SUM('1.  LRAMVA Summary'!I$54:I$71)+SUM('1.  LRAMVA Summary'!I$72:I$73)*(MONTH($E114)-1)/12)*$H114</f>
        <v>0</v>
      </c>
      <c r="O114" s="209">
        <f>(SUM('1.  LRAMVA Summary'!J$54:J$71)+SUM('1.  LRAMVA Summary'!J$72:J$73)*(MONTH($E114)-1)/12)*$H114</f>
        <v>0</v>
      </c>
      <c r="P114" s="209">
        <f>(SUM('1.  LRAMVA Summary'!K$54:K$71)+SUM('1.  LRAMVA Summary'!K$72:K$73)*(MONTH($E114)-1)/12)*$H114</f>
        <v>0</v>
      </c>
      <c r="Q114" s="209">
        <f>(SUM('1.  LRAMVA Summary'!L$54:L$71)+SUM('1.  LRAMVA Summary'!L$72:L$73)*(MONTH($E114)-1)/12)*$H114</f>
        <v>0</v>
      </c>
      <c r="R114" s="209">
        <f>(SUM('1.  LRAMVA Summary'!M$54:M$71)+SUM('1.  LRAMVA Summary'!M$72:M$73)*(MONTH($E114)-1)/12)*$H114</f>
        <v>0</v>
      </c>
      <c r="S114" s="209">
        <f>(SUM('1.  LRAMVA Summary'!N$54:N$71)+SUM('1.  LRAMVA Summary'!N$72:N$73)*(MONTH($E114)-1)/12)*$H114</f>
        <v>0</v>
      </c>
      <c r="T114" s="209">
        <f>(SUM('1.  LRAMVA Summary'!O$54:O$71)+SUM('1.  LRAMVA Summary'!O$72:O$73)*(MONTH($E114)-1)/12)*$H114</f>
        <v>0</v>
      </c>
      <c r="U114" s="209">
        <f>(SUM('1.  LRAMVA Summary'!P$54:P$71)+SUM('1.  LRAMVA Summary'!P$72:P$73)*(MONTH($E114)-1)/12)*$H114</f>
        <v>0</v>
      </c>
      <c r="V114" s="209">
        <f>(SUM('1.  LRAMVA Summary'!Q$54:Q$71)+SUM('1.  LRAMVA Summary'!Q$72:Q$73)*(MONTH($E114)-1)/12)*$H114</f>
        <v>0</v>
      </c>
      <c r="W114" s="210">
        <f t="shared" si="49"/>
        <v>226.96366481065536</v>
      </c>
    </row>
    <row r="115" spans="2:23" s="8" customFormat="1">
      <c r="B115" s="61"/>
      <c r="E115" s="193">
        <v>43040</v>
      </c>
      <c r="F115" s="193" t="s">
        <v>701</v>
      </c>
      <c r="G115" s="194" t="s">
        <v>652</v>
      </c>
      <c r="H115" s="219">
        <f t="shared" ref="H115:H116" si="52">$C$42/12</f>
        <v>1.25E-3</v>
      </c>
      <c r="I115" s="209">
        <f>(SUM('1.  LRAMVA Summary'!D$54:D$71)+SUM('1.  LRAMVA Summary'!D$72:D$73)*(MONTH($E115)-1)/12)*$H115</f>
        <v>138.78540631137599</v>
      </c>
      <c r="J115" s="209">
        <f>(SUM('1.  LRAMVA Summary'!E$54:E$71)+SUM('1.  LRAMVA Summary'!E$72:E$73)*(MONTH($E115)-1)/12)*$H115</f>
        <v>53.213842281145283</v>
      </c>
      <c r="K115" s="209">
        <f>(SUM('1.  LRAMVA Summary'!F$54:F$71)+SUM('1.  LRAMVA Summary'!F$72:F$73)*(MONTH($E115)-1)/12)*$H115</f>
        <v>38.885648037763914</v>
      </c>
      <c r="L115" s="209">
        <f>(SUM('1.  LRAMVA Summary'!G$54:G$71)+SUM('1.  LRAMVA Summary'!G$72:G$73)*(MONTH($E115)-1)/12)*$H115</f>
        <v>8.7013002775819857</v>
      </c>
      <c r="M115" s="209">
        <f>(SUM('1.  LRAMVA Summary'!H$54:H$71)+SUM('1.  LRAMVA Summary'!H$72:H$73)*(MONTH($E115)-1)/12)*$H115</f>
        <v>0</v>
      </c>
      <c r="N115" s="209">
        <f>(SUM('1.  LRAMVA Summary'!I$54:I$71)+SUM('1.  LRAMVA Summary'!I$72:I$73)*(MONTH($E115)-1)/12)*$H115</f>
        <v>0</v>
      </c>
      <c r="O115" s="209">
        <f>(SUM('1.  LRAMVA Summary'!J$54:J$71)+SUM('1.  LRAMVA Summary'!J$72:J$73)*(MONTH($E115)-1)/12)*$H115</f>
        <v>0</v>
      </c>
      <c r="P115" s="209">
        <f>(SUM('1.  LRAMVA Summary'!K$54:K$71)+SUM('1.  LRAMVA Summary'!K$72:K$73)*(MONTH($E115)-1)/12)*$H115</f>
        <v>0</v>
      </c>
      <c r="Q115" s="209">
        <f>(SUM('1.  LRAMVA Summary'!L$54:L$71)+SUM('1.  LRAMVA Summary'!L$72:L$73)*(MONTH($E115)-1)/12)*$H115</f>
        <v>0</v>
      </c>
      <c r="R115" s="209">
        <f>(SUM('1.  LRAMVA Summary'!M$54:M$71)+SUM('1.  LRAMVA Summary'!M$72:M$73)*(MONTH($E115)-1)/12)*$H115</f>
        <v>0</v>
      </c>
      <c r="S115" s="209">
        <f>(SUM('1.  LRAMVA Summary'!N$54:N$71)+SUM('1.  LRAMVA Summary'!N$72:N$73)*(MONTH($E115)-1)/12)*$H115</f>
        <v>0</v>
      </c>
      <c r="T115" s="209">
        <f>(SUM('1.  LRAMVA Summary'!O$54:O$71)+SUM('1.  LRAMVA Summary'!O$72:O$73)*(MONTH($E115)-1)/12)*$H115</f>
        <v>0</v>
      </c>
      <c r="U115" s="209">
        <f>(SUM('1.  LRAMVA Summary'!P$54:P$71)+SUM('1.  LRAMVA Summary'!P$72:P$73)*(MONTH($E115)-1)/12)*$H115</f>
        <v>0</v>
      </c>
      <c r="V115" s="209">
        <f>(SUM('1.  LRAMVA Summary'!Q$54:Q$71)+SUM('1.  LRAMVA Summary'!Q$72:Q$73)*(MONTH($E115)-1)/12)*$H115</f>
        <v>0</v>
      </c>
      <c r="W115" s="210">
        <f t="shared" si="49"/>
        <v>239.58619690786719</v>
      </c>
    </row>
    <row r="116" spans="2:23" s="8" customFormat="1">
      <c r="B116" s="61"/>
      <c r="E116" s="193">
        <v>43070</v>
      </c>
      <c r="F116" s="193" t="s">
        <v>701</v>
      </c>
      <c r="G116" s="194" t="s">
        <v>652</v>
      </c>
      <c r="H116" s="219">
        <f t="shared" si="52"/>
        <v>1.25E-3</v>
      </c>
      <c r="I116" s="209">
        <f>(SUM('1.  LRAMVA Summary'!D$54:D$71)+SUM('1.  LRAMVA Summary'!D$72:D$73)*(MONTH($E116)-1)/12)*$H116</f>
        <v>145.74035728351674</v>
      </c>
      <c r="J116" s="209">
        <f>(SUM('1.  LRAMVA Summary'!E$54:E$71)+SUM('1.  LRAMVA Summary'!E$72:E$73)*(MONTH($E116)-1)/12)*$H116</f>
        <v>55.955852263380855</v>
      </c>
      <c r="K116" s="209">
        <f>(SUM('1.  LRAMVA Summary'!F$54:F$71)+SUM('1.  LRAMVA Summary'!F$72:F$73)*(MONTH($E116)-1)/12)*$H116</f>
        <v>41.555089114523554</v>
      </c>
      <c r="L116" s="209">
        <f>(SUM('1.  LRAMVA Summary'!G$54:G$71)+SUM('1.  LRAMVA Summary'!G$72:G$73)*(MONTH($E116)-1)/12)*$H116</f>
        <v>8.9574303436578244</v>
      </c>
      <c r="M116" s="209">
        <f>(SUM('1.  LRAMVA Summary'!H$54:H$71)+SUM('1.  LRAMVA Summary'!H$72:H$73)*(MONTH($E116)-1)/12)*$H116</f>
        <v>0</v>
      </c>
      <c r="N116" s="209">
        <f>(SUM('1.  LRAMVA Summary'!I$54:I$71)+SUM('1.  LRAMVA Summary'!I$72:I$73)*(MONTH($E116)-1)/12)*$H116</f>
        <v>0</v>
      </c>
      <c r="O116" s="209">
        <f>(SUM('1.  LRAMVA Summary'!J$54:J$71)+SUM('1.  LRAMVA Summary'!J$72:J$73)*(MONTH($E116)-1)/12)*$H116</f>
        <v>0</v>
      </c>
      <c r="P116" s="209">
        <f>(SUM('1.  LRAMVA Summary'!K$54:K$71)+SUM('1.  LRAMVA Summary'!K$72:K$73)*(MONTH($E116)-1)/12)*$H116</f>
        <v>0</v>
      </c>
      <c r="Q116" s="209">
        <f>(SUM('1.  LRAMVA Summary'!L$54:L$71)+SUM('1.  LRAMVA Summary'!L$72:L$73)*(MONTH($E116)-1)/12)*$H116</f>
        <v>0</v>
      </c>
      <c r="R116" s="209">
        <f>(SUM('1.  LRAMVA Summary'!M$54:M$71)+SUM('1.  LRAMVA Summary'!M$72:M$73)*(MONTH($E116)-1)/12)*$H116</f>
        <v>0</v>
      </c>
      <c r="S116" s="209">
        <f>(SUM('1.  LRAMVA Summary'!N$54:N$71)+SUM('1.  LRAMVA Summary'!N$72:N$73)*(MONTH($E116)-1)/12)*$H116</f>
        <v>0</v>
      </c>
      <c r="T116" s="209">
        <f>(SUM('1.  LRAMVA Summary'!O$54:O$71)+SUM('1.  LRAMVA Summary'!O$72:O$73)*(MONTH($E116)-1)/12)*$H116</f>
        <v>0</v>
      </c>
      <c r="U116" s="209">
        <f>(SUM('1.  LRAMVA Summary'!P$54:P$71)+SUM('1.  LRAMVA Summary'!P$72:P$73)*(MONTH($E116)-1)/12)*$H116</f>
        <v>0</v>
      </c>
      <c r="V116" s="209">
        <f>(SUM('1.  LRAMVA Summary'!Q$54:Q$71)+SUM('1.  LRAMVA Summary'!Q$72:Q$73)*(MONTH($E116)-1)/12)*$H116</f>
        <v>0</v>
      </c>
      <c r="W116" s="210">
        <f t="shared" si="49"/>
        <v>252.20872900507896</v>
      </c>
    </row>
    <row r="117" spans="2:23" s="8" customFormat="1" ht="15" thickBot="1">
      <c r="B117" s="61"/>
      <c r="E117" s="195" t="s">
        <v>702</v>
      </c>
      <c r="F117" s="195"/>
      <c r="G117" s="196"/>
      <c r="H117" s="197"/>
      <c r="I117" s="198">
        <f>SUM(I104:I116)</f>
        <v>1484.473143738064</v>
      </c>
      <c r="J117" s="198">
        <f>SUM(J104:J116)</f>
        <v>520.71484022057359</v>
      </c>
      <c r="K117" s="198">
        <f t="shared" ref="K117:O117" si="53">SUM(K104:K116)</f>
        <v>290.7399117753323</v>
      </c>
      <c r="L117" s="198">
        <f t="shared" si="53"/>
        <v>125.35740561114477</v>
      </c>
      <c r="M117" s="198">
        <f t="shared" si="53"/>
        <v>0</v>
      </c>
      <c r="N117" s="198">
        <f t="shared" si="53"/>
        <v>0</v>
      </c>
      <c r="O117" s="198">
        <f t="shared" si="53"/>
        <v>0</v>
      </c>
      <c r="P117" s="198">
        <f t="shared" ref="P117:V117" si="54">SUM(P104:P116)</f>
        <v>0</v>
      </c>
      <c r="Q117" s="198">
        <f t="shared" si="54"/>
        <v>0</v>
      </c>
      <c r="R117" s="198">
        <f t="shared" si="54"/>
        <v>0</v>
      </c>
      <c r="S117" s="198">
        <f t="shared" si="54"/>
        <v>0</v>
      </c>
      <c r="T117" s="198">
        <f t="shared" si="54"/>
        <v>0</v>
      </c>
      <c r="U117" s="198">
        <f t="shared" si="54"/>
        <v>0</v>
      </c>
      <c r="V117" s="198">
        <f t="shared" si="54"/>
        <v>0</v>
      </c>
      <c r="W117" s="198">
        <f>SUM(W104:W116)</f>
        <v>2421.2853013451149</v>
      </c>
    </row>
    <row r="118" spans="2:23" s="8" customFormat="1" ht="15" thickTop="1">
      <c r="B118" s="61"/>
      <c r="E118" s="199" t="s">
        <v>219</v>
      </c>
      <c r="F118" s="199"/>
      <c r="G118" s="200"/>
      <c r="H118" s="201"/>
      <c r="I118" s="202"/>
      <c r="J118" s="202"/>
      <c r="K118" s="202"/>
      <c r="L118" s="202"/>
      <c r="M118" s="202"/>
      <c r="N118" s="202"/>
      <c r="O118" s="202"/>
      <c r="P118" s="202"/>
      <c r="Q118" s="202"/>
      <c r="R118" s="202"/>
      <c r="S118" s="202"/>
      <c r="T118" s="202"/>
      <c r="U118" s="202"/>
      <c r="V118" s="202"/>
      <c r="W118" s="203"/>
    </row>
    <row r="119" spans="2:23" s="8" customFormat="1">
      <c r="B119" s="61"/>
      <c r="E119" s="204" t="s">
        <v>703</v>
      </c>
      <c r="F119" s="204"/>
      <c r="G119" s="205"/>
      <c r="H119" s="206"/>
      <c r="I119" s="207">
        <f>I117+I118</f>
        <v>1484.473143738064</v>
      </c>
      <c r="J119" s="207">
        <f t="shared" ref="J119" si="55">J117+J118</f>
        <v>520.71484022057359</v>
      </c>
      <c r="K119" s="207">
        <f t="shared" ref="K119" si="56">K117+K118</f>
        <v>290.7399117753323</v>
      </c>
      <c r="L119" s="207">
        <f t="shared" ref="L119" si="57">L117+L118</f>
        <v>125.35740561114477</v>
      </c>
      <c r="M119" s="207">
        <f t="shared" ref="M119" si="58">M117+M118</f>
        <v>0</v>
      </c>
      <c r="N119" s="207">
        <f t="shared" ref="N119" si="59">N117+N118</f>
        <v>0</v>
      </c>
      <c r="O119" s="207">
        <f t="shared" ref="O119:V119" si="60">O117+O118</f>
        <v>0</v>
      </c>
      <c r="P119" s="207">
        <f t="shared" si="60"/>
        <v>0</v>
      </c>
      <c r="Q119" s="207">
        <f t="shared" si="60"/>
        <v>0</v>
      </c>
      <c r="R119" s="207">
        <f t="shared" si="60"/>
        <v>0</v>
      </c>
      <c r="S119" s="207">
        <f t="shared" si="60"/>
        <v>0</v>
      </c>
      <c r="T119" s="207">
        <f t="shared" si="60"/>
        <v>0</v>
      </c>
      <c r="U119" s="207">
        <f t="shared" si="60"/>
        <v>0</v>
      </c>
      <c r="V119" s="207">
        <f t="shared" si="60"/>
        <v>0</v>
      </c>
      <c r="W119" s="207">
        <f t="shared" ref="W119" si="61">W117+W118</f>
        <v>2421.2853013451149</v>
      </c>
    </row>
    <row r="120" spans="2:23" s="8" customFormat="1">
      <c r="B120" s="61"/>
      <c r="E120" s="193">
        <v>43101</v>
      </c>
      <c r="F120" s="193" t="s">
        <v>704</v>
      </c>
      <c r="G120" s="194" t="s">
        <v>640</v>
      </c>
      <c r="H120" s="219">
        <f>$C$43/12</f>
        <v>1.25E-3</v>
      </c>
      <c r="I120" s="209">
        <f>(SUM('1.  LRAMVA Summary'!D$54:D$74)+SUM('1.  LRAMVA Summary'!D$75:D$76)*(MONTH($E120)-1)/12)*$H120</f>
        <v>152.69530825565752</v>
      </c>
      <c r="J120" s="209">
        <f>(SUM('1.  LRAMVA Summary'!E$54:E$74)+SUM('1.  LRAMVA Summary'!E$75:E$76)*(MONTH($E120)-1)/12)*$H120</f>
        <v>58.697862245616435</v>
      </c>
      <c r="K120" s="209">
        <f>(SUM('1.  LRAMVA Summary'!F$54:F$74)+SUM('1.  LRAMVA Summary'!F$75:F$76)*(MONTH($E120)-1)/12)*$H120</f>
        <v>44.224530191283201</v>
      </c>
      <c r="L120" s="209">
        <f>(SUM('1.  LRAMVA Summary'!G$54:G$74)+SUM('1.  LRAMVA Summary'!G$75:G$76)*(MONTH($E120)-1)/12)*$H120</f>
        <v>9.2135604097336632</v>
      </c>
      <c r="M120" s="209">
        <f>(SUM('1.  LRAMVA Summary'!H$54:H$74)+SUM('1.  LRAMVA Summary'!H$75:H$76)*(MONTH($E120)-1)/12)*$H120</f>
        <v>0</v>
      </c>
      <c r="N120" s="209">
        <f>(SUM('1.  LRAMVA Summary'!I$54:I$74)+SUM('1.  LRAMVA Summary'!I$75:I$76)*(MONTH($E120)-1)/12)*$H120</f>
        <v>0</v>
      </c>
      <c r="O120" s="209">
        <f>(SUM('1.  LRAMVA Summary'!J$54:J$74)+SUM('1.  LRAMVA Summary'!J$75:J$76)*(MONTH($E120)-1)/12)*$H120</f>
        <v>0</v>
      </c>
      <c r="P120" s="209">
        <f>(SUM('1.  LRAMVA Summary'!K$54:K$74)+SUM('1.  LRAMVA Summary'!K$75:K$76)*(MONTH($E120)-1)/12)*$H120</f>
        <v>0</v>
      </c>
      <c r="Q120" s="209">
        <f>(SUM('1.  LRAMVA Summary'!L$54:L$74)+SUM('1.  LRAMVA Summary'!L$75:L$76)*(MONTH($E120)-1)/12)*$H120</f>
        <v>0</v>
      </c>
      <c r="R120" s="209">
        <f>(SUM('1.  LRAMVA Summary'!M$54:M$74)+SUM('1.  LRAMVA Summary'!M$75:M$76)*(MONTH($E120)-1)/12)*$H120</f>
        <v>0</v>
      </c>
      <c r="S120" s="209">
        <f>(SUM('1.  LRAMVA Summary'!N$54:N$74)+SUM('1.  LRAMVA Summary'!N$75:N$76)*(MONTH($E120)-1)/12)*$H120</f>
        <v>0</v>
      </c>
      <c r="T120" s="209">
        <f>(SUM('1.  LRAMVA Summary'!O$54:O$74)+SUM('1.  LRAMVA Summary'!O$75:O$76)*(MONTH($E120)-1)/12)*$H120</f>
        <v>0</v>
      </c>
      <c r="U120" s="209">
        <f>(SUM('1.  LRAMVA Summary'!P$54:P$74)+SUM('1.  LRAMVA Summary'!P$75:P$76)*(MONTH($E120)-1)/12)*$H120</f>
        <v>0</v>
      </c>
      <c r="V120" s="209">
        <f>(SUM('1.  LRAMVA Summary'!Q$54:Q$74)+SUM('1.  LRAMVA Summary'!Q$75:Q$76)*(MONTH($E120)-1)/12)*$H120</f>
        <v>0</v>
      </c>
      <c r="W120" s="210">
        <f>SUM(I120:V120)</f>
        <v>264.83126110229085</v>
      </c>
    </row>
    <row r="121" spans="2:23" s="8" customFormat="1">
      <c r="B121" s="61"/>
      <c r="E121" s="193">
        <v>43132</v>
      </c>
      <c r="F121" s="193" t="s">
        <v>704</v>
      </c>
      <c r="G121" s="194" t="s">
        <v>640</v>
      </c>
      <c r="H121" s="219">
        <f t="shared" ref="H121:H122" si="62">$C$43/12</f>
        <v>1.25E-3</v>
      </c>
      <c r="I121" s="209">
        <f>(SUM('1.  LRAMVA Summary'!D$54:D$74)+SUM('1.  LRAMVA Summary'!D$75:D$76)*(MONTH($E121)-1)/12)*$H121</f>
        <v>154.66473610374371</v>
      </c>
      <c r="J121" s="209">
        <f>(SUM('1.  LRAMVA Summary'!E$54:E$74)+SUM('1.  LRAMVA Summary'!E$75:E$76)*(MONTH($E121)-1)/12)*$H121</f>
        <v>59.718522929343401</v>
      </c>
      <c r="K121" s="209">
        <f>(SUM('1.  LRAMVA Summary'!F$54:F$74)+SUM('1.  LRAMVA Summary'!F$75:F$76)*(MONTH($E121)-1)/12)*$H121</f>
        <v>46.158313355706817</v>
      </c>
      <c r="L121" s="209">
        <f>(SUM('1.  LRAMVA Summary'!G$54:G$74)+SUM('1.  LRAMVA Summary'!G$75:G$76)*(MONTH($E121)-1)/12)*$H121</f>
        <v>9.2993426543536071</v>
      </c>
      <c r="M121" s="209">
        <f>(SUM('1.  LRAMVA Summary'!H$54:H$74)+SUM('1.  LRAMVA Summary'!H$75:H$76)*(MONTH($E121)-1)/12)*$H121</f>
        <v>0</v>
      </c>
      <c r="N121" s="209">
        <f>(SUM('1.  LRAMVA Summary'!I$54:I$74)+SUM('1.  LRAMVA Summary'!I$75:I$76)*(MONTH($E121)-1)/12)*$H121</f>
        <v>0</v>
      </c>
      <c r="O121" s="209">
        <f>(SUM('1.  LRAMVA Summary'!J$54:J$74)+SUM('1.  LRAMVA Summary'!J$75:J$76)*(MONTH($E121)-1)/12)*$H121</f>
        <v>0</v>
      </c>
      <c r="P121" s="209">
        <f>(SUM('1.  LRAMVA Summary'!K$54:K$74)+SUM('1.  LRAMVA Summary'!K$75:K$76)*(MONTH($E121)-1)/12)*$H121</f>
        <v>0</v>
      </c>
      <c r="Q121" s="209">
        <f>(SUM('1.  LRAMVA Summary'!L$54:L$74)+SUM('1.  LRAMVA Summary'!L$75:L$76)*(MONTH($E121)-1)/12)*$H121</f>
        <v>0</v>
      </c>
      <c r="R121" s="209">
        <f>(SUM('1.  LRAMVA Summary'!M$54:M$74)+SUM('1.  LRAMVA Summary'!M$75:M$76)*(MONTH($E121)-1)/12)*$H121</f>
        <v>0</v>
      </c>
      <c r="S121" s="209">
        <f>(SUM('1.  LRAMVA Summary'!N$54:N$74)+SUM('1.  LRAMVA Summary'!N$75:N$76)*(MONTH($E121)-1)/12)*$H121</f>
        <v>0</v>
      </c>
      <c r="T121" s="209">
        <f>(SUM('1.  LRAMVA Summary'!O$54:O$74)+SUM('1.  LRAMVA Summary'!O$75:O$76)*(MONTH($E121)-1)/12)*$H121</f>
        <v>0</v>
      </c>
      <c r="U121" s="209">
        <f>(SUM('1.  LRAMVA Summary'!P$54:P$74)+SUM('1.  LRAMVA Summary'!P$75:P$76)*(MONTH($E121)-1)/12)*$H121</f>
        <v>0</v>
      </c>
      <c r="V121" s="209">
        <f>(SUM('1.  LRAMVA Summary'!Q$54:Q$74)+SUM('1.  LRAMVA Summary'!Q$75:Q$76)*(MONTH($E121)-1)/12)*$H121</f>
        <v>0</v>
      </c>
      <c r="W121" s="210">
        <f t="shared" ref="W121:W131" si="63">SUM(I121:V121)</f>
        <v>269.84091504314756</v>
      </c>
    </row>
    <row r="122" spans="2:23" s="8" customFormat="1">
      <c r="B122" s="61"/>
      <c r="E122" s="193">
        <v>43160</v>
      </c>
      <c r="F122" s="193" t="s">
        <v>704</v>
      </c>
      <c r="G122" s="194" t="s">
        <v>640</v>
      </c>
      <c r="H122" s="219">
        <f t="shared" si="62"/>
        <v>1.25E-3</v>
      </c>
      <c r="I122" s="209">
        <f>(SUM('1.  LRAMVA Summary'!D$54:D$74)+SUM('1.  LRAMVA Summary'!D$75:D$76)*(MONTH($E122)-1)/12)*$H122</f>
        <v>156.63416395182992</v>
      </c>
      <c r="J122" s="209">
        <f>(SUM('1.  LRAMVA Summary'!E$54:E$74)+SUM('1.  LRAMVA Summary'!E$75:E$76)*(MONTH($E122)-1)/12)*$H122</f>
        <v>60.739183613070352</v>
      </c>
      <c r="K122" s="209">
        <f>(SUM('1.  LRAMVA Summary'!F$54:F$74)+SUM('1.  LRAMVA Summary'!F$75:F$76)*(MONTH($E122)-1)/12)*$H122</f>
        <v>48.092096520130418</v>
      </c>
      <c r="L122" s="209">
        <f>(SUM('1.  LRAMVA Summary'!G$54:G$74)+SUM('1.  LRAMVA Summary'!G$75:G$76)*(MONTH($E122)-1)/12)*$H122</f>
        <v>9.3851248989735527</v>
      </c>
      <c r="M122" s="209">
        <f>(SUM('1.  LRAMVA Summary'!H$54:H$74)+SUM('1.  LRAMVA Summary'!H$75:H$76)*(MONTH($E122)-1)/12)*$H122</f>
        <v>0</v>
      </c>
      <c r="N122" s="209">
        <f>(SUM('1.  LRAMVA Summary'!I$54:I$74)+SUM('1.  LRAMVA Summary'!I$75:I$76)*(MONTH($E122)-1)/12)*$H122</f>
        <v>0</v>
      </c>
      <c r="O122" s="209">
        <f>(SUM('1.  LRAMVA Summary'!J$54:J$74)+SUM('1.  LRAMVA Summary'!J$75:J$76)*(MONTH($E122)-1)/12)*$H122</f>
        <v>0</v>
      </c>
      <c r="P122" s="209">
        <f>(SUM('1.  LRAMVA Summary'!K$54:K$74)+SUM('1.  LRAMVA Summary'!K$75:K$76)*(MONTH($E122)-1)/12)*$H122</f>
        <v>0</v>
      </c>
      <c r="Q122" s="209">
        <f>(SUM('1.  LRAMVA Summary'!L$54:L$74)+SUM('1.  LRAMVA Summary'!L$75:L$76)*(MONTH($E122)-1)/12)*$H122</f>
        <v>0</v>
      </c>
      <c r="R122" s="209">
        <f>(SUM('1.  LRAMVA Summary'!M$54:M$74)+SUM('1.  LRAMVA Summary'!M$75:M$76)*(MONTH($E122)-1)/12)*$H122</f>
        <v>0</v>
      </c>
      <c r="S122" s="209">
        <f>(SUM('1.  LRAMVA Summary'!N$54:N$74)+SUM('1.  LRAMVA Summary'!N$75:N$76)*(MONTH($E122)-1)/12)*$H122</f>
        <v>0</v>
      </c>
      <c r="T122" s="209">
        <f>(SUM('1.  LRAMVA Summary'!O$54:O$74)+SUM('1.  LRAMVA Summary'!O$75:O$76)*(MONTH($E122)-1)/12)*$H122</f>
        <v>0</v>
      </c>
      <c r="U122" s="209">
        <f>(SUM('1.  LRAMVA Summary'!P$54:P$74)+SUM('1.  LRAMVA Summary'!P$75:P$76)*(MONTH($E122)-1)/12)*$H122</f>
        <v>0</v>
      </c>
      <c r="V122" s="209">
        <f>(SUM('1.  LRAMVA Summary'!Q$54:Q$74)+SUM('1.  LRAMVA Summary'!Q$75:Q$76)*(MONTH($E122)-1)/12)*$H122</f>
        <v>0</v>
      </c>
      <c r="W122" s="210">
        <f t="shared" si="63"/>
        <v>274.85056898400427</v>
      </c>
    </row>
    <row r="123" spans="2:23" s="7" customFormat="1">
      <c r="B123" s="218"/>
      <c r="E123" s="193">
        <v>43191</v>
      </c>
      <c r="F123" s="193" t="s">
        <v>704</v>
      </c>
      <c r="G123" s="194" t="s">
        <v>644</v>
      </c>
      <c r="H123" s="219">
        <f>$C$44/12</f>
        <v>1.575E-3</v>
      </c>
      <c r="I123" s="209">
        <f>(SUM('1.  LRAMVA Summary'!D$54:D$74)+SUM('1.  LRAMVA Summary'!D$75:D$76)*(MONTH($E123)-1)/12)*$H123</f>
        <v>199.8405256678943</v>
      </c>
      <c r="J123" s="209">
        <f>(SUM('1.  LRAMVA Summary'!E$54:E$74)+SUM('1.  LRAMVA Summary'!E$75:E$76)*(MONTH($E123)-1)/12)*$H123</f>
        <v>77.817403813964617</v>
      </c>
      <c r="K123" s="209">
        <f>(SUM('1.  LRAMVA Summary'!F$54:F$74)+SUM('1.  LRAMVA Summary'!F$75:F$76)*(MONTH($E123)-1)/12)*$H123</f>
        <v>63.032608402538074</v>
      </c>
      <c r="L123" s="209">
        <f>(SUM('1.  LRAMVA Summary'!G$54:G$74)+SUM('1.  LRAMVA Summary'!G$75:G$76)*(MONTH($E123)-1)/12)*$H123</f>
        <v>11.933343000927804</v>
      </c>
      <c r="M123" s="209">
        <f>(SUM('1.  LRAMVA Summary'!H$54:H$74)+SUM('1.  LRAMVA Summary'!H$75:H$76)*(MONTH($E123)-1)/12)*$H123</f>
        <v>0</v>
      </c>
      <c r="N123" s="209">
        <f>(SUM('1.  LRAMVA Summary'!I$54:I$74)+SUM('1.  LRAMVA Summary'!I$75:I$76)*(MONTH($E123)-1)/12)*$H123</f>
        <v>0</v>
      </c>
      <c r="O123" s="209">
        <f>(SUM('1.  LRAMVA Summary'!J$54:J$74)+SUM('1.  LRAMVA Summary'!J$75:J$76)*(MONTH($E123)-1)/12)*$H123</f>
        <v>0</v>
      </c>
      <c r="P123" s="209">
        <f>(SUM('1.  LRAMVA Summary'!K$54:K$74)+SUM('1.  LRAMVA Summary'!K$75:K$76)*(MONTH($E123)-1)/12)*$H123</f>
        <v>0</v>
      </c>
      <c r="Q123" s="209">
        <f>(SUM('1.  LRAMVA Summary'!L$54:L$74)+SUM('1.  LRAMVA Summary'!L$75:L$76)*(MONTH($E123)-1)/12)*$H123</f>
        <v>0</v>
      </c>
      <c r="R123" s="209">
        <f>(SUM('1.  LRAMVA Summary'!M$54:M$74)+SUM('1.  LRAMVA Summary'!M$75:M$76)*(MONTH($E123)-1)/12)*$H123</f>
        <v>0</v>
      </c>
      <c r="S123" s="209">
        <f>(SUM('1.  LRAMVA Summary'!N$54:N$74)+SUM('1.  LRAMVA Summary'!N$75:N$76)*(MONTH($E123)-1)/12)*$H123</f>
        <v>0</v>
      </c>
      <c r="T123" s="209">
        <f>(SUM('1.  LRAMVA Summary'!O$54:O$74)+SUM('1.  LRAMVA Summary'!O$75:O$76)*(MONTH($E123)-1)/12)*$H123</f>
        <v>0</v>
      </c>
      <c r="U123" s="209">
        <f>(SUM('1.  LRAMVA Summary'!P$54:P$74)+SUM('1.  LRAMVA Summary'!P$75:P$76)*(MONTH($E123)-1)/12)*$H123</f>
        <v>0</v>
      </c>
      <c r="V123" s="209">
        <f>(SUM('1.  LRAMVA Summary'!Q$54:Q$74)+SUM('1.  LRAMVA Summary'!Q$75:Q$76)*(MONTH($E123)-1)/12)*$H123</f>
        <v>0</v>
      </c>
      <c r="W123" s="210">
        <f t="shared" si="63"/>
        <v>352.62388088532475</v>
      </c>
    </row>
    <row r="124" spans="2:23" s="8" customFormat="1">
      <c r="B124" s="61"/>
      <c r="E124" s="193">
        <v>43221</v>
      </c>
      <c r="F124" s="193" t="s">
        <v>704</v>
      </c>
      <c r="G124" s="194" t="s">
        <v>644</v>
      </c>
      <c r="H124" s="219">
        <f t="shared" ref="H124:H125" si="64">$C$44/12</f>
        <v>1.575E-3</v>
      </c>
      <c r="I124" s="209">
        <f>(SUM('1.  LRAMVA Summary'!D$54:D$74)+SUM('1.  LRAMVA Summary'!D$75:D$76)*(MONTH($E124)-1)/12)*$H124</f>
        <v>202.3220047564829</v>
      </c>
      <c r="J124" s="209">
        <f>(SUM('1.  LRAMVA Summary'!E$54:E$74)+SUM('1.  LRAMVA Summary'!E$75:E$76)*(MONTH($E124)-1)/12)*$H124</f>
        <v>79.103436275460581</v>
      </c>
      <c r="K124" s="209">
        <f>(SUM('1.  LRAMVA Summary'!F$54:F$74)+SUM('1.  LRAMVA Summary'!F$75:F$76)*(MONTH($E124)-1)/12)*$H124</f>
        <v>65.469175189711834</v>
      </c>
      <c r="L124" s="209">
        <f>(SUM('1.  LRAMVA Summary'!G$54:G$74)+SUM('1.  LRAMVA Summary'!G$75:G$76)*(MONTH($E124)-1)/12)*$H124</f>
        <v>12.041428629148934</v>
      </c>
      <c r="M124" s="209">
        <f>(SUM('1.  LRAMVA Summary'!H$54:H$74)+SUM('1.  LRAMVA Summary'!H$75:H$76)*(MONTH($E124)-1)/12)*$H124</f>
        <v>0</v>
      </c>
      <c r="N124" s="209">
        <f>(SUM('1.  LRAMVA Summary'!I$54:I$74)+SUM('1.  LRAMVA Summary'!I$75:I$76)*(MONTH($E124)-1)/12)*$H124</f>
        <v>0</v>
      </c>
      <c r="O124" s="209">
        <f>(SUM('1.  LRAMVA Summary'!J$54:J$74)+SUM('1.  LRAMVA Summary'!J$75:J$76)*(MONTH($E124)-1)/12)*$H124</f>
        <v>0</v>
      </c>
      <c r="P124" s="209">
        <f>(SUM('1.  LRAMVA Summary'!K$54:K$74)+SUM('1.  LRAMVA Summary'!K$75:K$76)*(MONTH($E124)-1)/12)*$H124</f>
        <v>0</v>
      </c>
      <c r="Q124" s="209">
        <f>(SUM('1.  LRAMVA Summary'!L$54:L$74)+SUM('1.  LRAMVA Summary'!L$75:L$76)*(MONTH($E124)-1)/12)*$H124</f>
        <v>0</v>
      </c>
      <c r="R124" s="209">
        <f>(SUM('1.  LRAMVA Summary'!M$54:M$74)+SUM('1.  LRAMVA Summary'!M$75:M$76)*(MONTH($E124)-1)/12)*$H124</f>
        <v>0</v>
      </c>
      <c r="S124" s="209">
        <f>(SUM('1.  LRAMVA Summary'!N$54:N$74)+SUM('1.  LRAMVA Summary'!N$75:N$76)*(MONTH($E124)-1)/12)*$H124</f>
        <v>0</v>
      </c>
      <c r="T124" s="209">
        <f>(SUM('1.  LRAMVA Summary'!O$54:O$74)+SUM('1.  LRAMVA Summary'!O$75:O$76)*(MONTH($E124)-1)/12)*$H124</f>
        <v>0</v>
      </c>
      <c r="U124" s="209">
        <f>(SUM('1.  LRAMVA Summary'!P$54:P$74)+SUM('1.  LRAMVA Summary'!P$75:P$76)*(MONTH($E124)-1)/12)*$H124</f>
        <v>0</v>
      </c>
      <c r="V124" s="209">
        <f>(SUM('1.  LRAMVA Summary'!Q$54:Q$74)+SUM('1.  LRAMVA Summary'!Q$75:Q$76)*(MONTH($E124)-1)/12)*$H124</f>
        <v>0</v>
      </c>
      <c r="W124" s="210">
        <f t="shared" si="63"/>
        <v>358.93604485080425</v>
      </c>
    </row>
    <row r="125" spans="2:23" s="217" customFormat="1">
      <c r="B125" s="216"/>
      <c r="E125" s="193">
        <v>43252</v>
      </c>
      <c r="F125" s="193" t="s">
        <v>704</v>
      </c>
      <c r="G125" s="194" t="s">
        <v>644</v>
      </c>
      <c r="H125" s="219">
        <f t="shared" si="64"/>
        <v>1.575E-3</v>
      </c>
      <c r="I125" s="209">
        <f>(SUM('1.  LRAMVA Summary'!D$54:D$74)+SUM('1.  LRAMVA Summary'!D$75:D$76)*(MONTH($E125)-1)/12)*$H125</f>
        <v>204.8034838450715</v>
      </c>
      <c r="J125" s="209">
        <f>(SUM('1.  LRAMVA Summary'!E$54:E$74)+SUM('1.  LRAMVA Summary'!E$75:E$76)*(MONTH($E125)-1)/12)*$H125</f>
        <v>80.389468736956559</v>
      </c>
      <c r="K125" s="209">
        <f>(SUM('1.  LRAMVA Summary'!F$54:F$74)+SUM('1.  LRAMVA Summary'!F$75:F$76)*(MONTH($E125)-1)/12)*$H125</f>
        <v>67.905741976885565</v>
      </c>
      <c r="L125" s="209">
        <f>(SUM('1.  LRAMVA Summary'!G$54:G$74)+SUM('1.  LRAMVA Summary'!G$75:G$76)*(MONTH($E125)-1)/12)*$H125</f>
        <v>12.149514257370065</v>
      </c>
      <c r="M125" s="209">
        <f>(SUM('1.  LRAMVA Summary'!H$54:H$74)+SUM('1.  LRAMVA Summary'!H$75:H$76)*(MONTH($E125)-1)/12)*$H125</f>
        <v>0</v>
      </c>
      <c r="N125" s="209">
        <f>(SUM('1.  LRAMVA Summary'!I$54:I$74)+SUM('1.  LRAMVA Summary'!I$75:I$76)*(MONTH($E125)-1)/12)*$H125</f>
        <v>0</v>
      </c>
      <c r="O125" s="209">
        <f>(SUM('1.  LRAMVA Summary'!J$54:J$74)+SUM('1.  LRAMVA Summary'!J$75:J$76)*(MONTH($E125)-1)/12)*$H125</f>
        <v>0</v>
      </c>
      <c r="P125" s="209">
        <f>(SUM('1.  LRAMVA Summary'!K$54:K$74)+SUM('1.  LRAMVA Summary'!K$75:K$76)*(MONTH($E125)-1)/12)*$H125</f>
        <v>0</v>
      </c>
      <c r="Q125" s="209">
        <f>(SUM('1.  LRAMVA Summary'!L$54:L$74)+SUM('1.  LRAMVA Summary'!L$75:L$76)*(MONTH($E125)-1)/12)*$H125</f>
        <v>0</v>
      </c>
      <c r="R125" s="209">
        <f>(SUM('1.  LRAMVA Summary'!M$54:M$74)+SUM('1.  LRAMVA Summary'!M$75:M$76)*(MONTH($E125)-1)/12)*$H125</f>
        <v>0</v>
      </c>
      <c r="S125" s="209">
        <f>(SUM('1.  LRAMVA Summary'!N$54:N$74)+SUM('1.  LRAMVA Summary'!N$75:N$76)*(MONTH($E125)-1)/12)*$H125</f>
        <v>0</v>
      </c>
      <c r="T125" s="209">
        <f>(SUM('1.  LRAMVA Summary'!O$54:O$74)+SUM('1.  LRAMVA Summary'!O$75:O$76)*(MONTH($E125)-1)/12)*$H125</f>
        <v>0</v>
      </c>
      <c r="U125" s="209">
        <f>(SUM('1.  LRAMVA Summary'!P$54:P$74)+SUM('1.  LRAMVA Summary'!P$75:P$76)*(MONTH($E125)-1)/12)*$H125</f>
        <v>0</v>
      </c>
      <c r="V125" s="209">
        <f>(SUM('1.  LRAMVA Summary'!Q$54:Q$74)+SUM('1.  LRAMVA Summary'!Q$75:Q$76)*(MONTH($E125)-1)/12)*$H125</f>
        <v>0</v>
      </c>
      <c r="W125" s="210">
        <f t="shared" si="63"/>
        <v>365.24820881628369</v>
      </c>
    </row>
    <row r="126" spans="2:23" s="8" customFormat="1">
      <c r="B126" s="61"/>
      <c r="E126" s="193">
        <v>43282</v>
      </c>
      <c r="F126" s="193" t="s">
        <v>704</v>
      </c>
      <c r="G126" s="194" t="s">
        <v>648</v>
      </c>
      <c r="H126" s="219">
        <f>$C$45/12</f>
        <v>1.575E-3</v>
      </c>
      <c r="I126" s="209">
        <f>(SUM('1.  LRAMVA Summary'!D$54:D$74)+SUM('1.  LRAMVA Summary'!D$75:D$76)*(MONTH($E126)-1)/12)*$H126</f>
        <v>207.28496293366013</v>
      </c>
      <c r="J126" s="209">
        <f>(SUM('1.  LRAMVA Summary'!E$54:E$74)+SUM('1.  LRAMVA Summary'!E$75:E$76)*(MONTH($E126)-1)/12)*$H126</f>
        <v>81.675501198452523</v>
      </c>
      <c r="K126" s="209">
        <f>(SUM('1.  LRAMVA Summary'!F$54:F$74)+SUM('1.  LRAMVA Summary'!F$75:F$76)*(MONTH($E126)-1)/12)*$H126</f>
        <v>70.342308764059325</v>
      </c>
      <c r="L126" s="209">
        <f>(SUM('1.  LRAMVA Summary'!G$54:G$74)+SUM('1.  LRAMVA Summary'!G$75:G$76)*(MONTH($E126)-1)/12)*$H126</f>
        <v>12.257599885591196</v>
      </c>
      <c r="M126" s="209">
        <f>(SUM('1.  LRAMVA Summary'!H$54:H$74)+SUM('1.  LRAMVA Summary'!H$75:H$76)*(MONTH($E126)-1)/12)*$H126</f>
        <v>0</v>
      </c>
      <c r="N126" s="209">
        <f>(SUM('1.  LRAMVA Summary'!I$54:I$74)+SUM('1.  LRAMVA Summary'!I$75:I$76)*(MONTH($E126)-1)/12)*$H126</f>
        <v>0</v>
      </c>
      <c r="O126" s="209">
        <f>(SUM('1.  LRAMVA Summary'!J$54:J$74)+SUM('1.  LRAMVA Summary'!J$75:J$76)*(MONTH($E126)-1)/12)*$H126</f>
        <v>0</v>
      </c>
      <c r="P126" s="209">
        <f>(SUM('1.  LRAMVA Summary'!K$54:K$74)+SUM('1.  LRAMVA Summary'!K$75:K$76)*(MONTH($E126)-1)/12)*$H126</f>
        <v>0</v>
      </c>
      <c r="Q126" s="209">
        <f>(SUM('1.  LRAMVA Summary'!L$54:L$74)+SUM('1.  LRAMVA Summary'!L$75:L$76)*(MONTH($E126)-1)/12)*$H126</f>
        <v>0</v>
      </c>
      <c r="R126" s="209">
        <f>(SUM('1.  LRAMVA Summary'!M$54:M$74)+SUM('1.  LRAMVA Summary'!M$75:M$76)*(MONTH($E126)-1)/12)*$H126</f>
        <v>0</v>
      </c>
      <c r="S126" s="209">
        <f>(SUM('1.  LRAMVA Summary'!N$54:N$74)+SUM('1.  LRAMVA Summary'!N$75:N$76)*(MONTH($E126)-1)/12)*$H126</f>
        <v>0</v>
      </c>
      <c r="T126" s="209">
        <f>(SUM('1.  LRAMVA Summary'!O$54:O$74)+SUM('1.  LRAMVA Summary'!O$75:O$76)*(MONTH($E126)-1)/12)*$H126</f>
        <v>0</v>
      </c>
      <c r="U126" s="209">
        <f>(SUM('1.  LRAMVA Summary'!P$54:P$74)+SUM('1.  LRAMVA Summary'!P$75:P$76)*(MONTH($E126)-1)/12)*$H126</f>
        <v>0</v>
      </c>
      <c r="V126" s="209">
        <f>(SUM('1.  LRAMVA Summary'!Q$54:Q$74)+SUM('1.  LRAMVA Summary'!Q$75:Q$76)*(MONTH($E126)-1)/12)*$H126</f>
        <v>0</v>
      </c>
      <c r="W126" s="210">
        <f t="shared" si="63"/>
        <v>371.56037278176319</v>
      </c>
    </row>
    <row r="127" spans="2:23" s="8" customFormat="1">
      <c r="B127" s="61"/>
      <c r="E127" s="193">
        <v>43313</v>
      </c>
      <c r="F127" s="193" t="s">
        <v>704</v>
      </c>
      <c r="G127" s="194" t="s">
        <v>648</v>
      </c>
      <c r="H127" s="219">
        <f t="shared" ref="H127:H128" si="65">$C$45/12</f>
        <v>1.575E-3</v>
      </c>
      <c r="I127" s="209">
        <f>(SUM('1.  LRAMVA Summary'!D$54:D$74)+SUM('1.  LRAMVA Summary'!D$75:D$76)*(MONTH($E127)-1)/12)*$H127</f>
        <v>209.76644202224873</v>
      </c>
      <c r="J127" s="209">
        <f>(SUM('1.  LRAMVA Summary'!E$54:E$74)+SUM('1.  LRAMVA Summary'!E$75:E$76)*(MONTH($E127)-1)/12)*$H127</f>
        <v>82.9615336599485</v>
      </c>
      <c r="K127" s="209">
        <f>(SUM('1.  LRAMVA Summary'!F$54:F$74)+SUM('1.  LRAMVA Summary'!F$75:F$76)*(MONTH($E127)-1)/12)*$H127</f>
        <v>72.778875551233071</v>
      </c>
      <c r="L127" s="209">
        <f>(SUM('1.  LRAMVA Summary'!G$54:G$74)+SUM('1.  LRAMVA Summary'!G$75:G$76)*(MONTH($E127)-1)/12)*$H127</f>
        <v>12.365685513812325</v>
      </c>
      <c r="M127" s="209">
        <f>(SUM('1.  LRAMVA Summary'!H$54:H$74)+SUM('1.  LRAMVA Summary'!H$75:H$76)*(MONTH($E127)-1)/12)*$H127</f>
        <v>0</v>
      </c>
      <c r="N127" s="209">
        <f>(SUM('1.  LRAMVA Summary'!I$54:I$74)+SUM('1.  LRAMVA Summary'!I$75:I$76)*(MONTH($E127)-1)/12)*$H127</f>
        <v>0</v>
      </c>
      <c r="O127" s="209">
        <f>(SUM('1.  LRAMVA Summary'!J$54:J$74)+SUM('1.  LRAMVA Summary'!J$75:J$76)*(MONTH($E127)-1)/12)*$H127</f>
        <v>0</v>
      </c>
      <c r="P127" s="209">
        <f>(SUM('1.  LRAMVA Summary'!K$54:K$74)+SUM('1.  LRAMVA Summary'!K$75:K$76)*(MONTH($E127)-1)/12)*$H127</f>
        <v>0</v>
      </c>
      <c r="Q127" s="209">
        <f>(SUM('1.  LRAMVA Summary'!L$54:L$74)+SUM('1.  LRAMVA Summary'!L$75:L$76)*(MONTH($E127)-1)/12)*$H127</f>
        <v>0</v>
      </c>
      <c r="R127" s="209">
        <f>(SUM('1.  LRAMVA Summary'!M$54:M$74)+SUM('1.  LRAMVA Summary'!M$75:M$76)*(MONTH($E127)-1)/12)*$H127</f>
        <v>0</v>
      </c>
      <c r="S127" s="209">
        <f>(SUM('1.  LRAMVA Summary'!N$54:N$74)+SUM('1.  LRAMVA Summary'!N$75:N$76)*(MONTH($E127)-1)/12)*$H127</f>
        <v>0</v>
      </c>
      <c r="T127" s="209">
        <f>(SUM('1.  LRAMVA Summary'!O$54:O$74)+SUM('1.  LRAMVA Summary'!O$75:O$76)*(MONTH($E127)-1)/12)*$H127</f>
        <v>0</v>
      </c>
      <c r="U127" s="209">
        <f>(SUM('1.  LRAMVA Summary'!P$54:P$74)+SUM('1.  LRAMVA Summary'!P$75:P$76)*(MONTH($E127)-1)/12)*$H127</f>
        <v>0</v>
      </c>
      <c r="V127" s="209">
        <f>(SUM('1.  LRAMVA Summary'!Q$54:Q$74)+SUM('1.  LRAMVA Summary'!Q$75:Q$76)*(MONTH($E127)-1)/12)*$H127</f>
        <v>0</v>
      </c>
      <c r="W127" s="210">
        <f t="shared" si="63"/>
        <v>377.87253674724258</v>
      </c>
    </row>
    <row r="128" spans="2:23" s="8" customFormat="1">
      <c r="B128" s="61"/>
      <c r="E128" s="193">
        <v>43344</v>
      </c>
      <c r="F128" s="193" t="s">
        <v>704</v>
      </c>
      <c r="G128" s="194" t="s">
        <v>648</v>
      </c>
      <c r="H128" s="219">
        <f t="shared" si="65"/>
        <v>1.575E-3</v>
      </c>
      <c r="I128" s="209">
        <f>(SUM('1.  LRAMVA Summary'!D$54:D$74)+SUM('1.  LRAMVA Summary'!D$75:D$76)*(MONTH($E128)-1)/12)*$H128</f>
        <v>212.24792111083732</v>
      </c>
      <c r="J128" s="209">
        <f>(SUM('1.  LRAMVA Summary'!E$54:E$74)+SUM('1.  LRAMVA Summary'!E$75:E$76)*(MONTH($E128)-1)/12)*$H128</f>
        <v>84.247566121444464</v>
      </c>
      <c r="K128" s="209">
        <f>(SUM('1.  LRAMVA Summary'!F$54:F$74)+SUM('1.  LRAMVA Summary'!F$75:F$76)*(MONTH($E128)-1)/12)*$H128</f>
        <v>75.215442338406817</v>
      </c>
      <c r="L128" s="209">
        <f>(SUM('1.  LRAMVA Summary'!G$54:G$74)+SUM('1.  LRAMVA Summary'!G$75:G$76)*(MONTH($E128)-1)/12)*$H128</f>
        <v>12.473771142033456</v>
      </c>
      <c r="M128" s="209">
        <f>(SUM('1.  LRAMVA Summary'!H$54:H$74)+SUM('1.  LRAMVA Summary'!H$75:H$76)*(MONTH($E128)-1)/12)*$H128</f>
        <v>0</v>
      </c>
      <c r="N128" s="209">
        <f>(SUM('1.  LRAMVA Summary'!I$54:I$74)+SUM('1.  LRAMVA Summary'!I$75:I$76)*(MONTH($E128)-1)/12)*$H128</f>
        <v>0</v>
      </c>
      <c r="O128" s="209">
        <f>(SUM('1.  LRAMVA Summary'!J$54:J$74)+SUM('1.  LRAMVA Summary'!J$75:J$76)*(MONTH($E128)-1)/12)*$H128</f>
        <v>0</v>
      </c>
      <c r="P128" s="209">
        <f>(SUM('1.  LRAMVA Summary'!K$54:K$74)+SUM('1.  LRAMVA Summary'!K$75:K$76)*(MONTH($E128)-1)/12)*$H128</f>
        <v>0</v>
      </c>
      <c r="Q128" s="209">
        <f>(SUM('1.  LRAMVA Summary'!L$54:L$74)+SUM('1.  LRAMVA Summary'!L$75:L$76)*(MONTH($E128)-1)/12)*$H128</f>
        <v>0</v>
      </c>
      <c r="R128" s="209">
        <f>(SUM('1.  LRAMVA Summary'!M$54:M$74)+SUM('1.  LRAMVA Summary'!M$75:M$76)*(MONTH($E128)-1)/12)*$H128</f>
        <v>0</v>
      </c>
      <c r="S128" s="209">
        <f>(SUM('1.  LRAMVA Summary'!N$54:N$74)+SUM('1.  LRAMVA Summary'!N$75:N$76)*(MONTH($E128)-1)/12)*$H128</f>
        <v>0</v>
      </c>
      <c r="T128" s="209">
        <f>(SUM('1.  LRAMVA Summary'!O$54:O$74)+SUM('1.  LRAMVA Summary'!O$75:O$76)*(MONTH($E128)-1)/12)*$H128</f>
        <v>0</v>
      </c>
      <c r="U128" s="209">
        <f>(SUM('1.  LRAMVA Summary'!P$54:P$74)+SUM('1.  LRAMVA Summary'!P$75:P$76)*(MONTH($E128)-1)/12)*$H128</f>
        <v>0</v>
      </c>
      <c r="V128" s="209">
        <f>(SUM('1.  LRAMVA Summary'!Q$54:Q$74)+SUM('1.  LRAMVA Summary'!Q$75:Q$76)*(MONTH($E128)-1)/12)*$H128</f>
        <v>0</v>
      </c>
      <c r="W128" s="210">
        <f t="shared" si="63"/>
        <v>384.18470071272208</v>
      </c>
    </row>
    <row r="129" spans="2:23" s="8" customFormat="1">
      <c r="B129" s="61"/>
      <c r="E129" s="193">
        <v>43374</v>
      </c>
      <c r="F129" s="193" t="s">
        <v>704</v>
      </c>
      <c r="G129" s="194" t="s">
        <v>652</v>
      </c>
      <c r="H129" s="219">
        <f>$C$46/12</f>
        <v>1.8083333333333335E-3</v>
      </c>
      <c r="I129" s="209">
        <f>(SUM('1.  LRAMVA Summary'!D$54:D$74)+SUM('1.  LRAMVA Summary'!D$75:D$76)*(MONTH($E129)-1)/12)*$H129</f>
        <v>246.54116319193352</v>
      </c>
      <c r="J129" s="209">
        <f>(SUM('1.  LRAMVA Summary'!E$54:E$74)+SUM('1.  LRAMVA Summary'!E$75:E$76)*(MONTH($E129)-1)/12)*$H129</f>
        <v>98.205242817450142</v>
      </c>
      <c r="K129" s="209">
        <f>(SUM('1.  LRAMVA Summary'!F$54:F$74)+SUM('1.  LRAMVA Summary'!F$75:F$76)*(MONTH($E129)-1)/12)*$H129</f>
        <v>89.156010477518421</v>
      </c>
      <c r="L129" s="209">
        <f>(SUM('1.  LRAMVA Summary'!G$54:G$74)+SUM('1.  LRAMVA Summary'!G$75:G$76)*(MONTH($E129)-1)/12)*$H129</f>
        <v>14.445835551033044</v>
      </c>
      <c r="M129" s="209">
        <f>(SUM('1.  LRAMVA Summary'!H$54:H$74)+SUM('1.  LRAMVA Summary'!H$75:H$76)*(MONTH($E129)-1)/12)*$H129</f>
        <v>0</v>
      </c>
      <c r="N129" s="209">
        <f>(SUM('1.  LRAMVA Summary'!I$54:I$74)+SUM('1.  LRAMVA Summary'!I$75:I$76)*(MONTH($E129)-1)/12)*$H129</f>
        <v>0</v>
      </c>
      <c r="O129" s="209">
        <f>(SUM('1.  LRAMVA Summary'!J$54:J$74)+SUM('1.  LRAMVA Summary'!J$75:J$76)*(MONTH($E129)-1)/12)*$H129</f>
        <v>0</v>
      </c>
      <c r="P129" s="209">
        <f>(SUM('1.  LRAMVA Summary'!K$54:K$74)+SUM('1.  LRAMVA Summary'!K$75:K$76)*(MONTH($E129)-1)/12)*$H129</f>
        <v>0</v>
      </c>
      <c r="Q129" s="209">
        <f>(SUM('1.  LRAMVA Summary'!L$54:L$74)+SUM('1.  LRAMVA Summary'!L$75:L$76)*(MONTH($E129)-1)/12)*$H129</f>
        <v>0</v>
      </c>
      <c r="R129" s="209">
        <f>(SUM('1.  LRAMVA Summary'!M$54:M$74)+SUM('1.  LRAMVA Summary'!M$75:M$76)*(MONTH($E129)-1)/12)*$H129</f>
        <v>0</v>
      </c>
      <c r="S129" s="209">
        <f>(SUM('1.  LRAMVA Summary'!N$54:N$74)+SUM('1.  LRAMVA Summary'!N$75:N$76)*(MONTH($E129)-1)/12)*$H129</f>
        <v>0</v>
      </c>
      <c r="T129" s="209">
        <f>(SUM('1.  LRAMVA Summary'!O$54:O$74)+SUM('1.  LRAMVA Summary'!O$75:O$76)*(MONTH($E129)-1)/12)*$H129</f>
        <v>0</v>
      </c>
      <c r="U129" s="209">
        <f>(SUM('1.  LRAMVA Summary'!P$54:P$74)+SUM('1.  LRAMVA Summary'!P$75:P$76)*(MONTH($E129)-1)/12)*$H129</f>
        <v>0</v>
      </c>
      <c r="V129" s="209">
        <f>(SUM('1.  LRAMVA Summary'!Q$54:Q$74)+SUM('1.  LRAMVA Summary'!Q$75:Q$76)*(MONTH($E129)-1)/12)*$H129</f>
        <v>0</v>
      </c>
      <c r="W129" s="210">
        <f t="shared" si="63"/>
        <v>448.34825203793514</v>
      </c>
    </row>
    <row r="130" spans="2:23" s="8" customFormat="1">
      <c r="B130" s="61"/>
      <c r="E130" s="193">
        <v>43405</v>
      </c>
      <c r="F130" s="193" t="s">
        <v>704</v>
      </c>
      <c r="G130" s="194" t="s">
        <v>652</v>
      </c>
      <c r="H130" s="219">
        <f t="shared" ref="H130:H131" si="66">$C$46/12</f>
        <v>1.8083333333333335E-3</v>
      </c>
      <c r="I130" s="209">
        <f>(SUM('1.  LRAMVA Summary'!D$54:D$74)+SUM('1.  LRAMVA Summary'!D$75:D$76)*(MONTH($E130)-1)/12)*$H130</f>
        <v>249.39026881216486</v>
      </c>
      <c r="J130" s="209">
        <f>(SUM('1.  LRAMVA Summary'!E$54:E$74)+SUM('1.  LRAMVA Summary'!E$75:E$76)*(MONTH($E130)-1)/12)*$H130</f>
        <v>99.681798606575143</v>
      </c>
      <c r="K130" s="209">
        <f>(SUM('1.  LRAMVA Summary'!F$54:F$74)+SUM('1.  LRAMVA Summary'!F$75:F$76)*(MONTH($E130)-1)/12)*$H130</f>
        <v>91.953550122051254</v>
      </c>
      <c r="L130" s="209">
        <f>(SUM('1.  LRAMVA Summary'!G$54:G$74)+SUM('1.  LRAMVA Summary'!G$75:G$76)*(MONTH($E130)-1)/12)*$H130</f>
        <v>14.569933864916562</v>
      </c>
      <c r="M130" s="209">
        <f>(SUM('1.  LRAMVA Summary'!H$54:H$74)+SUM('1.  LRAMVA Summary'!H$75:H$76)*(MONTH($E130)-1)/12)*$H130</f>
        <v>0</v>
      </c>
      <c r="N130" s="209">
        <f>(SUM('1.  LRAMVA Summary'!I$54:I$74)+SUM('1.  LRAMVA Summary'!I$75:I$76)*(MONTH($E130)-1)/12)*$H130</f>
        <v>0</v>
      </c>
      <c r="O130" s="209">
        <f>(SUM('1.  LRAMVA Summary'!J$54:J$74)+SUM('1.  LRAMVA Summary'!J$75:J$76)*(MONTH($E130)-1)/12)*$H130</f>
        <v>0</v>
      </c>
      <c r="P130" s="209">
        <f>(SUM('1.  LRAMVA Summary'!K$54:K$74)+SUM('1.  LRAMVA Summary'!K$75:K$76)*(MONTH($E130)-1)/12)*$H130</f>
        <v>0</v>
      </c>
      <c r="Q130" s="209">
        <f>(SUM('1.  LRAMVA Summary'!L$54:L$74)+SUM('1.  LRAMVA Summary'!L$75:L$76)*(MONTH($E130)-1)/12)*$H130</f>
        <v>0</v>
      </c>
      <c r="R130" s="209">
        <f>(SUM('1.  LRAMVA Summary'!M$54:M$74)+SUM('1.  LRAMVA Summary'!M$75:M$76)*(MONTH($E130)-1)/12)*$H130</f>
        <v>0</v>
      </c>
      <c r="S130" s="209">
        <f>(SUM('1.  LRAMVA Summary'!N$54:N$74)+SUM('1.  LRAMVA Summary'!N$75:N$76)*(MONTH($E130)-1)/12)*$H130</f>
        <v>0</v>
      </c>
      <c r="T130" s="209">
        <f>(SUM('1.  LRAMVA Summary'!O$54:O$74)+SUM('1.  LRAMVA Summary'!O$75:O$76)*(MONTH($E130)-1)/12)*$H130</f>
        <v>0</v>
      </c>
      <c r="U130" s="209">
        <f>(SUM('1.  LRAMVA Summary'!P$54:P$74)+SUM('1.  LRAMVA Summary'!P$75:P$76)*(MONTH($E130)-1)/12)*$H130</f>
        <v>0</v>
      </c>
      <c r="V130" s="209">
        <f>(SUM('1.  LRAMVA Summary'!Q$54:Q$74)+SUM('1.  LRAMVA Summary'!Q$75:Q$76)*(MONTH($E130)-1)/12)*$H130</f>
        <v>0</v>
      </c>
      <c r="W130" s="210">
        <f t="shared" si="63"/>
        <v>455.59555140570779</v>
      </c>
    </row>
    <row r="131" spans="2:23" s="8" customFormat="1">
      <c r="B131" s="61"/>
      <c r="E131" s="193">
        <v>43435</v>
      </c>
      <c r="F131" s="193" t="s">
        <v>704</v>
      </c>
      <c r="G131" s="194" t="s">
        <v>652</v>
      </c>
      <c r="H131" s="219">
        <f t="shared" si="66"/>
        <v>1.8083333333333335E-3</v>
      </c>
      <c r="I131" s="209">
        <f>(SUM('1.  LRAMVA Summary'!D$54:D$74)+SUM('1.  LRAMVA Summary'!D$75:D$76)*(MONTH($E131)-1)/12)*$H131</f>
        <v>252.23937443239623</v>
      </c>
      <c r="J131" s="209">
        <f>(SUM('1.  LRAMVA Summary'!E$54:E$74)+SUM('1.  LRAMVA Summary'!E$75:E$76)*(MONTH($E131)-1)/12)*$H131</f>
        <v>101.15835439570014</v>
      </c>
      <c r="K131" s="209">
        <f>(SUM('1.  LRAMVA Summary'!F$54:F$74)+SUM('1.  LRAMVA Summary'!F$75:F$76)*(MONTH($E131)-1)/12)*$H131</f>
        <v>94.751089766584073</v>
      </c>
      <c r="L131" s="209">
        <f>(SUM('1.  LRAMVA Summary'!G$54:G$74)+SUM('1.  LRAMVA Summary'!G$75:G$76)*(MONTH($E131)-1)/12)*$H131</f>
        <v>14.694032178800082</v>
      </c>
      <c r="M131" s="209">
        <f>(SUM('1.  LRAMVA Summary'!H$54:H$74)+SUM('1.  LRAMVA Summary'!H$75:H$76)*(MONTH($E131)-1)/12)*$H131</f>
        <v>0</v>
      </c>
      <c r="N131" s="209">
        <f>(SUM('1.  LRAMVA Summary'!I$54:I$74)+SUM('1.  LRAMVA Summary'!I$75:I$76)*(MONTH($E131)-1)/12)*$H131</f>
        <v>0</v>
      </c>
      <c r="O131" s="209">
        <f>(SUM('1.  LRAMVA Summary'!J$54:J$74)+SUM('1.  LRAMVA Summary'!J$75:J$76)*(MONTH($E131)-1)/12)*$H131</f>
        <v>0</v>
      </c>
      <c r="P131" s="209">
        <f>(SUM('1.  LRAMVA Summary'!K$54:K$74)+SUM('1.  LRAMVA Summary'!K$75:K$76)*(MONTH($E131)-1)/12)*$H131</f>
        <v>0</v>
      </c>
      <c r="Q131" s="209">
        <f>(SUM('1.  LRAMVA Summary'!L$54:L$74)+SUM('1.  LRAMVA Summary'!L$75:L$76)*(MONTH($E131)-1)/12)*$H131</f>
        <v>0</v>
      </c>
      <c r="R131" s="209">
        <f>(SUM('1.  LRAMVA Summary'!M$54:M$74)+SUM('1.  LRAMVA Summary'!M$75:M$76)*(MONTH($E131)-1)/12)*$H131</f>
        <v>0</v>
      </c>
      <c r="S131" s="209">
        <f>(SUM('1.  LRAMVA Summary'!N$54:N$74)+SUM('1.  LRAMVA Summary'!N$75:N$76)*(MONTH($E131)-1)/12)*$H131</f>
        <v>0</v>
      </c>
      <c r="T131" s="209">
        <f>(SUM('1.  LRAMVA Summary'!O$54:O$74)+SUM('1.  LRAMVA Summary'!O$75:O$76)*(MONTH($E131)-1)/12)*$H131</f>
        <v>0</v>
      </c>
      <c r="U131" s="209">
        <f>(SUM('1.  LRAMVA Summary'!P$54:P$74)+SUM('1.  LRAMVA Summary'!P$75:P$76)*(MONTH($E131)-1)/12)*$H131</f>
        <v>0</v>
      </c>
      <c r="V131" s="209">
        <f>(SUM('1.  LRAMVA Summary'!Q$54:Q$74)+SUM('1.  LRAMVA Summary'!Q$75:Q$76)*(MONTH($E131)-1)/12)*$H131</f>
        <v>0</v>
      </c>
      <c r="W131" s="210">
        <f t="shared" si="63"/>
        <v>462.84285077348051</v>
      </c>
    </row>
    <row r="132" spans="2:23" s="8" customFormat="1" ht="15" thickBot="1">
      <c r="B132" s="61"/>
      <c r="E132" s="195" t="s">
        <v>705</v>
      </c>
      <c r="F132" s="195"/>
      <c r="G132" s="196"/>
      <c r="H132" s="197"/>
      <c r="I132" s="198">
        <f>SUM(I119:I131)</f>
        <v>3932.9034988219851</v>
      </c>
      <c r="J132" s="198">
        <f>SUM(J119:J131)</f>
        <v>1485.1107146345564</v>
      </c>
      <c r="K132" s="198">
        <f t="shared" ref="K132:O132" si="67">SUM(K119:K131)</f>
        <v>1119.8196544314412</v>
      </c>
      <c r="L132" s="198">
        <f t="shared" si="67"/>
        <v>270.18657759783906</v>
      </c>
      <c r="M132" s="198">
        <f t="shared" si="67"/>
        <v>0</v>
      </c>
      <c r="N132" s="198">
        <f t="shared" si="67"/>
        <v>0</v>
      </c>
      <c r="O132" s="198">
        <f t="shared" si="67"/>
        <v>0</v>
      </c>
      <c r="P132" s="198">
        <f t="shared" ref="P132:V132" si="68">SUM(P119:P131)</f>
        <v>0</v>
      </c>
      <c r="Q132" s="198">
        <f t="shared" si="68"/>
        <v>0</v>
      </c>
      <c r="R132" s="198">
        <f t="shared" si="68"/>
        <v>0</v>
      </c>
      <c r="S132" s="198">
        <f t="shared" si="68"/>
        <v>0</v>
      </c>
      <c r="T132" s="198">
        <f t="shared" si="68"/>
        <v>0</v>
      </c>
      <c r="U132" s="198">
        <f t="shared" si="68"/>
        <v>0</v>
      </c>
      <c r="V132" s="198">
        <f t="shared" si="68"/>
        <v>0</v>
      </c>
      <c r="W132" s="198">
        <f>SUM(W119:W131)</f>
        <v>6808.0204454858203</v>
      </c>
    </row>
    <row r="133" spans="2:23" s="8" customFormat="1" ht="15" thickTop="1">
      <c r="B133" s="61"/>
      <c r="E133" s="199" t="s">
        <v>219</v>
      </c>
      <c r="F133" s="199"/>
      <c r="G133" s="200"/>
      <c r="H133" s="201"/>
      <c r="I133" s="202"/>
      <c r="J133" s="202"/>
      <c r="K133" s="202"/>
      <c r="L133" s="202"/>
      <c r="M133" s="202"/>
      <c r="N133" s="202"/>
      <c r="O133" s="202"/>
      <c r="P133" s="202"/>
      <c r="Q133" s="202"/>
      <c r="R133" s="202"/>
      <c r="S133" s="202"/>
      <c r="T133" s="202"/>
      <c r="U133" s="202"/>
      <c r="V133" s="202"/>
      <c r="W133" s="203"/>
    </row>
    <row r="134" spans="2:23" s="8" customFormat="1">
      <c r="B134" s="61"/>
      <c r="E134" s="204" t="s">
        <v>706</v>
      </c>
      <c r="F134" s="204"/>
      <c r="G134" s="205"/>
      <c r="H134" s="206"/>
      <c r="I134" s="207">
        <f>I132+I133</f>
        <v>3932.9034988219851</v>
      </c>
      <c r="J134" s="207">
        <f t="shared" ref="J134" si="69">J132+J133</f>
        <v>1485.1107146345564</v>
      </c>
      <c r="K134" s="207">
        <f t="shared" ref="K134" si="70">K132+K133</f>
        <v>1119.8196544314412</v>
      </c>
      <c r="L134" s="207">
        <f t="shared" ref="L134" si="71">L132+L133</f>
        <v>270.18657759783906</v>
      </c>
      <c r="M134" s="207">
        <f t="shared" ref="M134" si="72">M132+M133</f>
        <v>0</v>
      </c>
      <c r="N134" s="207">
        <f t="shared" ref="N134" si="73">N132+N133</f>
        <v>0</v>
      </c>
      <c r="O134" s="207">
        <f t="shared" ref="O134:V134" si="74">O132+O133</f>
        <v>0</v>
      </c>
      <c r="P134" s="207">
        <f t="shared" si="74"/>
        <v>0</v>
      </c>
      <c r="Q134" s="207">
        <f t="shared" si="74"/>
        <v>0</v>
      </c>
      <c r="R134" s="207">
        <f t="shared" si="74"/>
        <v>0</v>
      </c>
      <c r="S134" s="207">
        <f t="shared" si="74"/>
        <v>0</v>
      </c>
      <c r="T134" s="207">
        <f t="shared" si="74"/>
        <v>0</v>
      </c>
      <c r="U134" s="207">
        <f t="shared" si="74"/>
        <v>0</v>
      </c>
      <c r="V134" s="207">
        <f t="shared" si="74"/>
        <v>0</v>
      </c>
      <c r="W134" s="207">
        <f>W132+W133</f>
        <v>6808.0204454858203</v>
      </c>
    </row>
    <row r="135" spans="2:23" s="8" customFormat="1">
      <c r="B135" s="61"/>
      <c r="E135" s="193">
        <v>43466</v>
      </c>
      <c r="F135" s="193" t="s">
        <v>707</v>
      </c>
      <c r="G135" s="194" t="s">
        <v>640</v>
      </c>
      <c r="H135" s="219">
        <f>$C$47/12</f>
        <v>2.0416666666666669E-3</v>
      </c>
      <c r="I135" s="209">
        <f>(SUM('1.  LRAMVA Summary'!D$54:D$77)+SUM('1.  LRAMVA Summary'!D$78:D$79)*(MONTH($E135)-1)/12)*$H135</f>
        <v>288.00312264006345</v>
      </c>
      <c r="J135" s="209">
        <f>(SUM('1.  LRAMVA Summary'!E$54:E$77)+SUM('1.  LRAMVA Summary'!E$78:E$79)*(MONTH($E135)-1)/12)*$H135</f>
        <v>115.87812440222196</v>
      </c>
      <c r="K135" s="209">
        <f>(SUM('1.  LRAMVA Summary'!F$54:F$77)+SUM('1.  LRAMVA Summary'!F$78:F$79)*(MONTH($E135)-1)/12)*$H135</f>
        <v>110.13554933513197</v>
      </c>
      <c r="L135" s="209">
        <f>(SUM('1.  LRAMVA Summary'!G$54:G$77)+SUM('1.  LRAMVA Summary'!G$78:G$79)*(MONTH($E135)-1)/12)*$H135</f>
        <v>16.730147330449231</v>
      </c>
      <c r="M135" s="209">
        <f>(SUM('1.  LRAMVA Summary'!H$54:H$77)+SUM('1.  LRAMVA Summary'!H$78:H$79)*(MONTH($E135)-1)/12)*$H135</f>
        <v>0</v>
      </c>
      <c r="N135" s="209">
        <f>(SUM('1.  LRAMVA Summary'!I$54:I$77)+SUM('1.  LRAMVA Summary'!I$78:I$79)*(MONTH($E135)-1)/12)*$H135</f>
        <v>0</v>
      </c>
      <c r="O135" s="209">
        <f>(SUM('1.  LRAMVA Summary'!J$54:J$77)+SUM('1.  LRAMVA Summary'!J$78:J$79)*(MONTH($E135)-1)/12)*$H135</f>
        <v>0</v>
      </c>
      <c r="P135" s="209">
        <f>(SUM('1.  LRAMVA Summary'!K$54:K$77)+SUM('1.  LRAMVA Summary'!K$78:K$79)*(MONTH($E135)-1)/12)*$H135</f>
        <v>0</v>
      </c>
      <c r="Q135" s="209">
        <f>(SUM('1.  LRAMVA Summary'!L$54:L$77)+SUM('1.  LRAMVA Summary'!L$78:L$79)*(MONTH($E135)-1)/12)*$H135</f>
        <v>0</v>
      </c>
      <c r="R135" s="209">
        <f>(SUM('1.  LRAMVA Summary'!M$54:M$77)+SUM('1.  LRAMVA Summary'!M$78:M$79)*(MONTH($E135)-1)/12)*$H135</f>
        <v>0</v>
      </c>
      <c r="S135" s="209">
        <f>(SUM('1.  LRAMVA Summary'!N$54:N$77)+SUM('1.  LRAMVA Summary'!N$78:N$79)*(MONTH($E135)-1)/12)*$H135</f>
        <v>0</v>
      </c>
      <c r="T135" s="209">
        <f>(SUM('1.  LRAMVA Summary'!O$54:O$77)+SUM('1.  LRAMVA Summary'!O$78:O$79)*(MONTH($E135)-1)/12)*$H135</f>
        <v>0</v>
      </c>
      <c r="U135" s="209">
        <f>(SUM('1.  LRAMVA Summary'!P$54:P$77)+SUM('1.  LRAMVA Summary'!P$78:P$79)*(MONTH($E135)-1)/12)*$H135</f>
        <v>0</v>
      </c>
      <c r="V135" s="209">
        <f>(SUM('1.  LRAMVA Summary'!Q$54:Q$77)+SUM('1.  LRAMVA Summary'!Q$78:Q$79)*(MONTH($E135)-1)/12)*$H135</f>
        <v>0</v>
      </c>
      <c r="W135" s="210">
        <f>SUM(I135:V135)</f>
        <v>530.74694370786654</v>
      </c>
    </row>
    <row r="136" spans="2:23" s="8" customFormat="1">
      <c r="B136" s="61"/>
      <c r="E136" s="193">
        <v>43497</v>
      </c>
      <c r="F136" s="193" t="s">
        <v>707</v>
      </c>
      <c r="G136" s="194" t="s">
        <v>640</v>
      </c>
      <c r="H136" s="219">
        <f t="shared" ref="H136:H137" si="75">$C$47/12</f>
        <v>2.0416666666666669E-3</v>
      </c>
      <c r="I136" s="209">
        <f>(SUM('1.  LRAMVA Summary'!D$54:D$77)+SUM('1.  LRAMVA Summary'!D$78:D$79)*(MONTH($E136)-1)/12)*$H136</f>
        <v>288.00312264006345</v>
      </c>
      <c r="J136" s="209">
        <f>(SUM('1.  LRAMVA Summary'!E$54:E$77)+SUM('1.  LRAMVA Summary'!E$78:E$79)*(MONTH($E136)-1)/12)*$H136</f>
        <v>115.87812440222196</v>
      </c>
      <c r="K136" s="209">
        <f>(SUM('1.  LRAMVA Summary'!F$54:F$77)+SUM('1.  LRAMVA Summary'!F$78:F$79)*(MONTH($E136)-1)/12)*$H136</f>
        <v>110.13554933513197</v>
      </c>
      <c r="L136" s="209">
        <f>(SUM('1.  LRAMVA Summary'!G$54:G$77)+SUM('1.  LRAMVA Summary'!G$78:G$79)*(MONTH($E136)-1)/12)*$H136</f>
        <v>16.730147330449231</v>
      </c>
      <c r="M136" s="209">
        <f>(SUM('1.  LRAMVA Summary'!H$54:H$77)+SUM('1.  LRAMVA Summary'!H$78:H$79)*(MONTH($E136)-1)/12)*$H136</f>
        <v>0</v>
      </c>
      <c r="N136" s="209">
        <f>(SUM('1.  LRAMVA Summary'!I$54:I$77)+SUM('1.  LRAMVA Summary'!I$78:I$79)*(MONTH($E136)-1)/12)*$H136</f>
        <v>0</v>
      </c>
      <c r="O136" s="209">
        <f>(SUM('1.  LRAMVA Summary'!J$54:J$77)+SUM('1.  LRAMVA Summary'!J$78:J$79)*(MONTH($E136)-1)/12)*$H136</f>
        <v>0</v>
      </c>
      <c r="P136" s="209">
        <f>(SUM('1.  LRAMVA Summary'!K$54:K$77)+SUM('1.  LRAMVA Summary'!K$78:K$79)*(MONTH($E136)-1)/12)*$H136</f>
        <v>0</v>
      </c>
      <c r="Q136" s="209">
        <f>(SUM('1.  LRAMVA Summary'!L$54:L$77)+SUM('1.  LRAMVA Summary'!L$78:L$79)*(MONTH($E136)-1)/12)*$H136</f>
        <v>0</v>
      </c>
      <c r="R136" s="209">
        <f>(SUM('1.  LRAMVA Summary'!M$54:M$77)+SUM('1.  LRAMVA Summary'!M$78:M$79)*(MONTH($E136)-1)/12)*$H136</f>
        <v>0</v>
      </c>
      <c r="S136" s="209">
        <f>(SUM('1.  LRAMVA Summary'!N$54:N$77)+SUM('1.  LRAMVA Summary'!N$78:N$79)*(MONTH($E136)-1)/12)*$H136</f>
        <v>0</v>
      </c>
      <c r="T136" s="209">
        <f>(SUM('1.  LRAMVA Summary'!O$54:O$77)+SUM('1.  LRAMVA Summary'!O$78:O$79)*(MONTH($E136)-1)/12)*$H136</f>
        <v>0</v>
      </c>
      <c r="U136" s="209">
        <f>(SUM('1.  LRAMVA Summary'!P$54:P$77)+SUM('1.  LRAMVA Summary'!P$78:P$79)*(MONTH($E136)-1)/12)*$H136</f>
        <v>0</v>
      </c>
      <c r="V136" s="209">
        <f>(SUM('1.  LRAMVA Summary'!Q$54:Q$77)+SUM('1.  LRAMVA Summary'!Q$78:Q$79)*(MONTH($E136)-1)/12)*$H136</f>
        <v>0</v>
      </c>
      <c r="W136" s="210">
        <f t="shared" ref="W136:W146" si="76">SUM(I136:V136)</f>
        <v>530.74694370786654</v>
      </c>
    </row>
    <row r="137" spans="2:23" s="8" customFormat="1">
      <c r="B137" s="61"/>
      <c r="E137" s="193">
        <v>43525</v>
      </c>
      <c r="F137" s="193" t="s">
        <v>707</v>
      </c>
      <c r="G137" s="194" t="s">
        <v>640</v>
      </c>
      <c r="H137" s="219">
        <f t="shared" si="75"/>
        <v>2.0416666666666669E-3</v>
      </c>
      <c r="I137" s="209">
        <f>(SUM('1.  LRAMVA Summary'!D$54:D$77)+SUM('1.  LRAMVA Summary'!D$78:D$79)*(MONTH($E137)-1)/12)*$H137</f>
        <v>288.00312264006345</v>
      </c>
      <c r="J137" s="209">
        <f>(SUM('1.  LRAMVA Summary'!E$54:E$77)+SUM('1.  LRAMVA Summary'!E$78:E$79)*(MONTH($E137)-1)/12)*$H137</f>
        <v>115.87812440222196</v>
      </c>
      <c r="K137" s="209">
        <f>(SUM('1.  LRAMVA Summary'!F$54:F$77)+SUM('1.  LRAMVA Summary'!F$78:F$79)*(MONTH($E137)-1)/12)*$H137</f>
        <v>110.13554933513197</v>
      </c>
      <c r="L137" s="209">
        <f>(SUM('1.  LRAMVA Summary'!G$54:G$77)+SUM('1.  LRAMVA Summary'!G$78:G$79)*(MONTH($E137)-1)/12)*$H137</f>
        <v>16.730147330449231</v>
      </c>
      <c r="M137" s="209">
        <f>(SUM('1.  LRAMVA Summary'!H$54:H$77)+SUM('1.  LRAMVA Summary'!H$78:H$79)*(MONTH($E137)-1)/12)*$H137</f>
        <v>0</v>
      </c>
      <c r="N137" s="209">
        <f>(SUM('1.  LRAMVA Summary'!I$54:I$77)+SUM('1.  LRAMVA Summary'!I$78:I$79)*(MONTH($E137)-1)/12)*$H137</f>
        <v>0</v>
      </c>
      <c r="O137" s="209">
        <f>(SUM('1.  LRAMVA Summary'!J$54:J$77)+SUM('1.  LRAMVA Summary'!J$78:J$79)*(MONTH($E137)-1)/12)*$H137</f>
        <v>0</v>
      </c>
      <c r="P137" s="209">
        <f>(SUM('1.  LRAMVA Summary'!K$54:K$77)+SUM('1.  LRAMVA Summary'!K$78:K$79)*(MONTH($E137)-1)/12)*$H137</f>
        <v>0</v>
      </c>
      <c r="Q137" s="209">
        <f>(SUM('1.  LRAMVA Summary'!L$54:L$77)+SUM('1.  LRAMVA Summary'!L$78:L$79)*(MONTH($E137)-1)/12)*$H137</f>
        <v>0</v>
      </c>
      <c r="R137" s="209">
        <f>(SUM('1.  LRAMVA Summary'!M$54:M$77)+SUM('1.  LRAMVA Summary'!M$78:M$79)*(MONTH($E137)-1)/12)*$H137</f>
        <v>0</v>
      </c>
      <c r="S137" s="209">
        <f>(SUM('1.  LRAMVA Summary'!N$54:N$77)+SUM('1.  LRAMVA Summary'!N$78:N$79)*(MONTH($E137)-1)/12)*$H137</f>
        <v>0</v>
      </c>
      <c r="T137" s="209">
        <f>(SUM('1.  LRAMVA Summary'!O$54:O$77)+SUM('1.  LRAMVA Summary'!O$78:O$79)*(MONTH($E137)-1)/12)*$H137</f>
        <v>0</v>
      </c>
      <c r="U137" s="209">
        <f>(SUM('1.  LRAMVA Summary'!P$54:P$77)+SUM('1.  LRAMVA Summary'!P$78:P$79)*(MONTH($E137)-1)/12)*$H137</f>
        <v>0</v>
      </c>
      <c r="V137" s="209">
        <f>(SUM('1.  LRAMVA Summary'!Q$54:Q$77)+SUM('1.  LRAMVA Summary'!Q$78:Q$79)*(MONTH($E137)-1)/12)*$H137</f>
        <v>0</v>
      </c>
      <c r="W137" s="210">
        <f t="shared" si="76"/>
        <v>530.74694370786654</v>
      </c>
    </row>
    <row r="138" spans="2:23" s="7" customFormat="1">
      <c r="B138" s="218"/>
      <c r="E138" s="193">
        <v>43556</v>
      </c>
      <c r="F138" s="193" t="s">
        <v>707</v>
      </c>
      <c r="G138" s="194" t="s">
        <v>644</v>
      </c>
      <c r="H138" s="219">
        <f>$C$48/12</f>
        <v>1.8166666666666667E-3</v>
      </c>
      <c r="I138" s="209">
        <f>(SUM('1.  LRAMVA Summary'!D$54:D$77)+SUM('1.  LRAMVA Summary'!D$78:D$79)*(MONTH($E138)-1)/12)*$H138</f>
        <v>256.26400300217887</v>
      </c>
      <c r="J138" s="209">
        <f>(SUM('1.  LRAMVA Summary'!E$54:E$77)+SUM('1.  LRAMVA Summary'!E$78:E$79)*(MONTH($E138)-1)/12)*$H138</f>
        <v>103.10788212116076</v>
      </c>
      <c r="K138" s="209">
        <f>(SUM('1.  LRAMVA Summary'!F$54:F$77)+SUM('1.  LRAMVA Summary'!F$78:F$79)*(MONTH($E138)-1)/12)*$H138</f>
        <v>97.998162265545986</v>
      </c>
      <c r="L138" s="209">
        <f>(SUM('1.  LRAMVA Summary'!G$54:G$77)+SUM('1.  LRAMVA Summary'!G$78:G$79)*(MONTH($E138)-1)/12)*$H138</f>
        <v>14.88641680831809</v>
      </c>
      <c r="M138" s="209">
        <f>(SUM('1.  LRAMVA Summary'!H$54:H$77)+SUM('1.  LRAMVA Summary'!H$78:H$79)*(MONTH($E138)-1)/12)*$H138</f>
        <v>0</v>
      </c>
      <c r="N138" s="209">
        <f>(SUM('1.  LRAMVA Summary'!I$54:I$77)+SUM('1.  LRAMVA Summary'!I$78:I$79)*(MONTH($E138)-1)/12)*$H138</f>
        <v>0</v>
      </c>
      <c r="O138" s="209">
        <f>(SUM('1.  LRAMVA Summary'!J$54:J$77)+SUM('1.  LRAMVA Summary'!J$78:J$79)*(MONTH($E138)-1)/12)*$H138</f>
        <v>0</v>
      </c>
      <c r="P138" s="209">
        <f>(SUM('1.  LRAMVA Summary'!K$54:K$77)+SUM('1.  LRAMVA Summary'!K$78:K$79)*(MONTH($E138)-1)/12)*$H138</f>
        <v>0</v>
      </c>
      <c r="Q138" s="209">
        <f>(SUM('1.  LRAMVA Summary'!L$54:L$77)+SUM('1.  LRAMVA Summary'!L$78:L$79)*(MONTH($E138)-1)/12)*$H138</f>
        <v>0</v>
      </c>
      <c r="R138" s="209">
        <f>(SUM('1.  LRAMVA Summary'!M$54:M$77)+SUM('1.  LRAMVA Summary'!M$78:M$79)*(MONTH($E138)-1)/12)*$H138</f>
        <v>0</v>
      </c>
      <c r="S138" s="209">
        <f>(SUM('1.  LRAMVA Summary'!N$54:N$77)+SUM('1.  LRAMVA Summary'!N$78:N$79)*(MONTH($E138)-1)/12)*$H138</f>
        <v>0</v>
      </c>
      <c r="T138" s="209">
        <f>(SUM('1.  LRAMVA Summary'!O$54:O$77)+SUM('1.  LRAMVA Summary'!O$78:O$79)*(MONTH($E138)-1)/12)*$H138</f>
        <v>0</v>
      </c>
      <c r="U138" s="209">
        <f>(SUM('1.  LRAMVA Summary'!P$54:P$77)+SUM('1.  LRAMVA Summary'!P$78:P$79)*(MONTH($E138)-1)/12)*$H138</f>
        <v>0</v>
      </c>
      <c r="V138" s="209">
        <f>(SUM('1.  LRAMVA Summary'!Q$54:Q$77)+SUM('1.  LRAMVA Summary'!Q$78:Q$79)*(MONTH($E138)-1)/12)*$H138</f>
        <v>0</v>
      </c>
      <c r="W138" s="210">
        <f t="shared" si="76"/>
        <v>472.25646419720368</v>
      </c>
    </row>
    <row r="139" spans="2:23" s="8" customFormat="1">
      <c r="B139" s="61"/>
      <c r="E139" s="193">
        <v>43586</v>
      </c>
      <c r="F139" s="193" t="s">
        <v>707</v>
      </c>
      <c r="G139" s="194" t="s">
        <v>644</v>
      </c>
      <c r="H139" s="219">
        <f>$C$48/12</f>
        <v>1.8166666666666667E-3</v>
      </c>
      <c r="I139" s="209">
        <f>(SUM('1.  LRAMVA Summary'!D$54:D$77)+SUM('1.  LRAMVA Summary'!D$78:D$79)*(MONTH($E139)-1)/12)*$H139</f>
        <v>256.26400300217887</v>
      </c>
      <c r="J139" s="209">
        <f>(SUM('1.  LRAMVA Summary'!E$54:E$77)+SUM('1.  LRAMVA Summary'!E$78:E$79)*(MONTH($E139)-1)/12)*$H139</f>
        <v>103.10788212116076</v>
      </c>
      <c r="K139" s="209">
        <f>(SUM('1.  LRAMVA Summary'!F$54:F$77)+SUM('1.  LRAMVA Summary'!F$78:F$79)*(MONTH($E139)-1)/12)*$H139</f>
        <v>97.998162265545986</v>
      </c>
      <c r="L139" s="209">
        <f>(SUM('1.  LRAMVA Summary'!G$54:G$77)+SUM('1.  LRAMVA Summary'!G$78:G$79)*(MONTH($E139)-1)/12)*$H139</f>
        <v>14.88641680831809</v>
      </c>
      <c r="M139" s="209">
        <f>(SUM('1.  LRAMVA Summary'!H$54:H$77)+SUM('1.  LRAMVA Summary'!H$78:H$79)*(MONTH($E139)-1)/12)*$H139</f>
        <v>0</v>
      </c>
      <c r="N139" s="209">
        <f>(SUM('1.  LRAMVA Summary'!I$54:I$77)+SUM('1.  LRAMVA Summary'!I$78:I$79)*(MONTH($E139)-1)/12)*$H139</f>
        <v>0</v>
      </c>
      <c r="O139" s="209">
        <f>(SUM('1.  LRAMVA Summary'!J$54:J$77)+SUM('1.  LRAMVA Summary'!J$78:J$79)*(MONTH($E139)-1)/12)*$H139</f>
        <v>0</v>
      </c>
      <c r="P139" s="209">
        <f>(SUM('1.  LRAMVA Summary'!K$54:K$77)+SUM('1.  LRAMVA Summary'!K$78:K$79)*(MONTH($E139)-1)/12)*$H139</f>
        <v>0</v>
      </c>
      <c r="Q139" s="209">
        <f>(SUM('1.  LRAMVA Summary'!L$54:L$77)+SUM('1.  LRAMVA Summary'!L$78:L$79)*(MONTH($E139)-1)/12)*$H139</f>
        <v>0</v>
      </c>
      <c r="R139" s="209">
        <f>(SUM('1.  LRAMVA Summary'!M$54:M$77)+SUM('1.  LRAMVA Summary'!M$78:M$79)*(MONTH($E139)-1)/12)*$H139</f>
        <v>0</v>
      </c>
      <c r="S139" s="209">
        <f>(SUM('1.  LRAMVA Summary'!N$54:N$77)+SUM('1.  LRAMVA Summary'!N$78:N$79)*(MONTH($E139)-1)/12)*$H139</f>
        <v>0</v>
      </c>
      <c r="T139" s="209">
        <f>(SUM('1.  LRAMVA Summary'!O$54:O$77)+SUM('1.  LRAMVA Summary'!O$78:O$79)*(MONTH($E139)-1)/12)*$H139</f>
        <v>0</v>
      </c>
      <c r="U139" s="209">
        <f>(SUM('1.  LRAMVA Summary'!P$54:P$77)+SUM('1.  LRAMVA Summary'!P$78:P$79)*(MONTH($E139)-1)/12)*$H139</f>
        <v>0</v>
      </c>
      <c r="V139" s="209">
        <f>(SUM('1.  LRAMVA Summary'!Q$54:Q$77)+SUM('1.  LRAMVA Summary'!Q$78:Q$79)*(MONTH($E139)-1)/12)*$H139</f>
        <v>0</v>
      </c>
      <c r="W139" s="210">
        <f t="shared" si="76"/>
        <v>472.25646419720368</v>
      </c>
    </row>
    <row r="140" spans="2:23" s="8" customFormat="1">
      <c r="B140" s="61"/>
      <c r="E140" s="193">
        <v>43617</v>
      </c>
      <c r="F140" s="193" t="s">
        <v>707</v>
      </c>
      <c r="G140" s="194" t="s">
        <v>644</v>
      </c>
      <c r="H140" s="219">
        <f t="shared" ref="H140" si="77">$C$48/12</f>
        <v>1.8166666666666667E-3</v>
      </c>
      <c r="I140" s="209">
        <f>(SUM('1.  LRAMVA Summary'!D$54:D$77)+SUM('1.  LRAMVA Summary'!D$78:D$79)*(MONTH($E140)-1)/12)*$H140</f>
        <v>256.26400300217887</v>
      </c>
      <c r="J140" s="209">
        <f>(SUM('1.  LRAMVA Summary'!E$54:E$77)+SUM('1.  LRAMVA Summary'!E$78:E$79)*(MONTH($E140)-1)/12)*$H140</f>
        <v>103.10788212116076</v>
      </c>
      <c r="K140" s="209">
        <f>(SUM('1.  LRAMVA Summary'!F$54:F$77)+SUM('1.  LRAMVA Summary'!F$78:F$79)*(MONTH($E140)-1)/12)*$H140</f>
        <v>97.998162265545986</v>
      </c>
      <c r="L140" s="209">
        <f>(SUM('1.  LRAMVA Summary'!G$54:G$77)+SUM('1.  LRAMVA Summary'!G$78:G$79)*(MONTH($E140)-1)/12)*$H140</f>
        <v>14.88641680831809</v>
      </c>
      <c r="M140" s="209">
        <f>(SUM('1.  LRAMVA Summary'!H$54:H$77)+SUM('1.  LRAMVA Summary'!H$78:H$79)*(MONTH($E140)-1)/12)*$H140</f>
        <v>0</v>
      </c>
      <c r="N140" s="209">
        <f>(SUM('1.  LRAMVA Summary'!I$54:I$77)+SUM('1.  LRAMVA Summary'!I$78:I$79)*(MONTH($E140)-1)/12)*$H140</f>
        <v>0</v>
      </c>
      <c r="O140" s="209">
        <f>(SUM('1.  LRAMVA Summary'!J$54:J$77)+SUM('1.  LRAMVA Summary'!J$78:J$79)*(MONTH($E140)-1)/12)*$H140</f>
        <v>0</v>
      </c>
      <c r="P140" s="209">
        <f>(SUM('1.  LRAMVA Summary'!K$54:K$77)+SUM('1.  LRAMVA Summary'!K$78:K$79)*(MONTH($E140)-1)/12)*$H140</f>
        <v>0</v>
      </c>
      <c r="Q140" s="209">
        <f>(SUM('1.  LRAMVA Summary'!L$54:L$77)+SUM('1.  LRAMVA Summary'!L$78:L$79)*(MONTH($E140)-1)/12)*$H140</f>
        <v>0</v>
      </c>
      <c r="R140" s="209">
        <f>(SUM('1.  LRAMVA Summary'!M$54:M$77)+SUM('1.  LRAMVA Summary'!M$78:M$79)*(MONTH($E140)-1)/12)*$H140</f>
        <v>0</v>
      </c>
      <c r="S140" s="209">
        <f>(SUM('1.  LRAMVA Summary'!N$54:N$77)+SUM('1.  LRAMVA Summary'!N$78:N$79)*(MONTH($E140)-1)/12)*$H140</f>
        <v>0</v>
      </c>
      <c r="T140" s="209">
        <f>(SUM('1.  LRAMVA Summary'!O$54:O$77)+SUM('1.  LRAMVA Summary'!O$78:O$79)*(MONTH($E140)-1)/12)*$H140</f>
        <v>0</v>
      </c>
      <c r="U140" s="209">
        <f>(SUM('1.  LRAMVA Summary'!P$54:P$77)+SUM('1.  LRAMVA Summary'!P$78:P$79)*(MONTH($E140)-1)/12)*$H140</f>
        <v>0</v>
      </c>
      <c r="V140" s="209">
        <f>(SUM('1.  LRAMVA Summary'!Q$54:Q$77)+SUM('1.  LRAMVA Summary'!Q$78:Q$79)*(MONTH($E140)-1)/12)*$H140</f>
        <v>0</v>
      </c>
      <c r="W140" s="210">
        <f t="shared" si="76"/>
        <v>472.25646419720368</v>
      </c>
    </row>
    <row r="141" spans="2:23" s="8" customFormat="1">
      <c r="B141" s="61"/>
      <c r="E141" s="193">
        <v>43647</v>
      </c>
      <c r="F141" s="193" t="s">
        <v>707</v>
      </c>
      <c r="G141" s="194" t="s">
        <v>648</v>
      </c>
      <c r="H141" s="219">
        <f>$C$49/12</f>
        <v>1.8166666666666667E-3</v>
      </c>
      <c r="I141" s="209">
        <f>(SUM('1.  LRAMVA Summary'!D$54:D$77)+SUM('1.  LRAMVA Summary'!D$78:D$79)*(MONTH($E141)-1)/12)*$H141</f>
        <v>256.26400300217887</v>
      </c>
      <c r="J141" s="209">
        <f>(SUM('1.  LRAMVA Summary'!E$54:E$77)+SUM('1.  LRAMVA Summary'!E$78:E$79)*(MONTH($E141)-1)/12)*$H141</f>
        <v>103.10788212116076</v>
      </c>
      <c r="K141" s="209">
        <f>(SUM('1.  LRAMVA Summary'!F$54:F$77)+SUM('1.  LRAMVA Summary'!F$78:F$79)*(MONTH($E141)-1)/12)*$H141</f>
        <v>97.998162265545986</v>
      </c>
      <c r="L141" s="209">
        <f>(SUM('1.  LRAMVA Summary'!G$54:G$77)+SUM('1.  LRAMVA Summary'!G$78:G$79)*(MONTH($E141)-1)/12)*$H141</f>
        <v>14.88641680831809</v>
      </c>
      <c r="M141" s="209">
        <f>(SUM('1.  LRAMVA Summary'!H$54:H$77)+SUM('1.  LRAMVA Summary'!H$78:H$79)*(MONTH($E141)-1)/12)*$H141</f>
        <v>0</v>
      </c>
      <c r="N141" s="209">
        <f>(SUM('1.  LRAMVA Summary'!I$54:I$77)+SUM('1.  LRAMVA Summary'!I$78:I$79)*(MONTH($E141)-1)/12)*$H141</f>
        <v>0</v>
      </c>
      <c r="O141" s="209">
        <f>(SUM('1.  LRAMVA Summary'!J$54:J$77)+SUM('1.  LRAMVA Summary'!J$78:J$79)*(MONTH($E141)-1)/12)*$H141</f>
        <v>0</v>
      </c>
      <c r="P141" s="209">
        <f>(SUM('1.  LRAMVA Summary'!K$54:K$77)+SUM('1.  LRAMVA Summary'!K$78:K$79)*(MONTH($E141)-1)/12)*$H141</f>
        <v>0</v>
      </c>
      <c r="Q141" s="209">
        <f>(SUM('1.  LRAMVA Summary'!L$54:L$77)+SUM('1.  LRAMVA Summary'!L$78:L$79)*(MONTH($E141)-1)/12)*$H141</f>
        <v>0</v>
      </c>
      <c r="R141" s="209">
        <f>(SUM('1.  LRAMVA Summary'!M$54:M$77)+SUM('1.  LRAMVA Summary'!M$78:M$79)*(MONTH($E141)-1)/12)*$H141</f>
        <v>0</v>
      </c>
      <c r="S141" s="209">
        <f>(SUM('1.  LRAMVA Summary'!N$54:N$77)+SUM('1.  LRAMVA Summary'!N$78:N$79)*(MONTH($E141)-1)/12)*$H141</f>
        <v>0</v>
      </c>
      <c r="T141" s="209">
        <f>(SUM('1.  LRAMVA Summary'!O$54:O$77)+SUM('1.  LRAMVA Summary'!O$78:O$79)*(MONTH($E141)-1)/12)*$H141</f>
        <v>0</v>
      </c>
      <c r="U141" s="209">
        <f>(SUM('1.  LRAMVA Summary'!P$54:P$77)+SUM('1.  LRAMVA Summary'!P$78:P$79)*(MONTH($E141)-1)/12)*$H141</f>
        <v>0</v>
      </c>
      <c r="V141" s="209">
        <f>(SUM('1.  LRAMVA Summary'!Q$54:Q$77)+SUM('1.  LRAMVA Summary'!Q$78:Q$79)*(MONTH($E141)-1)/12)*$H141</f>
        <v>0</v>
      </c>
      <c r="W141" s="210">
        <f t="shared" si="76"/>
        <v>472.25646419720368</v>
      </c>
    </row>
    <row r="142" spans="2:23" s="8" customFormat="1">
      <c r="B142" s="61"/>
      <c r="E142" s="193">
        <v>43678</v>
      </c>
      <c r="F142" s="193" t="s">
        <v>707</v>
      </c>
      <c r="G142" s="194" t="s">
        <v>648</v>
      </c>
      <c r="H142" s="219">
        <f t="shared" ref="H142" si="78">$C$49/12</f>
        <v>1.8166666666666667E-3</v>
      </c>
      <c r="I142" s="209">
        <f>(SUM('1.  LRAMVA Summary'!D$54:D$77)+SUM('1.  LRAMVA Summary'!D$78:D$79)*(MONTH($E142)-1)/12)*$H142</f>
        <v>256.26400300217887</v>
      </c>
      <c r="J142" s="209">
        <f>(SUM('1.  LRAMVA Summary'!E$54:E$77)+SUM('1.  LRAMVA Summary'!E$78:E$79)*(MONTH($E142)-1)/12)*$H142</f>
        <v>103.10788212116076</v>
      </c>
      <c r="K142" s="209">
        <f>(SUM('1.  LRAMVA Summary'!F$54:F$77)+SUM('1.  LRAMVA Summary'!F$78:F$79)*(MONTH($E142)-1)/12)*$H142</f>
        <v>97.998162265545986</v>
      </c>
      <c r="L142" s="209">
        <f>(SUM('1.  LRAMVA Summary'!G$54:G$77)+SUM('1.  LRAMVA Summary'!G$78:G$79)*(MONTH($E142)-1)/12)*$H142</f>
        <v>14.88641680831809</v>
      </c>
      <c r="M142" s="209">
        <f>(SUM('1.  LRAMVA Summary'!H$54:H$77)+SUM('1.  LRAMVA Summary'!H$78:H$79)*(MONTH($E142)-1)/12)*$H142</f>
        <v>0</v>
      </c>
      <c r="N142" s="209">
        <f>(SUM('1.  LRAMVA Summary'!I$54:I$77)+SUM('1.  LRAMVA Summary'!I$78:I$79)*(MONTH($E142)-1)/12)*$H142</f>
        <v>0</v>
      </c>
      <c r="O142" s="209">
        <f>(SUM('1.  LRAMVA Summary'!J$54:J$77)+SUM('1.  LRAMVA Summary'!J$78:J$79)*(MONTH($E142)-1)/12)*$H142</f>
        <v>0</v>
      </c>
      <c r="P142" s="209">
        <f>(SUM('1.  LRAMVA Summary'!K$54:K$77)+SUM('1.  LRAMVA Summary'!K$78:K$79)*(MONTH($E142)-1)/12)*$H142</f>
        <v>0</v>
      </c>
      <c r="Q142" s="209">
        <f>(SUM('1.  LRAMVA Summary'!L$54:L$77)+SUM('1.  LRAMVA Summary'!L$78:L$79)*(MONTH($E142)-1)/12)*$H142</f>
        <v>0</v>
      </c>
      <c r="R142" s="209">
        <f>(SUM('1.  LRAMVA Summary'!M$54:M$77)+SUM('1.  LRAMVA Summary'!M$78:M$79)*(MONTH($E142)-1)/12)*$H142</f>
        <v>0</v>
      </c>
      <c r="S142" s="209">
        <f>(SUM('1.  LRAMVA Summary'!N$54:N$77)+SUM('1.  LRAMVA Summary'!N$78:N$79)*(MONTH($E142)-1)/12)*$H142</f>
        <v>0</v>
      </c>
      <c r="T142" s="209">
        <f>(SUM('1.  LRAMVA Summary'!O$54:O$77)+SUM('1.  LRAMVA Summary'!O$78:O$79)*(MONTH($E142)-1)/12)*$H142</f>
        <v>0</v>
      </c>
      <c r="U142" s="209">
        <f>(SUM('1.  LRAMVA Summary'!P$54:P$77)+SUM('1.  LRAMVA Summary'!P$78:P$79)*(MONTH($E142)-1)/12)*$H142</f>
        <v>0</v>
      </c>
      <c r="V142" s="209">
        <f>(SUM('1.  LRAMVA Summary'!Q$54:Q$77)+SUM('1.  LRAMVA Summary'!Q$78:Q$79)*(MONTH($E142)-1)/12)*$H142</f>
        <v>0</v>
      </c>
      <c r="W142" s="210">
        <f t="shared" si="76"/>
        <v>472.25646419720368</v>
      </c>
    </row>
    <row r="143" spans="2:23" s="8" customFormat="1">
      <c r="B143" s="61"/>
      <c r="E143" s="193">
        <v>43709</v>
      </c>
      <c r="F143" s="193" t="s">
        <v>707</v>
      </c>
      <c r="G143" s="194" t="s">
        <v>648</v>
      </c>
      <c r="H143" s="219">
        <f>$C$49/12</f>
        <v>1.8166666666666667E-3</v>
      </c>
      <c r="I143" s="209">
        <f>(SUM('1.  LRAMVA Summary'!D$54:D$77)+SUM('1.  LRAMVA Summary'!D$78:D$79)*(MONTH($E143)-1)/12)*$H143</f>
        <v>256.26400300217887</v>
      </c>
      <c r="J143" s="209">
        <f>(SUM('1.  LRAMVA Summary'!E$54:E$77)+SUM('1.  LRAMVA Summary'!E$78:E$79)*(MONTH($E143)-1)/12)*$H143</f>
        <v>103.10788212116076</v>
      </c>
      <c r="K143" s="209">
        <f>(SUM('1.  LRAMVA Summary'!F$54:F$77)+SUM('1.  LRAMVA Summary'!F$78:F$79)*(MONTH($E143)-1)/12)*$H143</f>
        <v>97.998162265545986</v>
      </c>
      <c r="L143" s="209">
        <f>(SUM('1.  LRAMVA Summary'!G$54:G$77)+SUM('1.  LRAMVA Summary'!G$78:G$79)*(MONTH($E143)-1)/12)*$H143</f>
        <v>14.88641680831809</v>
      </c>
      <c r="M143" s="209">
        <f>(SUM('1.  LRAMVA Summary'!H$54:H$77)+SUM('1.  LRAMVA Summary'!H$78:H$79)*(MONTH($E143)-1)/12)*$H143</f>
        <v>0</v>
      </c>
      <c r="N143" s="209">
        <f>(SUM('1.  LRAMVA Summary'!I$54:I$77)+SUM('1.  LRAMVA Summary'!I$78:I$79)*(MONTH($E143)-1)/12)*$H143</f>
        <v>0</v>
      </c>
      <c r="O143" s="209">
        <f>(SUM('1.  LRAMVA Summary'!J$54:J$77)+SUM('1.  LRAMVA Summary'!J$78:J$79)*(MONTH($E143)-1)/12)*$H143</f>
        <v>0</v>
      </c>
      <c r="P143" s="209">
        <f>(SUM('1.  LRAMVA Summary'!K$54:K$77)+SUM('1.  LRAMVA Summary'!K$78:K$79)*(MONTH($E143)-1)/12)*$H143</f>
        <v>0</v>
      </c>
      <c r="Q143" s="209">
        <f>(SUM('1.  LRAMVA Summary'!L$54:L$77)+SUM('1.  LRAMVA Summary'!L$78:L$79)*(MONTH($E143)-1)/12)*$H143</f>
        <v>0</v>
      </c>
      <c r="R143" s="209">
        <f>(SUM('1.  LRAMVA Summary'!M$54:M$77)+SUM('1.  LRAMVA Summary'!M$78:M$79)*(MONTH($E143)-1)/12)*$H143</f>
        <v>0</v>
      </c>
      <c r="S143" s="209">
        <f>(SUM('1.  LRAMVA Summary'!N$54:N$77)+SUM('1.  LRAMVA Summary'!N$78:N$79)*(MONTH($E143)-1)/12)*$H143</f>
        <v>0</v>
      </c>
      <c r="T143" s="209">
        <f>(SUM('1.  LRAMVA Summary'!O$54:O$77)+SUM('1.  LRAMVA Summary'!O$78:O$79)*(MONTH($E143)-1)/12)*$H143</f>
        <v>0</v>
      </c>
      <c r="U143" s="209">
        <f>(SUM('1.  LRAMVA Summary'!P$54:P$77)+SUM('1.  LRAMVA Summary'!P$78:P$79)*(MONTH($E143)-1)/12)*$H143</f>
        <v>0</v>
      </c>
      <c r="V143" s="209">
        <f>(SUM('1.  LRAMVA Summary'!Q$54:Q$77)+SUM('1.  LRAMVA Summary'!Q$78:Q$79)*(MONTH($E143)-1)/12)*$H143</f>
        <v>0</v>
      </c>
      <c r="W143" s="210">
        <f t="shared" si="76"/>
        <v>472.25646419720368</v>
      </c>
    </row>
    <row r="144" spans="2:23" s="8" customFormat="1">
      <c r="B144" s="61"/>
      <c r="E144" s="193">
        <v>43739</v>
      </c>
      <c r="F144" s="193" t="s">
        <v>707</v>
      </c>
      <c r="G144" s="194" t="s">
        <v>652</v>
      </c>
      <c r="H144" s="219">
        <f>$C$50/12</f>
        <v>1.8166666666666667E-3</v>
      </c>
      <c r="I144" s="209">
        <f>(SUM('1.  LRAMVA Summary'!D$54:D$77)+SUM('1.  LRAMVA Summary'!D$78:D$79)*(MONTH($E144)-1)/12)*$H144</f>
        <v>256.26400300217887</v>
      </c>
      <c r="J144" s="209">
        <f>(SUM('1.  LRAMVA Summary'!E$54:E$77)+SUM('1.  LRAMVA Summary'!E$78:E$79)*(MONTH($E144)-1)/12)*$H144</f>
        <v>103.10788212116076</v>
      </c>
      <c r="K144" s="209">
        <f>(SUM('1.  LRAMVA Summary'!F$54:F$77)+SUM('1.  LRAMVA Summary'!F$78:F$79)*(MONTH($E144)-1)/12)*$H144</f>
        <v>97.998162265545986</v>
      </c>
      <c r="L144" s="209">
        <f>(SUM('1.  LRAMVA Summary'!G$54:G$77)+SUM('1.  LRAMVA Summary'!G$78:G$79)*(MONTH($E144)-1)/12)*$H144</f>
        <v>14.88641680831809</v>
      </c>
      <c r="M144" s="209">
        <f>(SUM('1.  LRAMVA Summary'!H$54:H$77)+SUM('1.  LRAMVA Summary'!H$78:H$79)*(MONTH($E144)-1)/12)*$H144</f>
        <v>0</v>
      </c>
      <c r="N144" s="209">
        <f>(SUM('1.  LRAMVA Summary'!I$54:I$77)+SUM('1.  LRAMVA Summary'!I$78:I$79)*(MONTH($E144)-1)/12)*$H144</f>
        <v>0</v>
      </c>
      <c r="O144" s="209">
        <f>(SUM('1.  LRAMVA Summary'!J$54:J$77)+SUM('1.  LRAMVA Summary'!J$78:J$79)*(MONTH($E144)-1)/12)*$H144</f>
        <v>0</v>
      </c>
      <c r="P144" s="209">
        <f>(SUM('1.  LRAMVA Summary'!K$54:K$77)+SUM('1.  LRAMVA Summary'!K$78:K$79)*(MONTH($E144)-1)/12)*$H144</f>
        <v>0</v>
      </c>
      <c r="Q144" s="209">
        <f>(SUM('1.  LRAMVA Summary'!L$54:L$77)+SUM('1.  LRAMVA Summary'!L$78:L$79)*(MONTH($E144)-1)/12)*$H144</f>
        <v>0</v>
      </c>
      <c r="R144" s="209">
        <f>(SUM('1.  LRAMVA Summary'!M$54:M$77)+SUM('1.  LRAMVA Summary'!M$78:M$79)*(MONTH($E144)-1)/12)*$H144</f>
        <v>0</v>
      </c>
      <c r="S144" s="209">
        <f>(SUM('1.  LRAMVA Summary'!N$54:N$77)+SUM('1.  LRAMVA Summary'!N$78:N$79)*(MONTH($E144)-1)/12)*$H144</f>
        <v>0</v>
      </c>
      <c r="T144" s="209">
        <f>(SUM('1.  LRAMVA Summary'!O$54:O$77)+SUM('1.  LRAMVA Summary'!O$78:O$79)*(MONTH($E144)-1)/12)*$H144</f>
        <v>0</v>
      </c>
      <c r="U144" s="209">
        <f>(SUM('1.  LRAMVA Summary'!P$54:P$77)+SUM('1.  LRAMVA Summary'!P$78:P$79)*(MONTH($E144)-1)/12)*$H144</f>
        <v>0</v>
      </c>
      <c r="V144" s="209">
        <f>(SUM('1.  LRAMVA Summary'!Q$54:Q$77)+SUM('1.  LRAMVA Summary'!Q$78:Q$79)*(MONTH($E144)-1)/12)*$H144</f>
        <v>0</v>
      </c>
      <c r="W144" s="210">
        <f t="shared" si="76"/>
        <v>472.25646419720368</v>
      </c>
    </row>
    <row r="145" spans="2:23" s="8" customFormat="1">
      <c r="B145" s="61"/>
      <c r="E145" s="193">
        <v>43770</v>
      </c>
      <c r="F145" s="193" t="s">
        <v>707</v>
      </c>
      <c r="G145" s="194" t="s">
        <v>652</v>
      </c>
      <c r="H145" s="219">
        <f t="shared" ref="H145:H146" si="79">$C$50/12</f>
        <v>1.8166666666666667E-3</v>
      </c>
      <c r="I145" s="209">
        <f>(SUM('1.  LRAMVA Summary'!D$54:D$77)+SUM('1.  LRAMVA Summary'!D$78:D$79)*(MONTH($E145)-1)/12)*$H145</f>
        <v>256.26400300217887</v>
      </c>
      <c r="J145" s="209">
        <f>(SUM('1.  LRAMVA Summary'!E$54:E$77)+SUM('1.  LRAMVA Summary'!E$78:E$79)*(MONTH($E145)-1)/12)*$H145</f>
        <v>103.10788212116076</v>
      </c>
      <c r="K145" s="209">
        <f>(SUM('1.  LRAMVA Summary'!F$54:F$77)+SUM('1.  LRAMVA Summary'!F$78:F$79)*(MONTH($E145)-1)/12)*$H145</f>
        <v>97.998162265545986</v>
      </c>
      <c r="L145" s="209">
        <f>(SUM('1.  LRAMVA Summary'!G$54:G$77)+SUM('1.  LRAMVA Summary'!G$78:G$79)*(MONTH($E145)-1)/12)*$H145</f>
        <v>14.88641680831809</v>
      </c>
      <c r="M145" s="209">
        <f>(SUM('1.  LRAMVA Summary'!H$54:H$77)+SUM('1.  LRAMVA Summary'!H$78:H$79)*(MONTH($E145)-1)/12)*$H145</f>
        <v>0</v>
      </c>
      <c r="N145" s="209">
        <f>(SUM('1.  LRAMVA Summary'!I$54:I$77)+SUM('1.  LRAMVA Summary'!I$78:I$79)*(MONTH($E145)-1)/12)*$H145</f>
        <v>0</v>
      </c>
      <c r="O145" s="209">
        <f>(SUM('1.  LRAMVA Summary'!J$54:J$77)+SUM('1.  LRAMVA Summary'!J$78:J$79)*(MONTH($E145)-1)/12)*$H145</f>
        <v>0</v>
      </c>
      <c r="P145" s="209">
        <f>(SUM('1.  LRAMVA Summary'!K$54:K$77)+SUM('1.  LRAMVA Summary'!K$78:K$79)*(MONTH($E145)-1)/12)*$H145</f>
        <v>0</v>
      </c>
      <c r="Q145" s="209">
        <f>(SUM('1.  LRAMVA Summary'!L$54:L$77)+SUM('1.  LRAMVA Summary'!L$78:L$79)*(MONTH($E145)-1)/12)*$H145</f>
        <v>0</v>
      </c>
      <c r="R145" s="209">
        <f>(SUM('1.  LRAMVA Summary'!M$54:M$77)+SUM('1.  LRAMVA Summary'!M$78:M$79)*(MONTH($E145)-1)/12)*$H145</f>
        <v>0</v>
      </c>
      <c r="S145" s="209">
        <f>(SUM('1.  LRAMVA Summary'!N$54:N$77)+SUM('1.  LRAMVA Summary'!N$78:N$79)*(MONTH($E145)-1)/12)*$H145</f>
        <v>0</v>
      </c>
      <c r="T145" s="209">
        <f>(SUM('1.  LRAMVA Summary'!O$54:O$77)+SUM('1.  LRAMVA Summary'!O$78:O$79)*(MONTH($E145)-1)/12)*$H145</f>
        <v>0</v>
      </c>
      <c r="U145" s="209">
        <f>(SUM('1.  LRAMVA Summary'!P$54:P$77)+SUM('1.  LRAMVA Summary'!P$78:P$79)*(MONTH($E145)-1)/12)*$H145</f>
        <v>0</v>
      </c>
      <c r="V145" s="209">
        <f>(SUM('1.  LRAMVA Summary'!Q$54:Q$77)+SUM('1.  LRAMVA Summary'!Q$78:Q$79)*(MONTH($E145)-1)/12)*$H145</f>
        <v>0</v>
      </c>
      <c r="W145" s="210">
        <f t="shared" si="76"/>
        <v>472.25646419720368</v>
      </c>
    </row>
    <row r="146" spans="2:23" s="8" customFormat="1">
      <c r="B146" s="61"/>
      <c r="E146" s="193">
        <v>43800</v>
      </c>
      <c r="F146" s="193" t="s">
        <v>707</v>
      </c>
      <c r="G146" s="194" t="s">
        <v>652</v>
      </c>
      <c r="H146" s="219">
        <f t="shared" si="79"/>
        <v>1.8166666666666667E-3</v>
      </c>
      <c r="I146" s="209">
        <f>(SUM('1.  LRAMVA Summary'!D$54:D$77)+SUM('1.  LRAMVA Summary'!D$78:D$79)*(MONTH($E146)-1)/12)*$H146</f>
        <v>256.26400300217887</v>
      </c>
      <c r="J146" s="209">
        <f>(SUM('1.  LRAMVA Summary'!E$54:E$77)+SUM('1.  LRAMVA Summary'!E$78:E$79)*(MONTH($E146)-1)/12)*$H146</f>
        <v>103.10788212116076</v>
      </c>
      <c r="K146" s="209">
        <f>(SUM('1.  LRAMVA Summary'!F$54:F$77)+SUM('1.  LRAMVA Summary'!F$78:F$79)*(MONTH($E146)-1)/12)*$H146</f>
        <v>97.998162265545986</v>
      </c>
      <c r="L146" s="209">
        <f>(SUM('1.  LRAMVA Summary'!G$54:G$77)+SUM('1.  LRAMVA Summary'!G$78:G$79)*(MONTH($E146)-1)/12)*$H146</f>
        <v>14.88641680831809</v>
      </c>
      <c r="M146" s="209">
        <f>(SUM('1.  LRAMVA Summary'!H$54:H$77)+SUM('1.  LRAMVA Summary'!H$78:H$79)*(MONTH($E146)-1)/12)*$H146</f>
        <v>0</v>
      </c>
      <c r="N146" s="209">
        <f>(SUM('1.  LRAMVA Summary'!I$54:I$77)+SUM('1.  LRAMVA Summary'!I$78:I$79)*(MONTH($E146)-1)/12)*$H146</f>
        <v>0</v>
      </c>
      <c r="O146" s="209">
        <f>(SUM('1.  LRAMVA Summary'!J$54:J$77)+SUM('1.  LRAMVA Summary'!J$78:J$79)*(MONTH($E146)-1)/12)*$H146</f>
        <v>0</v>
      </c>
      <c r="P146" s="209">
        <f>(SUM('1.  LRAMVA Summary'!K$54:K$77)+SUM('1.  LRAMVA Summary'!K$78:K$79)*(MONTH($E146)-1)/12)*$H146</f>
        <v>0</v>
      </c>
      <c r="Q146" s="209">
        <f>(SUM('1.  LRAMVA Summary'!L$54:L$77)+SUM('1.  LRAMVA Summary'!L$78:L$79)*(MONTH($E146)-1)/12)*$H146</f>
        <v>0</v>
      </c>
      <c r="R146" s="209">
        <f>(SUM('1.  LRAMVA Summary'!M$54:M$77)+SUM('1.  LRAMVA Summary'!M$78:M$79)*(MONTH($E146)-1)/12)*$H146</f>
        <v>0</v>
      </c>
      <c r="S146" s="209">
        <f>(SUM('1.  LRAMVA Summary'!N$54:N$77)+SUM('1.  LRAMVA Summary'!N$78:N$79)*(MONTH($E146)-1)/12)*$H146</f>
        <v>0</v>
      </c>
      <c r="T146" s="209">
        <f>(SUM('1.  LRAMVA Summary'!O$54:O$77)+SUM('1.  LRAMVA Summary'!O$78:O$79)*(MONTH($E146)-1)/12)*$H146</f>
        <v>0</v>
      </c>
      <c r="U146" s="209">
        <f>(SUM('1.  LRAMVA Summary'!P$54:P$77)+SUM('1.  LRAMVA Summary'!P$78:P$79)*(MONTH($E146)-1)/12)*$H146</f>
        <v>0</v>
      </c>
      <c r="V146" s="209">
        <f>(SUM('1.  LRAMVA Summary'!Q$54:Q$77)+SUM('1.  LRAMVA Summary'!Q$78:Q$79)*(MONTH($E146)-1)/12)*$H146</f>
        <v>0</v>
      </c>
      <c r="W146" s="210">
        <f t="shared" si="76"/>
        <v>472.25646419720368</v>
      </c>
    </row>
    <row r="147" spans="2:23" s="8" customFormat="1" ht="15" thickBot="1">
      <c r="B147" s="61"/>
      <c r="E147" s="195" t="s">
        <v>708</v>
      </c>
      <c r="F147" s="195"/>
      <c r="G147" s="196"/>
      <c r="H147" s="197"/>
      <c r="I147" s="198">
        <f>SUM(I134:I146)</f>
        <v>7103.2888937617818</v>
      </c>
      <c r="J147" s="198">
        <f>SUM(J134:J146)</f>
        <v>2760.7160269316701</v>
      </c>
      <c r="K147" s="198">
        <f t="shared" ref="K147:O147" si="80">SUM(K134:K146)</f>
        <v>2332.2097628267511</v>
      </c>
      <c r="L147" s="198">
        <f t="shared" si="80"/>
        <v>454.3547708640495</v>
      </c>
      <c r="M147" s="198">
        <f t="shared" si="80"/>
        <v>0</v>
      </c>
      <c r="N147" s="198">
        <f t="shared" si="80"/>
        <v>0</v>
      </c>
      <c r="O147" s="198">
        <f t="shared" si="80"/>
        <v>0</v>
      </c>
      <c r="P147" s="198">
        <f t="shared" ref="P147:V147" si="81">SUM(P134:P146)</f>
        <v>0</v>
      </c>
      <c r="Q147" s="198">
        <f t="shared" si="81"/>
        <v>0</v>
      </c>
      <c r="R147" s="198">
        <f t="shared" si="81"/>
        <v>0</v>
      </c>
      <c r="S147" s="198">
        <f t="shared" si="81"/>
        <v>0</v>
      </c>
      <c r="T147" s="198">
        <f t="shared" si="81"/>
        <v>0</v>
      </c>
      <c r="U147" s="198">
        <f t="shared" si="81"/>
        <v>0</v>
      </c>
      <c r="V147" s="198">
        <f t="shared" si="81"/>
        <v>0</v>
      </c>
      <c r="W147" s="198">
        <f>SUM(W134:W146)</f>
        <v>12650.569454384255</v>
      </c>
    </row>
    <row r="148" spans="2:23" s="8" customFormat="1" ht="15" thickTop="1">
      <c r="B148" s="61"/>
      <c r="E148" s="199" t="s">
        <v>219</v>
      </c>
      <c r="F148" s="199"/>
      <c r="G148" s="200"/>
      <c r="H148" s="201"/>
      <c r="I148" s="202"/>
      <c r="J148" s="202"/>
      <c r="K148" s="202"/>
      <c r="L148" s="202"/>
      <c r="M148" s="202"/>
      <c r="N148" s="202"/>
      <c r="O148" s="202"/>
      <c r="P148" s="202"/>
      <c r="Q148" s="202"/>
      <c r="R148" s="202"/>
      <c r="S148" s="202"/>
      <c r="T148" s="202"/>
      <c r="U148" s="202"/>
      <c r="V148" s="202"/>
      <c r="W148" s="203"/>
    </row>
    <row r="149" spans="2:23" s="8" customFormat="1">
      <c r="B149" s="61"/>
      <c r="E149" s="204" t="s">
        <v>709</v>
      </c>
      <c r="F149" s="204"/>
      <c r="G149" s="205"/>
      <c r="H149" s="206"/>
      <c r="I149" s="207">
        <f>I147+I148</f>
        <v>7103.2888937617818</v>
      </c>
      <c r="J149" s="207">
        <f t="shared" ref="J149" si="82">J147+J148</f>
        <v>2760.7160269316701</v>
      </c>
      <c r="K149" s="207">
        <f t="shared" ref="K149" si="83">K147+K148</f>
        <v>2332.2097628267511</v>
      </c>
      <c r="L149" s="207">
        <f t="shared" ref="L149" si="84">L147+L148</f>
        <v>454.3547708640495</v>
      </c>
      <c r="M149" s="207">
        <f t="shared" ref="M149" si="85">M147+M148</f>
        <v>0</v>
      </c>
      <c r="N149" s="207">
        <f t="shared" ref="N149" si="86">N147+N148</f>
        <v>0</v>
      </c>
      <c r="O149" s="207">
        <f t="shared" ref="O149:V149" si="87">O147+O148</f>
        <v>0</v>
      </c>
      <c r="P149" s="207">
        <f t="shared" si="87"/>
        <v>0</v>
      </c>
      <c r="Q149" s="207">
        <f t="shared" si="87"/>
        <v>0</v>
      </c>
      <c r="R149" s="207">
        <f t="shared" si="87"/>
        <v>0</v>
      </c>
      <c r="S149" s="207">
        <f t="shared" si="87"/>
        <v>0</v>
      </c>
      <c r="T149" s="207">
        <f t="shared" si="87"/>
        <v>0</v>
      </c>
      <c r="U149" s="207">
        <f t="shared" si="87"/>
        <v>0</v>
      </c>
      <c r="V149" s="207">
        <f t="shared" si="87"/>
        <v>0</v>
      </c>
      <c r="W149" s="207">
        <f>W147+W148</f>
        <v>12650.569454384255</v>
      </c>
    </row>
    <row r="150" spans="2:23" s="8" customFormat="1">
      <c r="B150" s="61"/>
      <c r="E150" s="193">
        <v>43831</v>
      </c>
      <c r="F150" s="193" t="s">
        <v>710</v>
      </c>
      <c r="G150" s="194" t="s">
        <v>640</v>
      </c>
      <c r="H150" s="219">
        <f>$C$51/12</f>
        <v>1.8166666666666667E-3</v>
      </c>
      <c r="I150" s="209">
        <f>(SUM('1.  LRAMVA Summary'!D$54:D$80)+SUM('1.  LRAMVA Summary'!D$81:D$82)*(MONTH($E150)-1)/12)*$H150</f>
        <v>256.26400300217887</v>
      </c>
      <c r="J150" s="209">
        <f>(SUM('1.  LRAMVA Summary'!E$54:E$80)+SUM('1.  LRAMVA Summary'!E$81:E$82)*(MONTH($E150)-1)/12)*$H150</f>
        <v>103.10788212116076</v>
      </c>
      <c r="K150" s="209">
        <f>(SUM('1.  LRAMVA Summary'!F$54:F$80)+SUM('1.  LRAMVA Summary'!F$81:F$82)*(MONTH($E150)-1)/12)*$H150</f>
        <v>97.998162265545986</v>
      </c>
      <c r="L150" s="209">
        <f>(SUM('1.  LRAMVA Summary'!G$54:G$80)+SUM('1.  LRAMVA Summary'!G$81:G$82)*(MONTH($E150)-1)/12)*$H150</f>
        <v>14.88641680831809</v>
      </c>
      <c r="M150" s="209">
        <f>(SUM('1.  LRAMVA Summary'!H$54:H$80)+SUM('1.  LRAMVA Summary'!H$81:H$82)*(MONTH($E150)-1)/12)*$H150</f>
        <v>0</v>
      </c>
      <c r="N150" s="209">
        <f>(SUM('1.  LRAMVA Summary'!I$54:I$80)+SUM('1.  LRAMVA Summary'!I$81:I$82)*(MONTH($E150)-1)/12)*$H150</f>
        <v>0</v>
      </c>
      <c r="O150" s="209">
        <f>(SUM('1.  LRAMVA Summary'!J$54:J$80)+SUM('1.  LRAMVA Summary'!J$81:J$82)*(MONTH($E150)-1)/12)*$H150</f>
        <v>0</v>
      </c>
      <c r="P150" s="209">
        <f>(SUM('1.  LRAMVA Summary'!K$54:K$80)+SUM('1.  LRAMVA Summary'!K$81:K$82)*(MONTH($E150)-1)/12)*$H150</f>
        <v>0</v>
      </c>
      <c r="Q150" s="209">
        <f>(SUM('1.  LRAMVA Summary'!L$54:L$80)+SUM('1.  LRAMVA Summary'!L$81:L$82)*(MONTH($E150)-1)/12)*$H150</f>
        <v>0</v>
      </c>
      <c r="R150" s="209">
        <f>(SUM('1.  LRAMVA Summary'!M$54:M$80)+SUM('1.  LRAMVA Summary'!M$81:M$82)*(MONTH($E150)-1)/12)*$H150</f>
        <v>0</v>
      </c>
      <c r="S150" s="209">
        <f>(SUM('1.  LRAMVA Summary'!N$54:N$80)+SUM('1.  LRAMVA Summary'!N$81:N$82)*(MONTH($E150)-1)/12)*$H150</f>
        <v>0</v>
      </c>
      <c r="T150" s="209">
        <f>(SUM('1.  LRAMVA Summary'!O$54:O$80)+SUM('1.  LRAMVA Summary'!O$81:O$82)*(MONTH($E150)-1)/12)*$H150</f>
        <v>0</v>
      </c>
      <c r="U150" s="209">
        <f>(SUM('1.  LRAMVA Summary'!P$54:P$80)+SUM('1.  LRAMVA Summary'!P$81:P$82)*(MONTH($E150)-1)/12)*$H150</f>
        <v>0</v>
      </c>
      <c r="V150" s="209">
        <f>(SUM('1.  LRAMVA Summary'!Q$54:Q$80)+SUM('1.  LRAMVA Summary'!Q$81:Q$82)*(MONTH($E150)-1)/12)*$H150</f>
        <v>0</v>
      </c>
      <c r="W150" s="210">
        <f>SUM(I150:V150)</f>
        <v>472.25646419720368</v>
      </c>
    </row>
    <row r="151" spans="2:23" s="8" customFormat="1">
      <c r="B151" s="61"/>
      <c r="E151" s="193">
        <v>43862</v>
      </c>
      <c r="F151" s="193" t="s">
        <v>710</v>
      </c>
      <c r="G151" s="194" t="s">
        <v>640</v>
      </c>
      <c r="H151" s="219">
        <f t="shared" ref="H151:H152" si="88">$C$51/12</f>
        <v>1.8166666666666667E-3</v>
      </c>
      <c r="I151" s="209">
        <f>(SUM('1.  LRAMVA Summary'!D$54:D$80)+SUM('1.  LRAMVA Summary'!D$81:D$82)*(MONTH($E151)-1)/12)*$H151</f>
        <v>256.26400300217887</v>
      </c>
      <c r="J151" s="209">
        <f>(SUM('1.  LRAMVA Summary'!E$54:E$80)+SUM('1.  LRAMVA Summary'!E$81:E$82)*(MONTH($E151)-1)/12)*$H151</f>
        <v>103.10788212116076</v>
      </c>
      <c r="K151" s="209">
        <f>(SUM('1.  LRAMVA Summary'!F$54:F$80)+SUM('1.  LRAMVA Summary'!F$81:F$82)*(MONTH($E151)-1)/12)*$H151</f>
        <v>97.998162265545986</v>
      </c>
      <c r="L151" s="209">
        <f>(SUM('1.  LRAMVA Summary'!G$54:G$80)+SUM('1.  LRAMVA Summary'!G$81:G$82)*(MONTH($E151)-1)/12)*$H151</f>
        <v>14.88641680831809</v>
      </c>
      <c r="M151" s="209">
        <f>(SUM('1.  LRAMVA Summary'!H$54:H$80)+SUM('1.  LRAMVA Summary'!H$81:H$82)*(MONTH($E151)-1)/12)*$H151</f>
        <v>0</v>
      </c>
      <c r="N151" s="209">
        <f>(SUM('1.  LRAMVA Summary'!I$54:I$80)+SUM('1.  LRAMVA Summary'!I$81:I$82)*(MONTH($E151)-1)/12)*$H151</f>
        <v>0</v>
      </c>
      <c r="O151" s="209">
        <f>(SUM('1.  LRAMVA Summary'!J$54:J$80)+SUM('1.  LRAMVA Summary'!J$81:J$82)*(MONTH($E151)-1)/12)*$H151</f>
        <v>0</v>
      </c>
      <c r="P151" s="209">
        <f>(SUM('1.  LRAMVA Summary'!K$54:K$80)+SUM('1.  LRAMVA Summary'!K$81:K$82)*(MONTH($E151)-1)/12)*$H151</f>
        <v>0</v>
      </c>
      <c r="Q151" s="209">
        <f>(SUM('1.  LRAMVA Summary'!L$54:L$80)+SUM('1.  LRAMVA Summary'!L$81:L$82)*(MONTH($E151)-1)/12)*$H151</f>
        <v>0</v>
      </c>
      <c r="R151" s="209">
        <f>(SUM('1.  LRAMVA Summary'!M$54:M$80)+SUM('1.  LRAMVA Summary'!M$81:M$82)*(MONTH($E151)-1)/12)*$H151</f>
        <v>0</v>
      </c>
      <c r="S151" s="209">
        <f>(SUM('1.  LRAMVA Summary'!N$54:N$80)+SUM('1.  LRAMVA Summary'!N$81:N$82)*(MONTH($E151)-1)/12)*$H151</f>
        <v>0</v>
      </c>
      <c r="T151" s="209">
        <f>(SUM('1.  LRAMVA Summary'!O$54:O$80)+SUM('1.  LRAMVA Summary'!O$81:O$82)*(MONTH($E151)-1)/12)*$H151</f>
        <v>0</v>
      </c>
      <c r="U151" s="209">
        <f>(SUM('1.  LRAMVA Summary'!P$54:P$80)+SUM('1.  LRAMVA Summary'!P$81:P$82)*(MONTH($E151)-1)/12)*$H151</f>
        <v>0</v>
      </c>
      <c r="V151" s="209">
        <f>(SUM('1.  LRAMVA Summary'!Q$54:Q$80)+SUM('1.  LRAMVA Summary'!Q$81:Q$82)*(MONTH($E151)-1)/12)*$H151</f>
        <v>0</v>
      </c>
      <c r="W151" s="210">
        <f t="shared" ref="W151:W160" si="89">SUM(I151:V151)</f>
        <v>472.25646419720368</v>
      </c>
    </row>
    <row r="152" spans="2:23" s="8" customFormat="1">
      <c r="B152" s="61"/>
      <c r="E152" s="193">
        <v>43891</v>
      </c>
      <c r="F152" s="193" t="s">
        <v>710</v>
      </c>
      <c r="G152" s="194" t="s">
        <v>640</v>
      </c>
      <c r="H152" s="219">
        <f t="shared" si="88"/>
        <v>1.8166666666666667E-3</v>
      </c>
      <c r="I152" s="209">
        <f>(SUM('1.  LRAMVA Summary'!D$54:D$80)+SUM('1.  LRAMVA Summary'!D$81:D$82)*(MONTH($E152)-1)/12)*$H152</f>
        <v>256.26400300217887</v>
      </c>
      <c r="J152" s="209">
        <f>(SUM('1.  LRAMVA Summary'!E$54:E$80)+SUM('1.  LRAMVA Summary'!E$81:E$82)*(MONTH($E152)-1)/12)*$H152</f>
        <v>103.10788212116076</v>
      </c>
      <c r="K152" s="209">
        <f>(SUM('1.  LRAMVA Summary'!F$54:F$80)+SUM('1.  LRAMVA Summary'!F$81:F$82)*(MONTH($E152)-1)/12)*$H152</f>
        <v>97.998162265545986</v>
      </c>
      <c r="L152" s="209">
        <f>(SUM('1.  LRAMVA Summary'!G$54:G$80)+SUM('1.  LRAMVA Summary'!G$81:G$82)*(MONTH($E152)-1)/12)*$H152</f>
        <v>14.88641680831809</v>
      </c>
      <c r="M152" s="209">
        <f>(SUM('1.  LRAMVA Summary'!H$54:H$80)+SUM('1.  LRAMVA Summary'!H$81:H$82)*(MONTH($E152)-1)/12)*$H152</f>
        <v>0</v>
      </c>
      <c r="N152" s="209">
        <f>(SUM('1.  LRAMVA Summary'!I$54:I$80)+SUM('1.  LRAMVA Summary'!I$81:I$82)*(MONTH($E152)-1)/12)*$H152</f>
        <v>0</v>
      </c>
      <c r="O152" s="209">
        <f>(SUM('1.  LRAMVA Summary'!J$54:J$80)+SUM('1.  LRAMVA Summary'!J$81:J$82)*(MONTH($E152)-1)/12)*$H152</f>
        <v>0</v>
      </c>
      <c r="P152" s="209">
        <f>(SUM('1.  LRAMVA Summary'!K$54:K$80)+SUM('1.  LRAMVA Summary'!K$81:K$82)*(MONTH($E152)-1)/12)*$H152</f>
        <v>0</v>
      </c>
      <c r="Q152" s="209">
        <f>(SUM('1.  LRAMVA Summary'!L$54:L$80)+SUM('1.  LRAMVA Summary'!L$81:L$82)*(MONTH($E152)-1)/12)*$H152</f>
        <v>0</v>
      </c>
      <c r="R152" s="209">
        <f>(SUM('1.  LRAMVA Summary'!M$54:M$80)+SUM('1.  LRAMVA Summary'!M$81:M$82)*(MONTH($E152)-1)/12)*$H152</f>
        <v>0</v>
      </c>
      <c r="S152" s="209">
        <f>(SUM('1.  LRAMVA Summary'!N$54:N$80)+SUM('1.  LRAMVA Summary'!N$81:N$82)*(MONTH($E152)-1)/12)*$H152</f>
        <v>0</v>
      </c>
      <c r="T152" s="209">
        <f>(SUM('1.  LRAMVA Summary'!O$54:O$80)+SUM('1.  LRAMVA Summary'!O$81:O$82)*(MONTH($E152)-1)/12)*$H152</f>
        <v>0</v>
      </c>
      <c r="U152" s="209">
        <f>(SUM('1.  LRAMVA Summary'!P$54:P$80)+SUM('1.  LRAMVA Summary'!P$81:P$82)*(MONTH($E152)-1)/12)*$H152</f>
        <v>0</v>
      </c>
      <c r="V152" s="209">
        <f>(SUM('1.  LRAMVA Summary'!Q$54:Q$80)+SUM('1.  LRAMVA Summary'!Q$81:Q$82)*(MONTH($E152)-1)/12)*$H152</f>
        <v>0</v>
      </c>
      <c r="W152" s="210">
        <f t="shared" si="89"/>
        <v>472.25646419720368</v>
      </c>
    </row>
    <row r="153" spans="2:23" s="8" customFormat="1">
      <c r="B153" s="61"/>
      <c r="E153" s="193">
        <v>43922</v>
      </c>
      <c r="F153" s="193" t="s">
        <v>710</v>
      </c>
      <c r="G153" s="194" t="s">
        <v>644</v>
      </c>
      <c r="H153" s="219">
        <f>$C$52/12</f>
        <v>1.8166666666666667E-3</v>
      </c>
      <c r="I153" s="209">
        <f>(SUM('1.  LRAMVA Summary'!D$54:D$80)+SUM('1.  LRAMVA Summary'!D$81:D$82)*(MONTH($E153)-1)/12)*$H153</f>
        <v>256.26400300217887</v>
      </c>
      <c r="J153" s="209">
        <f>(SUM('1.  LRAMVA Summary'!E$54:E$80)+SUM('1.  LRAMVA Summary'!E$81:E$82)*(MONTH($E153)-1)/12)*$H153</f>
        <v>103.10788212116076</v>
      </c>
      <c r="K153" s="209">
        <f>(SUM('1.  LRAMVA Summary'!F$54:F$80)+SUM('1.  LRAMVA Summary'!F$81:F$82)*(MONTH($E153)-1)/12)*$H153</f>
        <v>97.998162265545986</v>
      </c>
      <c r="L153" s="209">
        <f>(SUM('1.  LRAMVA Summary'!G$54:G$80)+SUM('1.  LRAMVA Summary'!G$81:G$82)*(MONTH($E153)-1)/12)*$H153</f>
        <v>14.88641680831809</v>
      </c>
      <c r="M153" s="209">
        <f>(SUM('1.  LRAMVA Summary'!H$54:H$80)+SUM('1.  LRAMVA Summary'!H$81:H$82)*(MONTH($E153)-1)/12)*$H153</f>
        <v>0</v>
      </c>
      <c r="N153" s="209">
        <f>(SUM('1.  LRAMVA Summary'!I$54:I$80)+SUM('1.  LRAMVA Summary'!I$81:I$82)*(MONTH($E153)-1)/12)*$H153</f>
        <v>0</v>
      </c>
      <c r="O153" s="209">
        <f>(SUM('1.  LRAMVA Summary'!J$54:J$80)+SUM('1.  LRAMVA Summary'!J$81:J$82)*(MONTH($E153)-1)/12)*$H153</f>
        <v>0</v>
      </c>
      <c r="P153" s="209">
        <f>(SUM('1.  LRAMVA Summary'!K$54:K$80)+SUM('1.  LRAMVA Summary'!K$81:K$82)*(MONTH($E153)-1)/12)*$H153</f>
        <v>0</v>
      </c>
      <c r="Q153" s="209">
        <f>(SUM('1.  LRAMVA Summary'!L$54:L$80)+SUM('1.  LRAMVA Summary'!L$81:L$82)*(MONTH($E153)-1)/12)*$H153</f>
        <v>0</v>
      </c>
      <c r="R153" s="209">
        <f>(SUM('1.  LRAMVA Summary'!M$54:M$80)+SUM('1.  LRAMVA Summary'!M$81:M$82)*(MONTH($E153)-1)/12)*$H153</f>
        <v>0</v>
      </c>
      <c r="S153" s="209">
        <f>(SUM('1.  LRAMVA Summary'!N$54:N$80)+SUM('1.  LRAMVA Summary'!N$81:N$82)*(MONTH($E153)-1)/12)*$H153</f>
        <v>0</v>
      </c>
      <c r="T153" s="209">
        <f>(SUM('1.  LRAMVA Summary'!O$54:O$80)+SUM('1.  LRAMVA Summary'!O$81:O$82)*(MONTH($E153)-1)/12)*$H153</f>
        <v>0</v>
      </c>
      <c r="U153" s="209">
        <f>(SUM('1.  LRAMVA Summary'!P$54:P$80)+SUM('1.  LRAMVA Summary'!P$81:P$82)*(MONTH($E153)-1)/12)*$H153</f>
        <v>0</v>
      </c>
      <c r="V153" s="209">
        <f>(SUM('1.  LRAMVA Summary'!Q$54:Q$80)+SUM('1.  LRAMVA Summary'!Q$81:Q$82)*(MONTH($E153)-1)/12)*$H153</f>
        <v>0</v>
      </c>
      <c r="W153" s="210">
        <f t="shared" si="89"/>
        <v>472.25646419720368</v>
      </c>
    </row>
    <row r="154" spans="2:23" s="8" customFormat="1">
      <c r="B154" s="61"/>
      <c r="E154" s="193">
        <v>43952</v>
      </c>
      <c r="F154" s="193" t="s">
        <v>710</v>
      </c>
      <c r="G154" s="194" t="s">
        <v>644</v>
      </c>
      <c r="H154" s="723">
        <v>0</v>
      </c>
      <c r="I154" s="209">
        <f>(SUM('1.  LRAMVA Summary'!D$54:D$80)+SUM('1.  LRAMVA Summary'!D$81:D$82)*(MONTH($E154)-1)/12)*$H154</f>
        <v>0</v>
      </c>
      <c r="J154" s="209">
        <f>(SUM('1.  LRAMVA Summary'!E$54:E$80)+SUM('1.  LRAMVA Summary'!E$81:E$82)*(MONTH($E154)-1)/12)*$H154</f>
        <v>0</v>
      </c>
      <c r="K154" s="209">
        <f>(SUM('1.  LRAMVA Summary'!F$54:F$80)+SUM('1.  LRAMVA Summary'!F$81:F$82)*(MONTH($E154)-1)/12)*$H154</f>
        <v>0</v>
      </c>
      <c r="L154" s="209">
        <f>(SUM('1.  LRAMVA Summary'!G$54:G$80)+SUM('1.  LRAMVA Summary'!G$81:G$82)*(MONTH($E154)-1)/12)*$H154</f>
        <v>0</v>
      </c>
      <c r="M154" s="209">
        <f>(SUM('1.  LRAMVA Summary'!H$54:H$80)+SUM('1.  LRAMVA Summary'!H$81:H$82)*(MONTH($E154)-1)/12)*$H154</f>
        <v>0</v>
      </c>
      <c r="N154" s="209">
        <f>(SUM('1.  LRAMVA Summary'!I$54:I$80)+SUM('1.  LRAMVA Summary'!I$81:I$82)*(MONTH($E154)-1)/12)*$H154</f>
        <v>0</v>
      </c>
      <c r="O154" s="209">
        <f>(SUM('1.  LRAMVA Summary'!J$54:J$80)+SUM('1.  LRAMVA Summary'!J$81:J$82)*(MONTH($E154)-1)/12)*$H154</f>
        <v>0</v>
      </c>
      <c r="P154" s="209">
        <f>(SUM('1.  LRAMVA Summary'!K$54:K$80)+SUM('1.  LRAMVA Summary'!K$81:K$82)*(MONTH($E154)-1)/12)*$H154</f>
        <v>0</v>
      </c>
      <c r="Q154" s="209">
        <f>(SUM('1.  LRAMVA Summary'!L$54:L$80)+SUM('1.  LRAMVA Summary'!L$81:L$82)*(MONTH($E154)-1)/12)*$H154</f>
        <v>0</v>
      </c>
      <c r="R154" s="209">
        <f>(SUM('1.  LRAMVA Summary'!M$54:M$80)+SUM('1.  LRAMVA Summary'!M$81:M$82)*(MONTH($E154)-1)/12)*$H154</f>
        <v>0</v>
      </c>
      <c r="S154" s="209">
        <f>(SUM('1.  LRAMVA Summary'!N$54:N$80)+SUM('1.  LRAMVA Summary'!N$81:N$82)*(MONTH($E154)-1)/12)*$H154</f>
        <v>0</v>
      </c>
      <c r="T154" s="209">
        <f>(SUM('1.  LRAMVA Summary'!O$54:O$80)+SUM('1.  LRAMVA Summary'!O$81:O$82)*(MONTH($E154)-1)/12)*$H154</f>
        <v>0</v>
      </c>
      <c r="U154" s="209">
        <f>(SUM('1.  LRAMVA Summary'!P$54:P$80)+SUM('1.  LRAMVA Summary'!P$81:P$82)*(MONTH($E154)-1)/12)*$H154</f>
        <v>0</v>
      </c>
      <c r="V154" s="209">
        <f>(SUM('1.  LRAMVA Summary'!Q$54:Q$80)+SUM('1.  LRAMVA Summary'!Q$81:Q$82)*(MONTH($E154)-1)/12)*$H154</f>
        <v>0</v>
      </c>
      <c r="W154" s="210">
        <f t="shared" si="89"/>
        <v>0</v>
      </c>
    </row>
    <row r="155" spans="2:23" s="8" customFormat="1">
      <c r="B155" s="61"/>
      <c r="E155" s="193">
        <v>43983</v>
      </c>
      <c r="F155" s="193" t="s">
        <v>710</v>
      </c>
      <c r="G155" s="194" t="s">
        <v>644</v>
      </c>
      <c r="H155" s="723">
        <v>0</v>
      </c>
      <c r="I155" s="209">
        <f>(SUM('1.  LRAMVA Summary'!D$54:D$80)+SUM('1.  LRAMVA Summary'!D$81:D$82)*(MONTH($E155)-1)/12)*$H155</f>
        <v>0</v>
      </c>
      <c r="J155" s="209">
        <f>(SUM('1.  LRAMVA Summary'!E$54:E$80)+SUM('1.  LRAMVA Summary'!E$81:E$82)*(MONTH($E155)-1)/12)*$H155</f>
        <v>0</v>
      </c>
      <c r="K155" s="209">
        <f>(SUM('1.  LRAMVA Summary'!F$54:F$80)+SUM('1.  LRAMVA Summary'!F$81:F$82)*(MONTH($E155)-1)/12)*$H155</f>
        <v>0</v>
      </c>
      <c r="L155" s="209">
        <f>(SUM('1.  LRAMVA Summary'!G$54:G$80)+SUM('1.  LRAMVA Summary'!G$81:G$82)*(MONTH($E155)-1)/12)*$H155</f>
        <v>0</v>
      </c>
      <c r="M155" s="209">
        <f>(SUM('1.  LRAMVA Summary'!H$54:H$80)+SUM('1.  LRAMVA Summary'!H$81:H$82)*(MONTH($E155)-1)/12)*$H155</f>
        <v>0</v>
      </c>
      <c r="N155" s="209">
        <f>(SUM('1.  LRAMVA Summary'!I$54:I$80)+SUM('1.  LRAMVA Summary'!I$81:I$82)*(MONTH($E155)-1)/12)*$H155</f>
        <v>0</v>
      </c>
      <c r="O155" s="209">
        <f>(SUM('1.  LRAMVA Summary'!J$54:J$80)+SUM('1.  LRAMVA Summary'!J$81:J$82)*(MONTH($E155)-1)/12)*$H155</f>
        <v>0</v>
      </c>
      <c r="P155" s="209">
        <f>(SUM('1.  LRAMVA Summary'!K$54:K$80)+SUM('1.  LRAMVA Summary'!K$81:K$82)*(MONTH($E155)-1)/12)*$H155</f>
        <v>0</v>
      </c>
      <c r="Q155" s="209">
        <f>(SUM('1.  LRAMVA Summary'!L$54:L$80)+SUM('1.  LRAMVA Summary'!L$81:L$82)*(MONTH($E155)-1)/12)*$H155</f>
        <v>0</v>
      </c>
      <c r="R155" s="209">
        <f>(SUM('1.  LRAMVA Summary'!M$54:M$80)+SUM('1.  LRAMVA Summary'!M$81:M$82)*(MONTH($E155)-1)/12)*$H155</f>
        <v>0</v>
      </c>
      <c r="S155" s="209">
        <f>(SUM('1.  LRAMVA Summary'!N$54:N$80)+SUM('1.  LRAMVA Summary'!N$81:N$82)*(MONTH($E155)-1)/12)*$H155</f>
        <v>0</v>
      </c>
      <c r="T155" s="209">
        <f>(SUM('1.  LRAMVA Summary'!O$54:O$80)+SUM('1.  LRAMVA Summary'!O$81:O$82)*(MONTH($E155)-1)/12)*$H155</f>
        <v>0</v>
      </c>
      <c r="U155" s="209">
        <f>(SUM('1.  LRAMVA Summary'!P$54:P$80)+SUM('1.  LRAMVA Summary'!P$81:P$82)*(MONTH($E155)-1)/12)*$H155</f>
        <v>0</v>
      </c>
      <c r="V155" s="209">
        <f>(SUM('1.  LRAMVA Summary'!Q$54:Q$80)+SUM('1.  LRAMVA Summary'!Q$81:Q$82)*(MONTH($E155)-1)/12)*$H155</f>
        <v>0</v>
      </c>
      <c r="W155" s="210">
        <f t="shared" si="89"/>
        <v>0</v>
      </c>
    </row>
    <row r="156" spans="2:23" s="8" customFormat="1">
      <c r="B156" s="61"/>
      <c r="E156" s="193">
        <v>44013</v>
      </c>
      <c r="F156" s="193" t="s">
        <v>710</v>
      </c>
      <c r="G156" s="194" t="s">
        <v>648</v>
      </c>
      <c r="H156" s="219">
        <f>$C$53/12</f>
        <v>0</v>
      </c>
      <c r="I156" s="209">
        <f>(SUM('1.  LRAMVA Summary'!D$54:D$80)+SUM('1.  LRAMVA Summary'!D$81:D$82)*(MONTH($E156)-1)/12)*$H156</f>
        <v>0</v>
      </c>
      <c r="J156" s="209">
        <f>(SUM('1.  LRAMVA Summary'!E$54:E$80)+SUM('1.  LRAMVA Summary'!E$81:E$82)*(MONTH($E156)-1)/12)*$H156</f>
        <v>0</v>
      </c>
      <c r="K156" s="209">
        <f>(SUM('1.  LRAMVA Summary'!F$54:F$80)+SUM('1.  LRAMVA Summary'!F$81:F$82)*(MONTH($E156)-1)/12)*$H156</f>
        <v>0</v>
      </c>
      <c r="L156" s="209">
        <f>(SUM('1.  LRAMVA Summary'!G$54:G$80)+SUM('1.  LRAMVA Summary'!G$81:G$82)*(MONTH($E156)-1)/12)*$H156</f>
        <v>0</v>
      </c>
      <c r="M156" s="209">
        <f>(SUM('1.  LRAMVA Summary'!H$54:H$80)+SUM('1.  LRAMVA Summary'!H$81:H$82)*(MONTH($E156)-1)/12)*$H156</f>
        <v>0</v>
      </c>
      <c r="N156" s="209">
        <f>(SUM('1.  LRAMVA Summary'!I$54:I$80)+SUM('1.  LRAMVA Summary'!I$81:I$82)*(MONTH($E156)-1)/12)*$H156</f>
        <v>0</v>
      </c>
      <c r="O156" s="209">
        <f>(SUM('1.  LRAMVA Summary'!J$54:J$80)+SUM('1.  LRAMVA Summary'!J$81:J$82)*(MONTH($E156)-1)/12)*$H156</f>
        <v>0</v>
      </c>
      <c r="P156" s="209">
        <f>(SUM('1.  LRAMVA Summary'!K$54:K$80)+SUM('1.  LRAMVA Summary'!K$81:K$82)*(MONTH($E156)-1)/12)*$H156</f>
        <v>0</v>
      </c>
      <c r="Q156" s="209">
        <f>(SUM('1.  LRAMVA Summary'!L$54:L$80)+SUM('1.  LRAMVA Summary'!L$81:L$82)*(MONTH($E156)-1)/12)*$H156</f>
        <v>0</v>
      </c>
      <c r="R156" s="209">
        <f>(SUM('1.  LRAMVA Summary'!M$54:M$80)+SUM('1.  LRAMVA Summary'!M$81:M$82)*(MONTH($E156)-1)/12)*$H156</f>
        <v>0</v>
      </c>
      <c r="S156" s="209">
        <f>(SUM('1.  LRAMVA Summary'!N$54:N$80)+SUM('1.  LRAMVA Summary'!N$81:N$82)*(MONTH($E156)-1)/12)*$H156</f>
        <v>0</v>
      </c>
      <c r="T156" s="209">
        <f>(SUM('1.  LRAMVA Summary'!O$54:O$80)+SUM('1.  LRAMVA Summary'!O$81:O$82)*(MONTH($E156)-1)/12)*$H156</f>
        <v>0</v>
      </c>
      <c r="U156" s="209">
        <f>(SUM('1.  LRAMVA Summary'!P$54:P$80)+SUM('1.  LRAMVA Summary'!P$81:P$82)*(MONTH($E156)-1)/12)*$H156</f>
        <v>0</v>
      </c>
      <c r="V156" s="209">
        <f>(SUM('1.  LRAMVA Summary'!Q$54:Q$80)+SUM('1.  LRAMVA Summary'!Q$81:Q$82)*(MONTH($E156)-1)/12)*$H156</f>
        <v>0</v>
      </c>
      <c r="W156" s="210">
        <f t="shared" si="89"/>
        <v>0</v>
      </c>
    </row>
    <row r="157" spans="2:23" s="8" customFormat="1">
      <c r="B157" s="61"/>
      <c r="E157" s="193">
        <v>44044</v>
      </c>
      <c r="F157" s="193" t="s">
        <v>710</v>
      </c>
      <c r="G157" s="194" t="s">
        <v>648</v>
      </c>
      <c r="H157" s="219">
        <f t="shared" ref="H157:H158" si="90">$C$53/12</f>
        <v>0</v>
      </c>
      <c r="I157" s="209">
        <f>(SUM('1.  LRAMVA Summary'!D$54:D$80)+SUM('1.  LRAMVA Summary'!D$81:D$82)*(MONTH($E157)-1)/12)*$H157</f>
        <v>0</v>
      </c>
      <c r="J157" s="209">
        <f>(SUM('1.  LRAMVA Summary'!E$54:E$80)+SUM('1.  LRAMVA Summary'!E$81:E$82)*(MONTH($E157)-1)/12)*$H157</f>
        <v>0</v>
      </c>
      <c r="K157" s="209">
        <f>(SUM('1.  LRAMVA Summary'!F$54:F$80)+SUM('1.  LRAMVA Summary'!F$81:F$82)*(MONTH($E157)-1)/12)*$H157</f>
        <v>0</v>
      </c>
      <c r="L157" s="209">
        <f>(SUM('1.  LRAMVA Summary'!G$54:G$80)+SUM('1.  LRAMVA Summary'!G$81:G$82)*(MONTH($E157)-1)/12)*$H157</f>
        <v>0</v>
      </c>
      <c r="M157" s="209">
        <f>(SUM('1.  LRAMVA Summary'!H$54:H$80)+SUM('1.  LRAMVA Summary'!H$81:H$82)*(MONTH($E157)-1)/12)*$H157</f>
        <v>0</v>
      </c>
      <c r="N157" s="209">
        <f>(SUM('1.  LRAMVA Summary'!I$54:I$80)+SUM('1.  LRAMVA Summary'!I$81:I$82)*(MONTH($E157)-1)/12)*$H157</f>
        <v>0</v>
      </c>
      <c r="O157" s="209">
        <f>(SUM('1.  LRAMVA Summary'!J$54:J$80)+SUM('1.  LRAMVA Summary'!J$81:J$82)*(MONTH($E157)-1)/12)*$H157</f>
        <v>0</v>
      </c>
      <c r="P157" s="209">
        <f>(SUM('1.  LRAMVA Summary'!K$54:K$80)+SUM('1.  LRAMVA Summary'!K$81:K$82)*(MONTH($E157)-1)/12)*$H157</f>
        <v>0</v>
      </c>
      <c r="Q157" s="209">
        <f>(SUM('1.  LRAMVA Summary'!L$54:L$80)+SUM('1.  LRAMVA Summary'!L$81:L$82)*(MONTH($E157)-1)/12)*$H157</f>
        <v>0</v>
      </c>
      <c r="R157" s="209">
        <f>(SUM('1.  LRAMVA Summary'!M$54:M$80)+SUM('1.  LRAMVA Summary'!M$81:M$82)*(MONTH($E157)-1)/12)*$H157</f>
        <v>0</v>
      </c>
      <c r="S157" s="209">
        <f>(SUM('1.  LRAMVA Summary'!N$54:N$80)+SUM('1.  LRAMVA Summary'!N$81:N$82)*(MONTH($E157)-1)/12)*$H157</f>
        <v>0</v>
      </c>
      <c r="T157" s="209">
        <f>(SUM('1.  LRAMVA Summary'!O$54:O$80)+SUM('1.  LRAMVA Summary'!O$81:O$82)*(MONTH($E157)-1)/12)*$H157</f>
        <v>0</v>
      </c>
      <c r="U157" s="209">
        <f>(SUM('1.  LRAMVA Summary'!P$54:P$80)+SUM('1.  LRAMVA Summary'!P$81:P$82)*(MONTH($E157)-1)/12)*$H157</f>
        <v>0</v>
      </c>
      <c r="V157" s="209">
        <f>(SUM('1.  LRAMVA Summary'!Q$54:Q$80)+SUM('1.  LRAMVA Summary'!Q$81:Q$82)*(MONTH($E157)-1)/12)*$H157</f>
        <v>0</v>
      </c>
      <c r="W157" s="210">
        <f t="shared" si="89"/>
        <v>0</v>
      </c>
    </row>
    <row r="158" spans="2:23" s="8" customFormat="1">
      <c r="B158" s="61"/>
      <c r="E158" s="193">
        <v>44075</v>
      </c>
      <c r="F158" s="193" t="s">
        <v>710</v>
      </c>
      <c r="G158" s="194" t="s">
        <v>648</v>
      </c>
      <c r="H158" s="219">
        <f t="shared" si="90"/>
        <v>0</v>
      </c>
      <c r="I158" s="209">
        <f>(SUM('1.  LRAMVA Summary'!D$54:D$80)+SUM('1.  LRAMVA Summary'!D$81:D$82)*(MONTH($E158)-1)/12)*$H158</f>
        <v>0</v>
      </c>
      <c r="J158" s="209">
        <f>(SUM('1.  LRAMVA Summary'!E$54:E$80)+SUM('1.  LRAMVA Summary'!E$81:E$82)*(MONTH($E158)-1)/12)*$H158</f>
        <v>0</v>
      </c>
      <c r="K158" s="209">
        <f>(SUM('1.  LRAMVA Summary'!F$54:F$80)+SUM('1.  LRAMVA Summary'!F$81:F$82)*(MONTH($E158)-1)/12)*$H158</f>
        <v>0</v>
      </c>
      <c r="L158" s="209">
        <f>(SUM('1.  LRAMVA Summary'!G$54:G$80)+SUM('1.  LRAMVA Summary'!G$81:G$82)*(MONTH($E158)-1)/12)*$H158</f>
        <v>0</v>
      </c>
      <c r="M158" s="209">
        <f>(SUM('1.  LRAMVA Summary'!H$54:H$80)+SUM('1.  LRAMVA Summary'!H$81:H$82)*(MONTH($E158)-1)/12)*$H158</f>
        <v>0</v>
      </c>
      <c r="N158" s="209">
        <f>(SUM('1.  LRAMVA Summary'!I$54:I$80)+SUM('1.  LRAMVA Summary'!I$81:I$82)*(MONTH($E158)-1)/12)*$H158</f>
        <v>0</v>
      </c>
      <c r="O158" s="209">
        <f>(SUM('1.  LRAMVA Summary'!J$54:J$80)+SUM('1.  LRAMVA Summary'!J$81:J$82)*(MONTH($E158)-1)/12)*$H158</f>
        <v>0</v>
      </c>
      <c r="P158" s="209">
        <f>(SUM('1.  LRAMVA Summary'!K$54:K$80)+SUM('1.  LRAMVA Summary'!K$81:K$82)*(MONTH($E158)-1)/12)*$H158</f>
        <v>0</v>
      </c>
      <c r="Q158" s="209">
        <f>(SUM('1.  LRAMVA Summary'!L$54:L$80)+SUM('1.  LRAMVA Summary'!L$81:L$82)*(MONTH($E158)-1)/12)*$H158</f>
        <v>0</v>
      </c>
      <c r="R158" s="209">
        <f>(SUM('1.  LRAMVA Summary'!M$54:M$80)+SUM('1.  LRAMVA Summary'!M$81:M$82)*(MONTH($E158)-1)/12)*$H158</f>
        <v>0</v>
      </c>
      <c r="S158" s="209">
        <f>(SUM('1.  LRAMVA Summary'!N$54:N$80)+SUM('1.  LRAMVA Summary'!N$81:N$82)*(MONTH($E158)-1)/12)*$H158</f>
        <v>0</v>
      </c>
      <c r="T158" s="209">
        <f>(SUM('1.  LRAMVA Summary'!O$54:O$80)+SUM('1.  LRAMVA Summary'!O$81:O$82)*(MONTH($E158)-1)/12)*$H158</f>
        <v>0</v>
      </c>
      <c r="U158" s="209">
        <f>(SUM('1.  LRAMVA Summary'!P$54:P$80)+SUM('1.  LRAMVA Summary'!P$81:P$82)*(MONTH($E158)-1)/12)*$H158</f>
        <v>0</v>
      </c>
      <c r="V158" s="209">
        <f>(SUM('1.  LRAMVA Summary'!Q$54:Q$80)+SUM('1.  LRAMVA Summary'!Q$81:Q$82)*(MONTH($E158)-1)/12)*$H158</f>
        <v>0</v>
      </c>
      <c r="W158" s="210">
        <f t="shared" si="89"/>
        <v>0</v>
      </c>
    </row>
    <row r="159" spans="2:23" s="8" customFormat="1">
      <c r="B159" s="61"/>
      <c r="E159" s="193">
        <v>44105</v>
      </c>
      <c r="F159" s="193" t="s">
        <v>710</v>
      </c>
      <c r="G159" s="194" t="s">
        <v>652</v>
      </c>
      <c r="H159" s="219">
        <f>$C$54/12</f>
        <v>0</v>
      </c>
      <c r="I159" s="209">
        <f>(SUM('1.  LRAMVA Summary'!D$54:D$80)+SUM('1.  LRAMVA Summary'!D$81:D$82)*(MONTH($E159)-1)/12)*$H159</f>
        <v>0</v>
      </c>
      <c r="J159" s="209">
        <f>(SUM('1.  LRAMVA Summary'!E$54:E$80)+SUM('1.  LRAMVA Summary'!E$81:E$82)*(MONTH($E159)-1)/12)*$H159</f>
        <v>0</v>
      </c>
      <c r="K159" s="209">
        <f>(SUM('1.  LRAMVA Summary'!F$54:F$80)+SUM('1.  LRAMVA Summary'!F$81:F$82)*(MONTH($E159)-1)/12)*$H159</f>
        <v>0</v>
      </c>
      <c r="L159" s="209">
        <f>(SUM('1.  LRAMVA Summary'!G$54:G$80)+SUM('1.  LRAMVA Summary'!G$81:G$82)*(MONTH($E159)-1)/12)*$H159</f>
        <v>0</v>
      </c>
      <c r="M159" s="209">
        <f>(SUM('1.  LRAMVA Summary'!H$54:H$80)+SUM('1.  LRAMVA Summary'!H$81:H$82)*(MONTH($E159)-1)/12)*$H159</f>
        <v>0</v>
      </c>
      <c r="N159" s="209">
        <f>(SUM('1.  LRAMVA Summary'!I$54:I$80)+SUM('1.  LRAMVA Summary'!I$81:I$82)*(MONTH($E159)-1)/12)*$H159</f>
        <v>0</v>
      </c>
      <c r="O159" s="209">
        <f>(SUM('1.  LRAMVA Summary'!J$54:J$80)+SUM('1.  LRAMVA Summary'!J$81:J$82)*(MONTH($E159)-1)/12)*$H159</f>
        <v>0</v>
      </c>
      <c r="P159" s="209">
        <f>(SUM('1.  LRAMVA Summary'!K$54:K$80)+SUM('1.  LRAMVA Summary'!K$81:K$82)*(MONTH($E159)-1)/12)*$H159</f>
        <v>0</v>
      </c>
      <c r="Q159" s="209">
        <f>(SUM('1.  LRAMVA Summary'!L$54:L$80)+SUM('1.  LRAMVA Summary'!L$81:L$82)*(MONTH($E159)-1)/12)*$H159</f>
        <v>0</v>
      </c>
      <c r="R159" s="209">
        <f>(SUM('1.  LRAMVA Summary'!M$54:M$80)+SUM('1.  LRAMVA Summary'!M$81:M$82)*(MONTH($E159)-1)/12)*$H159</f>
        <v>0</v>
      </c>
      <c r="S159" s="209">
        <f>(SUM('1.  LRAMVA Summary'!N$54:N$80)+SUM('1.  LRAMVA Summary'!N$81:N$82)*(MONTH($E159)-1)/12)*$H159</f>
        <v>0</v>
      </c>
      <c r="T159" s="209">
        <f>(SUM('1.  LRAMVA Summary'!O$54:O$80)+SUM('1.  LRAMVA Summary'!O$81:O$82)*(MONTH($E159)-1)/12)*$H159</f>
        <v>0</v>
      </c>
      <c r="U159" s="209">
        <f>(SUM('1.  LRAMVA Summary'!P$54:P$80)+SUM('1.  LRAMVA Summary'!P$81:P$82)*(MONTH($E159)-1)/12)*$H159</f>
        <v>0</v>
      </c>
      <c r="V159" s="209">
        <f>(SUM('1.  LRAMVA Summary'!Q$54:Q$80)+SUM('1.  LRAMVA Summary'!Q$81:Q$82)*(MONTH($E159)-1)/12)*$H159</f>
        <v>0</v>
      </c>
      <c r="W159" s="210">
        <f t="shared" si="89"/>
        <v>0</v>
      </c>
    </row>
    <row r="160" spans="2:23" s="8" customFormat="1">
      <c r="B160" s="61"/>
      <c r="E160" s="193">
        <v>44136</v>
      </c>
      <c r="F160" s="193" t="s">
        <v>710</v>
      </c>
      <c r="G160" s="194" t="s">
        <v>652</v>
      </c>
      <c r="H160" s="219">
        <f t="shared" ref="H160:H161" si="91">$C$54/12</f>
        <v>0</v>
      </c>
      <c r="I160" s="209">
        <f>(SUM('1.  LRAMVA Summary'!D$54:D$80)+SUM('1.  LRAMVA Summary'!D$81:D$82)*(MONTH($E160)-1)/12)*$H160</f>
        <v>0</v>
      </c>
      <c r="J160" s="209">
        <f>(SUM('1.  LRAMVA Summary'!E$54:E$80)+SUM('1.  LRAMVA Summary'!E$81:E$82)*(MONTH($E160)-1)/12)*$H160</f>
        <v>0</v>
      </c>
      <c r="K160" s="209">
        <f>(SUM('1.  LRAMVA Summary'!F$54:F$80)+SUM('1.  LRAMVA Summary'!F$81:F$82)*(MONTH($E160)-1)/12)*$H160</f>
        <v>0</v>
      </c>
      <c r="L160" s="209">
        <f>(SUM('1.  LRAMVA Summary'!G$54:G$80)+SUM('1.  LRAMVA Summary'!G$81:G$82)*(MONTH($E160)-1)/12)*$H160</f>
        <v>0</v>
      </c>
      <c r="M160" s="209">
        <f>(SUM('1.  LRAMVA Summary'!H$54:H$80)+SUM('1.  LRAMVA Summary'!H$81:H$82)*(MONTH($E160)-1)/12)*$H160</f>
        <v>0</v>
      </c>
      <c r="N160" s="209">
        <f>(SUM('1.  LRAMVA Summary'!I$54:I$80)+SUM('1.  LRAMVA Summary'!I$81:I$82)*(MONTH($E160)-1)/12)*$H160</f>
        <v>0</v>
      </c>
      <c r="O160" s="209">
        <f>(SUM('1.  LRAMVA Summary'!J$54:J$80)+SUM('1.  LRAMVA Summary'!J$81:J$82)*(MONTH($E160)-1)/12)*$H160</f>
        <v>0</v>
      </c>
      <c r="P160" s="209">
        <f>(SUM('1.  LRAMVA Summary'!K$54:K$80)+SUM('1.  LRAMVA Summary'!K$81:K$82)*(MONTH($E160)-1)/12)*$H160</f>
        <v>0</v>
      </c>
      <c r="Q160" s="209">
        <f>(SUM('1.  LRAMVA Summary'!L$54:L$80)+SUM('1.  LRAMVA Summary'!L$81:L$82)*(MONTH($E160)-1)/12)*$H160</f>
        <v>0</v>
      </c>
      <c r="R160" s="209">
        <f>(SUM('1.  LRAMVA Summary'!M$54:M$80)+SUM('1.  LRAMVA Summary'!M$81:M$82)*(MONTH($E160)-1)/12)*$H160</f>
        <v>0</v>
      </c>
      <c r="S160" s="209">
        <f>(SUM('1.  LRAMVA Summary'!N$54:N$80)+SUM('1.  LRAMVA Summary'!N$81:N$82)*(MONTH($E160)-1)/12)*$H160</f>
        <v>0</v>
      </c>
      <c r="T160" s="209">
        <f>(SUM('1.  LRAMVA Summary'!O$54:O$80)+SUM('1.  LRAMVA Summary'!O$81:O$82)*(MONTH($E160)-1)/12)*$H160</f>
        <v>0</v>
      </c>
      <c r="U160" s="209">
        <f>(SUM('1.  LRAMVA Summary'!P$54:P$80)+SUM('1.  LRAMVA Summary'!P$81:P$82)*(MONTH($E160)-1)/12)*$H160</f>
        <v>0</v>
      </c>
      <c r="V160" s="209">
        <f>(SUM('1.  LRAMVA Summary'!Q$54:Q$80)+SUM('1.  LRAMVA Summary'!Q$81:Q$82)*(MONTH($E160)-1)/12)*$H160</f>
        <v>0</v>
      </c>
      <c r="W160" s="210">
        <f t="shared" si="89"/>
        <v>0</v>
      </c>
    </row>
    <row r="161" spans="2:23" s="8" customFormat="1">
      <c r="B161" s="61"/>
      <c r="E161" s="193">
        <v>44166</v>
      </c>
      <c r="F161" s="193" t="s">
        <v>710</v>
      </c>
      <c r="G161" s="194" t="s">
        <v>652</v>
      </c>
      <c r="H161" s="219">
        <f t="shared" si="91"/>
        <v>0</v>
      </c>
      <c r="I161" s="209">
        <f>(SUM('1.  LRAMVA Summary'!D$54:D$80)+SUM('1.  LRAMVA Summary'!D$81:D$82)*(MONTH($E161)-1)/12)*$H161</f>
        <v>0</v>
      </c>
      <c r="J161" s="209">
        <f>(SUM('1.  LRAMVA Summary'!E$54:E$80)+SUM('1.  LRAMVA Summary'!E$81:E$82)*(MONTH($E161)-1)/12)*$H161</f>
        <v>0</v>
      </c>
      <c r="K161" s="209">
        <f>(SUM('1.  LRAMVA Summary'!F$54:F$80)+SUM('1.  LRAMVA Summary'!F$81:F$82)*(MONTH($E161)-1)/12)*$H161</f>
        <v>0</v>
      </c>
      <c r="L161" s="209">
        <f>(SUM('1.  LRAMVA Summary'!G$54:G$80)+SUM('1.  LRAMVA Summary'!G$81:G$82)*(MONTH($E161)-1)/12)*$H161</f>
        <v>0</v>
      </c>
      <c r="M161" s="209">
        <f>(SUM('1.  LRAMVA Summary'!H$54:H$80)+SUM('1.  LRAMVA Summary'!H$81:H$82)*(MONTH($E161)-1)/12)*$H161</f>
        <v>0</v>
      </c>
      <c r="N161" s="209">
        <f>(SUM('1.  LRAMVA Summary'!I$54:I$80)+SUM('1.  LRAMVA Summary'!I$81:I$82)*(MONTH($E161)-1)/12)*$H161</f>
        <v>0</v>
      </c>
      <c r="O161" s="209">
        <f>(SUM('1.  LRAMVA Summary'!J$54:J$80)+SUM('1.  LRAMVA Summary'!J$81:J$82)*(MONTH($E161)-1)/12)*$H161</f>
        <v>0</v>
      </c>
      <c r="P161" s="209">
        <f>(SUM('1.  LRAMVA Summary'!K$54:K$80)+SUM('1.  LRAMVA Summary'!K$81:K$82)*(MONTH($E161)-1)/12)*$H161</f>
        <v>0</v>
      </c>
      <c r="Q161" s="209">
        <f>(SUM('1.  LRAMVA Summary'!L$54:L$80)+SUM('1.  LRAMVA Summary'!L$81:L$82)*(MONTH($E161)-1)/12)*$H161</f>
        <v>0</v>
      </c>
      <c r="R161" s="209">
        <f>(SUM('1.  LRAMVA Summary'!M$54:M$80)+SUM('1.  LRAMVA Summary'!M$81:M$82)*(MONTH($E161)-1)/12)*$H161</f>
        <v>0</v>
      </c>
      <c r="S161" s="209">
        <f>(SUM('1.  LRAMVA Summary'!N$54:N$80)+SUM('1.  LRAMVA Summary'!N$81:N$82)*(MONTH($E161)-1)/12)*$H161</f>
        <v>0</v>
      </c>
      <c r="T161" s="209">
        <f>(SUM('1.  LRAMVA Summary'!O$54:O$80)+SUM('1.  LRAMVA Summary'!O$81:O$82)*(MONTH($E161)-1)/12)*$H161</f>
        <v>0</v>
      </c>
      <c r="U161" s="209">
        <f>(SUM('1.  LRAMVA Summary'!P$54:P$80)+SUM('1.  LRAMVA Summary'!P$81:P$82)*(MONTH($E161)-1)/12)*$H161</f>
        <v>0</v>
      </c>
      <c r="V161" s="209">
        <f>(SUM('1.  LRAMVA Summary'!Q$54:Q$80)+SUM('1.  LRAMVA Summary'!Q$81:Q$82)*(MONTH($E161)-1)/12)*$H161</f>
        <v>0</v>
      </c>
      <c r="W161" s="210">
        <f>SUM(I161:V161)</f>
        <v>0</v>
      </c>
    </row>
    <row r="162" spans="2:23" s="8" customFormat="1" ht="15" thickBot="1">
      <c r="B162" s="61"/>
      <c r="E162" s="195" t="s">
        <v>711</v>
      </c>
      <c r="F162" s="195"/>
      <c r="G162" s="196"/>
      <c r="H162" s="197"/>
      <c r="I162" s="198">
        <f>SUM(I149:I161)</f>
        <v>8128.3449057704956</v>
      </c>
      <c r="J162" s="198">
        <f>SUM(J149:J161)</f>
        <v>3173.1475554163135</v>
      </c>
      <c r="K162" s="198">
        <f t="shared" ref="K162:O162" si="92">SUM(K149:K161)</f>
        <v>2724.2024118889349</v>
      </c>
      <c r="L162" s="198">
        <f t="shared" si="92"/>
        <v>513.90043809732185</v>
      </c>
      <c r="M162" s="198">
        <f t="shared" si="92"/>
        <v>0</v>
      </c>
      <c r="N162" s="198">
        <f t="shared" si="92"/>
        <v>0</v>
      </c>
      <c r="O162" s="198">
        <f t="shared" si="92"/>
        <v>0</v>
      </c>
      <c r="P162" s="198">
        <f t="shared" ref="P162:V162" si="93">SUM(P149:P161)</f>
        <v>0</v>
      </c>
      <c r="Q162" s="198">
        <f t="shared" si="93"/>
        <v>0</v>
      </c>
      <c r="R162" s="198">
        <f t="shared" si="93"/>
        <v>0</v>
      </c>
      <c r="S162" s="198">
        <f t="shared" si="93"/>
        <v>0</v>
      </c>
      <c r="T162" s="198">
        <f t="shared" si="93"/>
        <v>0</v>
      </c>
      <c r="U162" s="198">
        <f t="shared" si="93"/>
        <v>0</v>
      </c>
      <c r="V162" s="198">
        <f t="shared" si="93"/>
        <v>0</v>
      </c>
      <c r="W162" s="198">
        <f>SUM(W149:W161)</f>
        <v>14539.595311173071</v>
      </c>
    </row>
    <row r="163" spans="2:23" s="8" customFormat="1" ht="15" thickTop="1">
      <c r="B163" s="61"/>
      <c r="E163" s="199" t="s">
        <v>219</v>
      </c>
      <c r="F163" s="199"/>
      <c r="G163" s="200"/>
      <c r="H163" s="201"/>
      <c r="I163" s="202"/>
      <c r="J163" s="202"/>
      <c r="K163" s="202"/>
      <c r="L163" s="202"/>
      <c r="M163" s="202"/>
      <c r="N163" s="202"/>
      <c r="O163" s="202"/>
      <c r="P163" s="202"/>
      <c r="Q163" s="202"/>
      <c r="R163" s="202"/>
      <c r="S163" s="202"/>
      <c r="T163" s="202"/>
      <c r="U163" s="202"/>
      <c r="V163" s="202"/>
      <c r="W163" s="203"/>
    </row>
    <row r="164" spans="2:23" s="8" customFormat="1">
      <c r="B164" s="61"/>
      <c r="H164" s="17"/>
    </row>
    <row r="165" spans="2:23">
      <c r="E165" s="541" t="s">
        <v>245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25" right="0.25" top="0.75" bottom="0.75" header="0.3" footer="0.3"/>
  <pageSetup scale="39"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7" zoomScale="90" zoomScaleNormal="90" workbookViewId="0">
      <selection activeCell="I19" sqref="I19"/>
    </sheetView>
  </sheetViews>
  <sheetFormatPr defaultColWidth="9.15234375" defaultRowHeight="14.6" outlineLevelRow="1"/>
  <cols>
    <col min="1" max="1" width="5.84375" style="11" customWidth="1"/>
    <col min="2" max="2" width="24.3046875" style="11" customWidth="1"/>
    <col min="3" max="3" width="11.3828125" style="11" customWidth="1"/>
    <col min="4" max="4" width="37.69140625" style="11" customWidth="1"/>
    <col min="5" max="5" width="35.15234375" style="11" bestFit="1" customWidth="1"/>
    <col min="6" max="6" width="26.69140625" style="11" customWidth="1"/>
    <col min="7" max="7" width="17" style="11" customWidth="1"/>
    <col min="8" max="8" width="19.3828125" style="11" customWidth="1"/>
    <col min="9" max="10" width="23" style="584" customWidth="1"/>
    <col min="11" max="11" width="2" style="15" customWidth="1"/>
    <col min="12" max="41" width="9.15234375" style="11"/>
    <col min="42" max="42" width="2.15234375" style="11" customWidth="1"/>
    <col min="43" max="43" width="12.3828125" style="11" customWidth="1"/>
    <col min="44" max="64" width="12" style="11" bestFit="1" customWidth="1"/>
    <col min="65" max="72" width="9.15234375" style="11"/>
    <col min="73" max="73" width="9.15234375" style="15"/>
    <col min="74" max="16384" width="9.15234375" style="11"/>
  </cols>
  <sheetData>
    <row r="1" spans="2:73">
      <c r="I1" s="11"/>
      <c r="J1" s="11"/>
    </row>
    <row r="2" spans="2:73">
      <c r="I2" s="11"/>
      <c r="J2" s="11"/>
    </row>
    <row r="3" spans="2:73">
      <c r="I3" s="11"/>
      <c r="J3" s="11"/>
    </row>
    <row r="4" spans="2:73">
      <c r="I4" s="11"/>
      <c r="J4" s="11"/>
    </row>
    <row r="5" spans="2:73">
      <c r="I5" s="11"/>
      <c r="J5" s="11"/>
    </row>
    <row r="6" spans="2:73">
      <c r="I6" s="11"/>
      <c r="J6" s="11"/>
    </row>
    <row r="7" spans="2:73">
      <c r="I7" s="11"/>
      <c r="J7" s="11"/>
    </row>
    <row r="8" spans="2:73">
      <c r="I8" s="11"/>
      <c r="J8" s="11"/>
    </row>
    <row r="9" spans="2:73">
      <c r="I9" s="11"/>
      <c r="J9" s="11"/>
    </row>
    <row r="10" spans="2:73">
      <c r="I10" s="11"/>
      <c r="J10" s="11"/>
    </row>
    <row r="11" spans="2:73" ht="15" thickBot="1">
      <c r="I11" s="11"/>
      <c r="J11" s="11"/>
    </row>
    <row r="12" spans="2:73" s="8" customFormat="1" ht="25.5" customHeight="1" outlineLevel="1" thickBot="1">
      <c r="B12" s="507" t="s">
        <v>59</v>
      </c>
      <c r="D12" s="112" t="s">
        <v>168</v>
      </c>
      <c r="E12" s="16"/>
      <c r="F12" s="159"/>
      <c r="G12" s="160"/>
      <c r="H12" s="161"/>
      <c r="K12" s="161"/>
      <c r="L12" s="159"/>
      <c r="M12" s="159"/>
      <c r="N12" s="159"/>
      <c r="O12" s="159"/>
      <c r="P12" s="159"/>
      <c r="Q12" s="162"/>
    </row>
    <row r="13" spans="2:73" s="8" customFormat="1" ht="25.5" customHeight="1" outlineLevel="1" thickBot="1">
      <c r="B13" s="507"/>
      <c r="D13" s="586" t="s">
        <v>60</v>
      </c>
      <c r="E13" s="16"/>
      <c r="F13" s="159"/>
      <c r="G13" s="160"/>
      <c r="H13" s="161"/>
      <c r="K13" s="161"/>
      <c r="L13" s="159"/>
      <c r="M13" s="159"/>
      <c r="N13" s="159"/>
      <c r="O13" s="159"/>
      <c r="P13" s="159"/>
      <c r="Q13" s="162"/>
    </row>
    <row r="14" spans="2:73" ht="30" customHeight="1" outlineLevel="1" thickBot="1">
      <c r="B14" s="83"/>
      <c r="D14" s="562" t="s">
        <v>170</v>
      </c>
      <c r="I14" s="11"/>
      <c r="J14" s="11"/>
      <c r="BU14" s="11"/>
    </row>
    <row r="15" spans="2:73" ht="26.25" customHeight="1" outlineLevel="1">
      <c r="C15" s="83"/>
      <c r="I15" s="11"/>
      <c r="J15" s="11"/>
    </row>
    <row r="16" spans="2:73" ht="23.25" customHeight="1" outlineLevel="1">
      <c r="B16" s="104" t="s">
        <v>24</v>
      </c>
      <c r="C16" s="83"/>
      <c r="D16" s="567" t="s">
        <v>712</v>
      </c>
      <c r="E16" s="557"/>
      <c r="F16" s="557"/>
      <c r="G16" s="568"/>
      <c r="H16" s="557"/>
      <c r="I16" s="557"/>
      <c r="J16" s="557"/>
      <c r="K16" s="588"/>
      <c r="L16" s="557"/>
      <c r="M16" s="557"/>
      <c r="N16" s="557"/>
      <c r="O16" s="557"/>
      <c r="P16" s="557"/>
      <c r="Q16" s="557"/>
      <c r="R16" s="557"/>
      <c r="S16" s="557"/>
      <c r="T16" s="557"/>
      <c r="U16" s="557"/>
      <c r="V16" s="557"/>
      <c r="W16" s="557"/>
      <c r="X16" s="557"/>
      <c r="Y16" s="557"/>
      <c r="Z16" s="557"/>
      <c r="AA16" s="557"/>
      <c r="AB16" s="557"/>
      <c r="AC16" s="557"/>
      <c r="AD16" s="557"/>
      <c r="AE16" s="557"/>
      <c r="AF16" s="557"/>
      <c r="AG16" s="557"/>
    </row>
    <row r="17" spans="2:73" ht="23.25" customHeight="1" outlineLevel="1">
      <c r="B17" s="635" t="s">
        <v>713</v>
      </c>
      <c r="C17" s="83"/>
      <c r="D17" s="563" t="s">
        <v>714</v>
      </c>
      <c r="E17" s="557"/>
      <c r="F17" s="557"/>
      <c r="G17" s="568"/>
      <c r="H17" s="557"/>
      <c r="I17" s="557"/>
      <c r="J17" s="557"/>
      <c r="K17" s="588"/>
      <c r="L17" s="557"/>
      <c r="M17" s="557"/>
      <c r="N17" s="557"/>
      <c r="O17" s="557"/>
      <c r="P17" s="557"/>
      <c r="Q17" s="557"/>
      <c r="R17" s="557"/>
      <c r="S17" s="557"/>
      <c r="T17" s="557"/>
      <c r="U17" s="557"/>
      <c r="V17" s="557"/>
      <c r="W17" s="557"/>
      <c r="X17" s="557"/>
      <c r="Y17" s="557"/>
      <c r="Z17" s="557"/>
      <c r="AA17" s="557"/>
      <c r="AB17" s="557"/>
      <c r="AC17" s="557"/>
      <c r="AD17" s="557"/>
      <c r="AE17" s="557"/>
      <c r="AF17" s="557"/>
      <c r="AG17" s="557"/>
    </row>
    <row r="18" spans="2:73" ht="23.25" customHeight="1" outlineLevel="1">
      <c r="C18" s="83"/>
      <c r="D18" s="563" t="s">
        <v>715</v>
      </c>
      <c r="E18" s="557"/>
      <c r="F18" s="557"/>
      <c r="G18" s="568"/>
      <c r="H18" s="557"/>
      <c r="I18" s="557"/>
      <c r="J18" s="557"/>
      <c r="K18" s="588"/>
      <c r="L18" s="557"/>
      <c r="M18" s="557"/>
      <c r="N18" s="557"/>
      <c r="O18" s="557"/>
      <c r="P18" s="557"/>
      <c r="Q18" s="557"/>
      <c r="R18" s="557"/>
      <c r="S18" s="557"/>
      <c r="T18" s="557"/>
      <c r="U18" s="557"/>
      <c r="V18" s="557"/>
      <c r="W18" s="557"/>
      <c r="X18" s="557"/>
      <c r="Y18" s="557"/>
      <c r="Z18" s="557"/>
      <c r="AA18" s="557"/>
      <c r="AB18" s="557"/>
      <c r="AC18" s="557"/>
      <c r="AD18" s="557"/>
      <c r="AE18" s="557"/>
      <c r="AF18" s="557"/>
      <c r="AG18" s="557"/>
    </row>
    <row r="19" spans="2:73" ht="23.25" customHeight="1" outlineLevel="1">
      <c r="C19" s="83"/>
      <c r="D19" s="563" t="s">
        <v>716</v>
      </c>
      <c r="E19" s="557"/>
      <c r="F19" s="557"/>
      <c r="G19" s="568"/>
      <c r="H19" s="557"/>
      <c r="I19" s="557"/>
      <c r="J19" s="557"/>
      <c r="K19" s="588"/>
      <c r="L19" s="557"/>
      <c r="M19" s="557"/>
      <c r="N19" s="557"/>
      <c r="O19" s="557"/>
      <c r="P19" s="557"/>
      <c r="Q19" s="557"/>
      <c r="R19" s="557"/>
      <c r="S19" s="557"/>
      <c r="T19" s="557"/>
      <c r="U19" s="557"/>
      <c r="V19" s="557"/>
      <c r="W19" s="557"/>
      <c r="X19" s="557"/>
      <c r="Y19" s="557"/>
      <c r="Z19" s="557"/>
      <c r="AA19" s="557"/>
      <c r="AB19" s="557"/>
      <c r="AC19" s="557"/>
      <c r="AD19" s="557"/>
      <c r="AE19" s="557"/>
      <c r="AF19" s="557"/>
      <c r="AG19" s="557"/>
    </row>
    <row r="20" spans="2:73" ht="23.25" customHeight="1" outlineLevel="1">
      <c r="C20" s="83"/>
      <c r="D20" s="563" t="s">
        <v>717</v>
      </c>
      <c r="E20" s="557"/>
      <c r="F20" s="557"/>
      <c r="G20" s="568"/>
      <c r="H20" s="557"/>
      <c r="I20" s="557"/>
      <c r="J20" s="557"/>
      <c r="K20" s="588"/>
      <c r="L20" s="557"/>
      <c r="M20" s="557"/>
      <c r="N20" s="557"/>
      <c r="O20" s="557"/>
      <c r="P20" s="557"/>
      <c r="Q20" s="557"/>
      <c r="R20" s="557"/>
      <c r="S20" s="557"/>
      <c r="T20" s="557"/>
      <c r="U20" s="557"/>
      <c r="V20" s="557"/>
      <c r="W20" s="557"/>
      <c r="X20" s="557"/>
      <c r="Y20" s="557"/>
      <c r="Z20" s="557"/>
      <c r="AA20" s="557"/>
      <c r="AB20" s="557"/>
      <c r="AC20" s="557"/>
      <c r="AD20" s="557"/>
      <c r="AE20" s="557"/>
      <c r="AF20" s="557"/>
      <c r="AG20" s="557"/>
    </row>
    <row r="21" spans="2:73" ht="23.25" customHeight="1" outlineLevel="1">
      <c r="C21" s="83"/>
      <c r="D21" s="648" t="s">
        <v>718</v>
      </c>
      <c r="E21" s="557"/>
      <c r="F21" s="557"/>
      <c r="G21" s="568"/>
      <c r="H21" s="557"/>
      <c r="I21" s="557"/>
      <c r="J21" s="557"/>
      <c r="K21" s="588"/>
      <c r="L21" s="557"/>
      <c r="M21" s="557"/>
      <c r="N21" s="557"/>
      <c r="O21" s="557"/>
      <c r="P21" s="557"/>
      <c r="Q21" s="557"/>
      <c r="R21" s="557"/>
      <c r="S21" s="557"/>
      <c r="T21" s="557"/>
      <c r="U21" s="557"/>
      <c r="V21" s="557"/>
      <c r="W21" s="557"/>
      <c r="X21" s="557"/>
      <c r="Y21" s="557"/>
      <c r="Z21" s="557"/>
      <c r="AA21" s="557"/>
      <c r="AB21" s="557"/>
      <c r="AC21" s="557"/>
      <c r="AD21" s="557"/>
      <c r="AE21" s="557"/>
      <c r="AF21" s="557"/>
      <c r="AG21" s="557"/>
    </row>
    <row r="22" spans="2:73">
      <c r="I22" s="11"/>
      <c r="J22" s="11"/>
    </row>
    <row r="23" spans="2:73" ht="15.45">
      <c r="B23" s="164" t="s">
        <v>719</v>
      </c>
      <c r="H23" s="9"/>
      <c r="I23" s="9"/>
      <c r="J23" s="9"/>
    </row>
    <row r="24" spans="2:73" s="618" customFormat="1" ht="21" customHeight="1">
      <c r="B24" s="647" t="s">
        <v>720</v>
      </c>
      <c r="C24" s="836" t="s">
        <v>721</v>
      </c>
      <c r="D24" s="836"/>
      <c r="E24" s="836"/>
      <c r="F24" s="836"/>
      <c r="G24" s="836"/>
      <c r="H24" s="623" t="s">
        <v>722</v>
      </c>
      <c r="I24" s="623" t="s">
        <v>723</v>
      </c>
      <c r="J24" s="623" t="s">
        <v>724</v>
      </c>
      <c r="K24" s="617"/>
      <c r="L24" s="618" t="s">
        <v>721</v>
      </c>
      <c r="AQ24" s="618" t="s">
        <v>721</v>
      </c>
      <c r="BU24" s="617"/>
    </row>
    <row r="25" spans="2:73" s="228" customFormat="1" ht="49.5" customHeight="1">
      <c r="B25" s="577" t="s">
        <v>725</v>
      </c>
      <c r="C25" s="577" t="s">
        <v>325</v>
      </c>
      <c r="D25" s="577" t="s">
        <v>726</v>
      </c>
      <c r="E25" s="577" t="s">
        <v>727</v>
      </c>
      <c r="F25" s="577" t="s">
        <v>728</v>
      </c>
      <c r="G25" s="577" t="s">
        <v>729</v>
      </c>
      <c r="H25" s="577" t="s">
        <v>730</v>
      </c>
      <c r="I25" s="585" t="s">
        <v>731</v>
      </c>
      <c r="J25" s="591" t="s">
        <v>732</v>
      </c>
      <c r="K25" s="589"/>
      <c r="L25" s="224" t="s">
        <v>733</v>
      </c>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6"/>
      <c r="AP25" s="227"/>
      <c r="AQ25" s="224" t="s">
        <v>734</v>
      </c>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6"/>
      <c r="BU25" s="227"/>
    </row>
    <row r="26" spans="2:73" s="228" customFormat="1" ht="30" customHeight="1">
      <c r="B26" s="229"/>
      <c r="C26" s="229"/>
      <c r="D26" s="229"/>
      <c r="E26" s="229"/>
      <c r="F26" s="229"/>
      <c r="G26" s="229"/>
      <c r="H26" s="636"/>
      <c r="I26" s="583"/>
      <c r="J26" s="583"/>
      <c r="K26" s="590"/>
      <c r="L26" s="230">
        <v>2011</v>
      </c>
      <c r="M26" s="230">
        <v>2012</v>
      </c>
      <c r="N26" s="230">
        <v>2013</v>
      </c>
      <c r="O26" s="230">
        <v>2014</v>
      </c>
      <c r="P26" s="230">
        <v>2015</v>
      </c>
      <c r="Q26" s="230">
        <v>2016</v>
      </c>
      <c r="R26" s="230">
        <v>2017</v>
      </c>
      <c r="S26" s="230">
        <v>2018</v>
      </c>
      <c r="T26" s="230">
        <v>2019</v>
      </c>
      <c r="U26" s="230">
        <v>2020</v>
      </c>
      <c r="V26" s="230">
        <v>2021</v>
      </c>
      <c r="W26" s="230">
        <v>2022</v>
      </c>
      <c r="X26" s="230">
        <v>2023</v>
      </c>
      <c r="Y26" s="230">
        <v>2024</v>
      </c>
      <c r="Z26" s="230">
        <v>2025</v>
      </c>
      <c r="AA26" s="230">
        <v>2026</v>
      </c>
      <c r="AB26" s="230">
        <v>2027</v>
      </c>
      <c r="AC26" s="230">
        <v>2028</v>
      </c>
      <c r="AD26" s="230">
        <v>2029</v>
      </c>
      <c r="AE26" s="230">
        <v>2030</v>
      </c>
      <c r="AF26" s="230">
        <v>2031</v>
      </c>
      <c r="AG26" s="230">
        <v>2032</v>
      </c>
      <c r="AH26" s="230">
        <v>2033</v>
      </c>
      <c r="AI26" s="230">
        <v>2034</v>
      </c>
      <c r="AJ26" s="230">
        <v>2035</v>
      </c>
      <c r="AK26" s="230">
        <v>2036</v>
      </c>
      <c r="AL26" s="230">
        <v>2037</v>
      </c>
      <c r="AM26" s="230">
        <v>2038</v>
      </c>
      <c r="AN26" s="230">
        <v>2039</v>
      </c>
      <c r="AO26" s="230">
        <v>2040</v>
      </c>
      <c r="AP26" s="227"/>
      <c r="AQ26" s="230">
        <v>2011</v>
      </c>
      <c r="AR26" s="230">
        <v>2012</v>
      </c>
      <c r="AS26" s="230">
        <v>2013</v>
      </c>
      <c r="AT26" s="230">
        <v>2014</v>
      </c>
      <c r="AU26" s="230">
        <v>2015</v>
      </c>
      <c r="AV26" s="230">
        <v>2016</v>
      </c>
      <c r="AW26" s="230">
        <v>2017</v>
      </c>
      <c r="AX26" s="230">
        <v>2018</v>
      </c>
      <c r="AY26" s="230">
        <v>2019</v>
      </c>
      <c r="AZ26" s="230">
        <v>2020</v>
      </c>
      <c r="BA26" s="230">
        <v>2021</v>
      </c>
      <c r="BB26" s="230">
        <v>2022</v>
      </c>
      <c r="BC26" s="230">
        <v>2023</v>
      </c>
      <c r="BD26" s="230">
        <v>2024</v>
      </c>
      <c r="BE26" s="230">
        <v>2025</v>
      </c>
      <c r="BF26" s="230">
        <v>2026</v>
      </c>
      <c r="BG26" s="230">
        <v>2027</v>
      </c>
      <c r="BH26" s="230">
        <v>2028</v>
      </c>
      <c r="BI26" s="230">
        <v>2029</v>
      </c>
      <c r="BJ26" s="230">
        <v>2030</v>
      </c>
      <c r="BK26" s="230">
        <v>2031</v>
      </c>
      <c r="BL26" s="230">
        <v>2032</v>
      </c>
      <c r="BM26" s="230">
        <v>2033</v>
      </c>
      <c r="BN26" s="230">
        <v>2034</v>
      </c>
      <c r="BO26" s="230">
        <v>2035</v>
      </c>
      <c r="BP26" s="230">
        <v>2036</v>
      </c>
      <c r="BQ26" s="230">
        <v>2037</v>
      </c>
      <c r="BR26" s="230">
        <v>2038</v>
      </c>
      <c r="BS26" s="230">
        <v>2039</v>
      </c>
      <c r="BT26" s="230">
        <v>2040</v>
      </c>
      <c r="BU26" s="227"/>
    </row>
    <row r="27" spans="2:73" s="16" customFormat="1" ht="15.9">
      <c r="B27" s="637"/>
      <c r="C27" s="637"/>
      <c r="D27" s="637"/>
      <c r="E27" s="637"/>
      <c r="F27" s="637"/>
      <c r="G27" s="637"/>
      <c r="H27" s="637"/>
      <c r="I27" s="592"/>
      <c r="J27" s="592"/>
      <c r="K27" s="582"/>
      <c r="L27" s="641"/>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3"/>
      <c r="AP27" s="582"/>
      <c r="AQ27" s="641"/>
      <c r="AR27" s="642"/>
      <c r="AS27" s="642"/>
      <c r="AT27" s="642"/>
      <c r="AU27" s="642"/>
      <c r="AV27" s="642"/>
      <c r="AW27" s="642"/>
      <c r="AX27" s="642"/>
      <c r="AY27" s="642"/>
      <c r="AZ27" s="642"/>
      <c r="BA27" s="642"/>
      <c r="BB27" s="642"/>
      <c r="BC27" s="642"/>
      <c r="BD27" s="642"/>
      <c r="BE27" s="642"/>
      <c r="BF27" s="642"/>
      <c r="BG27" s="642"/>
      <c r="BH27" s="642"/>
      <c r="BI27" s="642"/>
      <c r="BJ27" s="642"/>
      <c r="BK27" s="642"/>
      <c r="BL27" s="642"/>
      <c r="BM27" s="642"/>
      <c r="BN27" s="642"/>
      <c r="BO27" s="642"/>
      <c r="BP27" s="642"/>
      <c r="BQ27" s="642"/>
      <c r="BR27" s="642"/>
      <c r="BS27" s="642"/>
      <c r="BT27" s="643"/>
      <c r="BU27" s="15"/>
    </row>
    <row r="28" spans="2:73" s="16" customFormat="1" ht="15.9">
      <c r="B28" s="637"/>
      <c r="C28" s="637"/>
      <c r="D28" s="637"/>
      <c r="E28" s="637"/>
      <c r="F28" s="637"/>
      <c r="G28" s="637"/>
      <c r="H28" s="637"/>
      <c r="I28" s="592"/>
      <c r="J28" s="592"/>
      <c r="K28" s="582"/>
      <c r="L28" s="641"/>
      <c r="M28" s="642"/>
      <c r="N28" s="642"/>
      <c r="O28" s="642"/>
      <c r="P28" s="642"/>
      <c r="Q28" s="642"/>
      <c r="R28" s="642"/>
      <c r="S28" s="642"/>
      <c r="T28" s="642"/>
      <c r="U28" s="642"/>
      <c r="V28" s="642"/>
      <c r="W28" s="642"/>
      <c r="X28" s="642"/>
      <c r="Y28" s="642"/>
      <c r="Z28" s="642"/>
      <c r="AA28" s="642"/>
      <c r="AB28" s="642"/>
      <c r="AC28" s="642"/>
      <c r="AD28" s="642"/>
      <c r="AE28" s="642"/>
      <c r="AF28" s="642"/>
      <c r="AG28" s="642"/>
      <c r="AH28" s="642"/>
      <c r="AI28" s="642"/>
      <c r="AJ28" s="642"/>
      <c r="AK28" s="642"/>
      <c r="AL28" s="642"/>
      <c r="AM28" s="642"/>
      <c r="AN28" s="642"/>
      <c r="AO28" s="643"/>
      <c r="AP28" s="582"/>
      <c r="AQ28" s="641"/>
      <c r="AR28" s="642"/>
      <c r="AS28" s="642"/>
      <c r="AT28" s="642"/>
      <c r="AU28" s="642"/>
      <c r="AV28" s="642"/>
      <c r="AW28" s="642"/>
      <c r="AX28" s="642"/>
      <c r="AY28" s="642"/>
      <c r="AZ28" s="642"/>
      <c r="BA28" s="642"/>
      <c r="BB28" s="642"/>
      <c r="BC28" s="642"/>
      <c r="BD28" s="642"/>
      <c r="BE28" s="642"/>
      <c r="BF28" s="642"/>
      <c r="BG28" s="642"/>
      <c r="BH28" s="642"/>
      <c r="BI28" s="642"/>
      <c r="BJ28" s="642"/>
      <c r="BK28" s="642"/>
      <c r="BL28" s="642"/>
      <c r="BM28" s="642"/>
      <c r="BN28" s="642"/>
      <c r="BO28" s="642"/>
      <c r="BP28" s="642"/>
      <c r="BQ28" s="642"/>
      <c r="BR28" s="642"/>
      <c r="BS28" s="642"/>
      <c r="BT28" s="643"/>
      <c r="BU28" s="15"/>
    </row>
    <row r="29" spans="2:73" s="16" customFormat="1" ht="16.5" customHeight="1">
      <c r="B29" s="637"/>
      <c r="C29" s="637"/>
      <c r="D29" s="637"/>
      <c r="E29" s="637"/>
      <c r="F29" s="637"/>
      <c r="G29" s="637"/>
      <c r="H29" s="637"/>
      <c r="I29" s="592"/>
      <c r="J29" s="592"/>
      <c r="K29" s="582"/>
      <c r="L29" s="641"/>
      <c r="M29" s="642"/>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642"/>
      <c r="AO29" s="643"/>
      <c r="AP29" s="582"/>
      <c r="AQ29" s="641"/>
      <c r="AR29" s="642"/>
      <c r="AS29" s="642"/>
      <c r="AT29" s="642"/>
      <c r="AU29" s="642"/>
      <c r="AV29" s="642"/>
      <c r="AW29" s="642"/>
      <c r="AX29" s="642"/>
      <c r="AY29" s="642"/>
      <c r="AZ29" s="642"/>
      <c r="BA29" s="642"/>
      <c r="BB29" s="642"/>
      <c r="BC29" s="642"/>
      <c r="BD29" s="642"/>
      <c r="BE29" s="642"/>
      <c r="BF29" s="642"/>
      <c r="BG29" s="642"/>
      <c r="BH29" s="642"/>
      <c r="BI29" s="642"/>
      <c r="BJ29" s="642"/>
      <c r="BK29" s="642"/>
      <c r="BL29" s="642"/>
      <c r="BM29" s="642"/>
      <c r="BN29" s="642"/>
      <c r="BO29" s="642"/>
      <c r="BP29" s="642"/>
      <c r="BQ29" s="642"/>
      <c r="BR29" s="642"/>
      <c r="BS29" s="642"/>
      <c r="BT29" s="643"/>
      <c r="BU29" s="15"/>
    </row>
    <row r="30" spans="2:73" s="16" customFormat="1" ht="15.9">
      <c r="B30" s="637"/>
      <c r="C30" s="637"/>
      <c r="D30" s="637"/>
      <c r="E30" s="637"/>
      <c r="F30" s="637"/>
      <c r="G30" s="637"/>
      <c r="H30" s="637"/>
      <c r="I30" s="592"/>
      <c r="J30" s="592"/>
      <c r="K30" s="582"/>
      <c r="L30" s="641"/>
      <c r="M30" s="642"/>
      <c r="N30" s="642"/>
      <c r="O30" s="642"/>
      <c r="P30" s="642"/>
      <c r="Q30" s="642"/>
      <c r="R30" s="642"/>
      <c r="S30" s="642"/>
      <c r="T30" s="642"/>
      <c r="U30" s="642"/>
      <c r="V30" s="642"/>
      <c r="W30" s="642"/>
      <c r="X30" s="642"/>
      <c r="Y30" s="642"/>
      <c r="Z30" s="642"/>
      <c r="AA30" s="642"/>
      <c r="AB30" s="642"/>
      <c r="AC30" s="642"/>
      <c r="AD30" s="642"/>
      <c r="AE30" s="642"/>
      <c r="AF30" s="642"/>
      <c r="AG30" s="642"/>
      <c r="AH30" s="642"/>
      <c r="AI30" s="642"/>
      <c r="AJ30" s="642"/>
      <c r="AK30" s="642"/>
      <c r="AL30" s="642"/>
      <c r="AM30" s="642"/>
      <c r="AN30" s="642"/>
      <c r="AO30" s="643"/>
      <c r="AP30" s="582"/>
      <c r="AQ30" s="641"/>
      <c r="AR30" s="642"/>
      <c r="AS30" s="642"/>
      <c r="AT30" s="642"/>
      <c r="AU30" s="642"/>
      <c r="AV30" s="642"/>
      <c r="AW30" s="642"/>
      <c r="AX30" s="642"/>
      <c r="AY30" s="642"/>
      <c r="AZ30" s="642"/>
      <c r="BA30" s="642"/>
      <c r="BB30" s="642"/>
      <c r="BC30" s="642"/>
      <c r="BD30" s="642"/>
      <c r="BE30" s="642"/>
      <c r="BF30" s="642"/>
      <c r="BG30" s="642"/>
      <c r="BH30" s="642"/>
      <c r="BI30" s="642"/>
      <c r="BJ30" s="642"/>
      <c r="BK30" s="642"/>
      <c r="BL30" s="642"/>
      <c r="BM30" s="642"/>
      <c r="BN30" s="642"/>
      <c r="BO30" s="642"/>
      <c r="BP30" s="642"/>
      <c r="BQ30" s="642"/>
      <c r="BR30" s="642"/>
      <c r="BS30" s="642"/>
      <c r="BT30" s="643"/>
      <c r="BU30" s="15"/>
    </row>
    <row r="31" spans="2:73" s="16" customFormat="1" ht="15.9">
      <c r="B31" s="637"/>
      <c r="C31" s="637"/>
      <c r="D31" s="637"/>
      <c r="E31" s="637"/>
      <c r="F31" s="637"/>
      <c r="G31" s="637"/>
      <c r="H31" s="637"/>
      <c r="I31" s="592"/>
      <c r="J31" s="592"/>
      <c r="K31" s="582"/>
      <c r="L31" s="641"/>
      <c r="M31" s="642"/>
      <c r="N31" s="642"/>
      <c r="O31" s="642"/>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2"/>
      <c r="AM31" s="642"/>
      <c r="AN31" s="642"/>
      <c r="AO31" s="643"/>
      <c r="AP31" s="582"/>
      <c r="AQ31" s="641"/>
      <c r="AR31" s="642"/>
      <c r="AS31" s="642"/>
      <c r="AT31" s="642"/>
      <c r="AU31" s="642"/>
      <c r="AV31" s="642"/>
      <c r="AW31" s="642"/>
      <c r="AX31" s="642"/>
      <c r="AY31" s="642"/>
      <c r="AZ31" s="642"/>
      <c r="BA31" s="642"/>
      <c r="BB31" s="642"/>
      <c r="BC31" s="642"/>
      <c r="BD31" s="642"/>
      <c r="BE31" s="642"/>
      <c r="BF31" s="642"/>
      <c r="BG31" s="642"/>
      <c r="BH31" s="642"/>
      <c r="BI31" s="642"/>
      <c r="BJ31" s="642"/>
      <c r="BK31" s="642"/>
      <c r="BL31" s="642"/>
      <c r="BM31" s="642"/>
      <c r="BN31" s="642"/>
      <c r="BO31" s="642"/>
      <c r="BP31" s="642"/>
      <c r="BQ31" s="642"/>
      <c r="BR31" s="642"/>
      <c r="BS31" s="642"/>
      <c r="BT31" s="643"/>
      <c r="BU31" s="15"/>
    </row>
    <row r="32" spans="2:73" s="16" customFormat="1" ht="15.9">
      <c r="B32" s="637"/>
      <c r="C32" s="637"/>
      <c r="D32" s="637"/>
      <c r="E32" s="637"/>
      <c r="F32" s="637"/>
      <c r="G32" s="637"/>
      <c r="H32" s="637"/>
      <c r="I32" s="592"/>
      <c r="J32" s="592"/>
      <c r="K32" s="582"/>
      <c r="L32" s="641"/>
      <c r="M32" s="642"/>
      <c r="N32" s="642"/>
      <c r="O32" s="642"/>
      <c r="P32" s="642"/>
      <c r="Q32" s="642"/>
      <c r="R32" s="642"/>
      <c r="S32" s="642"/>
      <c r="T32" s="642"/>
      <c r="U32" s="642"/>
      <c r="V32" s="642"/>
      <c r="W32" s="642"/>
      <c r="X32" s="642"/>
      <c r="Y32" s="642"/>
      <c r="Z32" s="642"/>
      <c r="AA32" s="642"/>
      <c r="AB32" s="642"/>
      <c r="AC32" s="642"/>
      <c r="AD32" s="642"/>
      <c r="AE32" s="642"/>
      <c r="AF32" s="642"/>
      <c r="AG32" s="642"/>
      <c r="AH32" s="642"/>
      <c r="AI32" s="642"/>
      <c r="AJ32" s="642"/>
      <c r="AK32" s="642"/>
      <c r="AL32" s="642"/>
      <c r="AM32" s="642"/>
      <c r="AN32" s="642"/>
      <c r="AO32" s="643"/>
      <c r="AP32" s="582"/>
      <c r="AQ32" s="641"/>
      <c r="AR32" s="642"/>
      <c r="AS32" s="642"/>
      <c r="AT32" s="642"/>
      <c r="AU32" s="642"/>
      <c r="AV32" s="642"/>
      <c r="AW32" s="642"/>
      <c r="AX32" s="642"/>
      <c r="AY32" s="642"/>
      <c r="AZ32" s="642"/>
      <c r="BA32" s="642"/>
      <c r="BB32" s="642"/>
      <c r="BC32" s="642"/>
      <c r="BD32" s="642"/>
      <c r="BE32" s="642"/>
      <c r="BF32" s="642"/>
      <c r="BG32" s="642"/>
      <c r="BH32" s="642"/>
      <c r="BI32" s="642"/>
      <c r="BJ32" s="642"/>
      <c r="BK32" s="642"/>
      <c r="BL32" s="642"/>
      <c r="BM32" s="642"/>
      <c r="BN32" s="642"/>
      <c r="BO32" s="642"/>
      <c r="BP32" s="642"/>
      <c r="BQ32" s="642"/>
      <c r="BR32" s="642"/>
      <c r="BS32" s="642"/>
      <c r="BT32" s="643"/>
      <c r="BU32" s="15"/>
    </row>
    <row r="33" spans="2:73" s="16" customFormat="1" ht="15.9">
      <c r="B33" s="637"/>
      <c r="C33" s="637"/>
      <c r="D33" s="637"/>
      <c r="E33" s="637"/>
      <c r="F33" s="637"/>
      <c r="G33" s="637"/>
      <c r="H33" s="637"/>
      <c r="I33" s="592"/>
      <c r="J33" s="592"/>
      <c r="K33" s="582"/>
      <c r="L33" s="641"/>
      <c r="M33" s="642"/>
      <c r="N33" s="642"/>
      <c r="O33" s="642"/>
      <c r="P33" s="642"/>
      <c r="Q33" s="642"/>
      <c r="R33" s="642"/>
      <c r="S33" s="642"/>
      <c r="T33" s="642"/>
      <c r="U33" s="642"/>
      <c r="V33" s="642"/>
      <c r="W33" s="642"/>
      <c r="X33" s="642"/>
      <c r="Y33" s="642"/>
      <c r="Z33" s="642"/>
      <c r="AA33" s="642"/>
      <c r="AB33" s="642"/>
      <c r="AC33" s="642"/>
      <c r="AD33" s="642"/>
      <c r="AE33" s="642"/>
      <c r="AF33" s="642"/>
      <c r="AG33" s="642"/>
      <c r="AH33" s="642"/>
      <c r="AI33" s="642"/>
      <c r="AJ33" s="642"/>
      <c r="AK33" s="642"/>
      <c r="AL33" s="642"/>
      <c r="AM33" s="642"/>
      <c r="AN33" s="642"/>
      <c r="AO33" s="643"/>
      <c r="AP33" s="582"/>
      <c r="AQ33" s="641"/>
      <c r="AR33" s="642"/>
      <c r="AS33" s="642"/>
      <c r="AT33" s="642"/>
      <c r="AU33" s="642"/>
      <c r="AV33" s="642"/>
      <c r="AW33" s="642"/>
      <c r="AX33" s="642"/>
      <c r="AY33" s="642"/>
      <c r="AZ33" s="642"/>
      <c r="BA33" s="642"/>
      <c r="BB33" s="642"/>
      <c r="BC33" s="642"/>
      <c r="BD33" s="642"/>
      <c r="BE33" s="642"/>
      <c r="BF33" s="642"/>
      <c r="BG33" s="642"/>
      <c r="BH33" s="642"/>
      <c r="BI33" s="642"/>
      <c r="BJ33" s="642"/>
      <c r="BK33" s="642"/>
      <c r="BL33" s="642"/>
      <c r="BM33" s="642"/>
      <c r="BN33" s="642"/>
      <c r="BO33" s="642"/>
      <c r="BP33" s="642"/>
      <c r="BQ33" s="642"/>
      <c r="BR33" s="642"/>
      <c r="BS33" s="642"/>
      <c r="BT33" s="643"/>
      <c r="BU33" s="15"/>
    </row>
    <row r="34" spans="2:73" s="16" customFormat="1" ht="15.9">
      <c r="B34" s="637"/>
      <c r="C34" s="637"/>
      <c r="D34" s="637"/>
      <c r="E34" s="637"/>
      <c r="F34" s="637"/>
      <c r="G34" s="637"/>
      <c r="H34" s="637"/>
      <c r="I34" s="592"/>
      <c r="J34" s="592"/>
      <c r="K34" s="582"/>
      <c r="L34" s="641"/>
      <c r="M34" s="642"/>
      <c r="N34" s="642"/>
      <c r="O34" s="642"/>
      <c r="P34" s="642"/>
      <c r="Q34" s="642"/>
      <c r="R34" s="642"/>
      <c r="S34" s="642"/>
      <c r="T34" s="642"/>
      <c r="U34" s="642"/>
      <c r="V34" s="642"/>
      <c r="W34" s="642"/>
      <c r="X34" s="642"/>
      <c r="Y34" s="642"/>
      <c r="Z34" s="642"/>
      <c r="AA34" s="642"/>
      <c r="AB34" s="642"/>
      <c r="AC34" s="642"/>
      <c r="AD34" s="642"/>
      <c r="AE34" s="642"/>
      <c r="AF34" s="642"/>
      <c r="AG34" s="642"/>
      <c r="AH34" s="642"/>
      <c r="AI34" s="642"/>
      <c r="AJ34" s="642"/>
      <c r="AK34" s="642"/>
      <c r="AL34" s="642"/>
      <c r="AM34" s="642"/>
      <c r="AN34" s="642"/>
      <c r="AO34" s="643"/>
      <c r="AP34" s="582"/>
      <c r="AQ34" s="641"/>
      <c r="AR34" s="642"/>
      <c r="AS34" s="642"/>
      <c r="AT34" s="642"/>
      <c r="AU34" s="642"/>
      <c r="AV34" s="642"/>
      <c r="AW34" s="642"/>
      <c r="AX34" s="642"/>
      <c r="AY34" s="642"/>
      <c r="AZ34" s="642"/>
      <c r="BA34" s="642"/>
      <c r="BB34" s="642"/>
      <c r="BC34" s="642"/>
      <c r="BD34" s="642"/>
      <c r="BE34" s="642"/>
      <c r="BF34" s="642"/>
      <c r="BG34" s="642"/>
      <c r="BH34" s="642"/>
      <c r="BI34" s="642"/>
      <c r="BJ34" s="642"/>
      <c r="BK34" s="642"/>
      <c r="BL34" s="642"/>
      <c r="BM34" s="642"/>
      <c r="BN34" s="642"/>
      <c r="BO34" s="642"/>
      <c r="BP34" s="642"/>
      <c r="BQ34" s="642"/>
      <c r="BR34" s="642"/>
      <c r="BS34" s="642"/>
      <c r="BT34" s="643"/>
      <c r="BU34" s="15"/>
    </row>
    <row r="35" spans="2:73" s="16" customFormat="1" ht="15.9">
      <c r="B35" s="637"/>
      <c r="C35" s="637"/>
      <c r="D35" s="637"/>
      <c r="E35" s="637"/>
      <c r="F35" s="637"/>
      <c r="G35" s="637"/>
      <c r="H35" s="637"/>
      <c r="I35" s="592"/>
      <c r="J35" s="592"/>
      <c r="K35" s="582"/>
      <c r="L35" s="641"/>
      <c r="M35" s="642"/>
      <c r="N35" s="642"/>
      <c r="O35" s="642"/>
      <c r="P35" s="642"/>
      <c r="Q35" s="642"/>
      <c r="R35" s="642"/>
      <c r="S35" s="642"/>
      <c r="T35" s="642"/>
      <c r="U35" s="642"/>
      <c r="V35" s="642"/>
      <c r="W35" s="642"/>
      <c r="X35" s="642"/>
      <c r="Y35" s="642"/>
      <c r="Z35" s="642"/>
      <c r="AA35" s="642"/>
      <c r="AB35" s="642"/>
      <c r="AC35" s="642"/>
      <c r="AD35" s="642"/>
      <c r="AE35" s="642"/>
      <c r="AF35" s="642"/>
      <c r="AG35" s="642"/>
      <c r="AH35" s="642"/>
      <c r="AI35" s="642"/>
      <c r="AJ35" s="642"/>
      <c r="AK35" s="642"/>
      <c r="AL35" s="642"/>
      <c r="AM35" s="642"/>
      <c r="AN35" s="642"/>
      <c r="AO35" s="643"/>
      <c r="AP35" s="582"/>
      <c r="AQ35" s="641"/>
      <c r="AR35" s="642"/>
      <c r="AS35" s="642"/>
      <c r="AT35" s="642"/>
      <c r="AU35" s="642"/>
      <c r="AV35" s="642"/>
      <c r="AW35" s="642"/>
      <c r="AX35" s="642"/>
      <c r="AY35" s="642"/>
      <c r="AZ35" s="642"/>
      <c r="BA35" s="642"/>
      <c r="BB35" s="642"/>
      <c r="BC35" s="642"/>
      <c r="BD35" s="642"/>
      <c r="BE35" s="642"/>
      <c r="BF35" s="642"/>
      <c r="BG35" s="642"/>
      <c r="BH35" s="642"/>
      <c r="BI35" s="642"/>
      <c r="BJ35" s="642"/>
      <c r="BK35" s="642"/>
      <c r="BL35" s="642"/>
      <c r="BM35" s="642"/>
      <c r="BN35" s="642"/>
      <c r="BO35" s="642"/>
      <c r="BP35" s="642"/>
      <c r="BQ35" s="642"/>
      <c r="BR35" s="642"/>
      <c r="BS35" s="642"/>
      <c r="BT35" s="643"/>
      <c r="BU35" s="15"/>
    </row>
    <row r="36" spans="2:73" s="16" customFormat="1" ht="15.9">
      <c r="B36" s="637"/>
      <c r="C36" s="637"/>
      <c r="D36" s="637"/>
      <c r="E36" s="637"/>
      <c r="F36" s="637"/>
      <c r="G36" s="637"/>
      <c r="H36" s="637"/>
      <c r="I36" s="592"/>
      <c r="J36" s="592"/>
      <c r="K36" s="582"/>
      <c r="L36" s="641"/>
      <c r="M36" s="642"/>
      <c r="N36" s="642"/>
      <c r="O36" s="642"/>
      <c r="P36" s="642"/>
      <c r="Q36" s="642"/>
      <c r="R36" s="642"/>
      <c r="S36" s="642"/>
      <c r="T36" s="642"/>
      <c r="U36" s="642"/>
      <c r="V36" s="642"/>
      <c r="W36" s="642"/>
      <c r="X36" s="642"/>
      <c r="Y36" s="642"/>
      <c r="Z36" s="642"/>
      <c r="AA36" s="642"/>
      <c r="AB36" s="642"/>
      <c r="AC36" s="642"/>
      <c r="AD36" s="642"/>
      <c r="AE36" s="642"/>
      <c r="AF36" s="642"/>
      <c r="AG36" s="642"/>
      <c r="AH36" s="642"/>
      <c r="AI36" s="642"/>
      <c r="AJ36" s="642"/>
      <c r="AK36" s="642"/>
      <c r="AL36" s="642"/>
      <c r="AM36" s="642"/>
      <c r="AN36" s="642"/>
      <c r="AO36" s="643"/>
      <c r="AP36" s="582"/>
      <c r="AQ36" s="641"/>
      <c r="AR36" s="642"/>
      <c r="AS36" s="642"/>
      <c r="AT36" s="642"/>
      <c r="AU36" s="642"/>
      <c r="AV36" s="642"/>
      <c r="AW36" s="642"/>
      <c r="AX36" s="642"/>
      <c r="AY36" s="642"/>
      <c r="AZ36" s="642"/>
      <c r="BA36" s="642"/>
      <c r="BB36" s="642"/>
      <c r="BC36" s="642"/>
      <c r="BD36" s="642"/>
      <c r="BE36" s="642"/>
      <c r="BF36" s="642"/>
      <c r="BG36" s="642"/>
      <c r="BH36" s="642"/>
      <c r="BI36" s="642"/>
      <c r="BJ36" s="642"/>
      <c r="BK36" s="642"/>
      <c r="BL36" s="642"/>
      <c r="BM36" s="642"/>
      <c r="BN36" s="642"/>
      <c r="BO36" s="642"/>
      <c r="BP36" s="642"/>
      <c r="BQ36" s="642"/>
      <c r="BR36" s="642"/>
      <c r="BS36" s="642"/>
      <c r="BT36" s="643"/>
      <c r="BU36" s="15"/>
    </row>
    <row r="37" spans="2:73" s="16" customFormat="1" ht="15.9">
      <c r="B37" s="637"/>
      <c r="C37" s="637"/>
      <c r="D37" s="637"/>
      <c r="E37" s="637"/>
      <c r="F37" s="637"/>
      <c r="G37" s="637"/>
      <c r="H37" s="637"/>
      <c r="I37" s="592"/>
      <c r="J37" s="592"/>
      <c r="K37" s="582"/>
      <c r="L37" s="641"/>
      <c r="M37" s="642"/>
      <c r="N37" s="642"/>
      <c r="O37" s="642"/>
      <c r="P37" s="642"/>
      <c r="Q37" s="642"/>
      <c r="R37" s="642"/>
      <c r="S37" s="642"/>
      <c r="T37" s="642"/>
      <c r="U37" s="642"/>
      <c r="V37" s="642"/>
      <c r="W37" s="642"/>
      <c r="X37" s="642"/>
      <c r="Y37" s="642"/>
      <c r="Z37" s="642"/>
      <c r="AA37" s="642"/>
      <c r="AB37" s="642"/>
      <c r="AC37" s="642"/>
      <c r="AD37" s="642"/>
      <c r="AE37" s="642"/>
      <c r="AF37" s="642"/>
      <c r="AG37" s="642"/>
      <c r="AH37" s="642"/>
      <c r="AI37" s="642"/>
      <c r="AJ37" s="642"/>
      <c r="AK37" s="642"/>
      <c r="AL37" s="642"/>
      <c r="AM37" s="642"/>
      <c r="AN37" s="642"/>
      <c r="AO37" s="643"/>
      <c r="AP37" s="582"/>
      <c r="AQ37" s="641"/>
      <c r="AR37" s="642"/>
      <c r="AS37" s="642"/>
      <c r="AT37" s="642"/>
      <c r="AU37" s="642"/>
      <c r="AV37" s="642"/>
      <c r="AW37" s="642"/>
      <c r="AX37" s="642"/>
      <c r="AY37" s="642"/>
      <c r="AZ37" s="642"/>
      <c r="BA37" s="642"/>
      <c r="BB37" s="642"/>
      <c r="BC37" s="642"/>
      <c r="BD37" s="642"/>
      <c r="BE37" s="642"/>
      <c r="BF37" s="642"/>
      <c r="BG37" s="642"/>
      <c r="BH37" s="642"/>
      <c r="BI37" s="642"/>
      <c r="BJ37" s="642"/>
      <c r="BK37" s="642"/>
      <c r="BL37" s="642"/>
      <c r="BM37" s="642"/>
      <c r="BN37" s="642"/>
      <c r="BO37" s="642"/>
      <c r="BP37" s="642"/>
      <c r="BQ37" s="642"/>
      <c r="BR37" s="642"/>
      <c r="BS37" s="642"/>
      <c r="BT37" s="643"/>
      <c r="BU37" s="15"/>
    </row>
    <row r="38" spans="2:73" s="16" customFormat="1" ht="15.9">
      <c r="B38" s="637"/>
      <c r="C38" s="637"/>
      <c r="D38" s="637"/>
      <c r="E38" s="637"/>
      <c r="F38" s="637"/>
      <c r="G38" s="637"/>
      <c r="H38" s="637"/>
      <c r="I38" s="592"/>
      <c r="J38" s="592"/>
      <c r="K38" s="582"/>
      <c r="L38" s="641"/>
      <c r="M38" s="642"/>
      <c r="N38" s="642"/>
      <c r="O38" s="642"/>
      <c r="P38" s="642"/>
      <c r="Q38" s="642"/>
      <c r="R38" s="642"/>
      <c r="S38" s="642"/>
      <c r="T38" s="642"/>
      <c r="U38" s="642"/>
      <c r="V38" s="642"/>
      <c r="W38" s="642"/>
      <c r="X38" s="642"/>
      <c r="Y38" s="642"/>
      <c r="Z38" s="642"/>
      <c r="AA38" s="642"/>
      <c r="AB38" s="642"/>
      <c r="AC38" s="642"/>
      <c r="AD38" s="642"/>
      <c r="AE38" s="642"/>
      <c r="AF38" s="642"/>
      <c r="AG38" s="642"/>
      <c r="AH38" s="642"/>
      <c r="AI38" s="642"/>
      <c r="AJ38" s="642"/>
      <c r="AK38" s="642"/>
      <c r="AL38" s="642"/>
      <c r="AM38" s="642"/>
      <c r="AN38" s="642"/>
      <c r="AO38" s="643"/>
      <c r="AP38" s="582"/>
      <c r="AQ38" s="641"/>
      <c r="AR38" s="642"/>
      <c r="AS38" s="642"/>
      <c r="AT38" s="642"/>
      <c r="AU38" s="642"/>
      <c r="AV38" s="642"/>
      <c r="AW38" s="642"/>
      <c r="AX38" s="642"/>
      <c r="AY38" s="642"/>
      <c r="AZ38" s="642"/>
      <c r="BA38" s="642"/>
      <c r="BB38" s="642"/>
      <c r="BC38" s="642"/>
      <c r="BD38" s="642"/>
      <c r="BE38" s="642"/>
      <c r="BF38" s="642"/>
      <c r="BG38" s="642"/>
      <c r="BH38" s="642"/>
      <c r="BI38" s="642"/>
      <c r="BJ38" s="642"/>
      <c r="BK38" s="642"/>
      <c r="BL38" s="642"/>
      <c r="BM38" s="642"/>
      <c r="BN38" s="642"/>
      <c r="BO38" s="642"/>
      <c r="BP38" s="642"/>
      <c r="BQ38" s="642"/>
      <c r="BR38" s="642"/>
      <c r="BS38" s="642"/>
      <c r="BT38" s="643"/>
      <c r="BU38" s="15"/>
    </row>
    <row r="39" spans="2:73" s="16" customFormat="1" ht="15.9">
      <c r="B39" s="637"/>
      <c r="C39" s="637"/>
      <c r="D39" s="637"/>
      <c r="E39" s="637"/>
      <c r="F39" s="637"/>
      <c r="G39" s="637"/>
      <c r="H39" s="637"/>
      <c r="I39" s="592"/>
      <c r="J39" s="592"/>
      <c r="K39" s="582"/>
      <c r="L39" s="641"/>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3"/>
      <c r="AP39" s="582"/>
      <c r="AQ39" s="641"/>
      <c r="AR39" s="642"/>
      <c r="AS39" s="642"/>
      <c r="AT39" s="642"/>
      <c r="AU39" s="642"/>
      <c r="AV39" s="642"/>
      <c r="AW39" s="642"/>
      <c r="AX39" s="642"/>
      <c r="AY39" s="642"/>
      <c r="AZ39" s="642"/>
      <c r="BA39" s="642"/>
      <c r="BB39" s="642"/>
      <c r="BC39" s="642"/>
      <c r="BD39" s="642"/>
      <c r="BE39" s="642"/>
      <c r="BF39" s="642"/>
      <c r="BG39" s="642"/>
      <c r="BH39" s="642"/>
      <c r="BI39" s="642"/>
      <c r="BJ39" s="642"/>
      <c r="BK39" s="642"/>
      <c r="BL39" s="642"/>
      <c r="BM39" s="642"/>
      <c r="BN39" s="642"/>
      <c r="BO39" s="642"/>
      <c r="BP39" s="642"/>
      <c r="BQ39" s="642"/>
      <c r="BR39" s="642"/>
      <c r="BS39" s="642"/>
      <c r="BT39" s="643"/>
      <c r="BU39" s="15"/>
    </row>
    <row r="40" spans="2:73" s="16" customFormat="1" ht="15.9">
      <c r="B40" s="637"/>
      <c r="C40" s="637"/>
      <c r="D40" s="637"/>
      <c r="E40" s="637"/>
      <c r="F40" s="637"/>
      <c r="G40" s="637"/>
      <c r="H40" s="637"/>
      <c r="I40" s="592"/>
      <c r="J40" s="592"/>
      <c r="K40" s="582"/>
      <c r="L40" s="641"/>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3"/>
      <c r="AP40" s="582"/>
      <c r="AQ40" s="641"/>
      <c r="AR40" s="642"/>
      <c r="AS40" s="642"/>
      <c r="AT40" s="642"/>
      <c r="AU40" s="642"/>
      <c r="AV40" s="642"/>
      <c r="AW40" s="642"/>
      <c r="AX40" s="642"/>
      <c r="AY40" s="642"/>
      <c r="AZ40" s="642"/>
      <c r="BA40" s="642"/>
      <c r="BB40" s="642"/>
      <c r="BC40" s="642"/>
      <c r="BD40" s="642"/>
      <c r="BE40" s="642"/>
      <c r="BF40" s="642"/>
      <c r="BG40" s="642"/>
      <c r="BH40" s="642"/>
      <c r="BI40" s="642"/>
      <c r="BJ40" s="642"/>
      <c r="BK40" s="642"/>
      <c r="BL40" s="642"/>
      <c r="BM40" s="642"/>
      <c r="BN40" s="642"/>
      <c r="BO40" s="642"/>
      <c r="BP40" s="642"/>
      <c r="BQ40" s="642"/>
      <c r="BR40" s="642"/>
      <c r="BS40" s="642"/>
      <c r="BT40" s="643"/>
      <c r="BU40" s="15"/>
    </row>
    <row r="41" spans="2:73" s="16" customFormat="1" ht="15.9">
      <c r="B41" s="637"/>
      <c r="C41" s="637"/>
      <c r="D41" s="637"/>
      <c r="E41" s="637"/>
      <c r="F41" s="637"/>
      <c r="G41" s="637"/>
      <c r="H41" s="637"/>
      <c r="I41" s="592"/>
      <c r="J41" s="592"/>
      <c r="K41" s="582"/>
      <c r="L41" s="641"/>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3"/>
      <c r="AP41" s="582"/>
      <c r="AQ41" s="641"/>
      <c r="AR41" s="642"/>
      <c r="AS41" s="642"/>
      <c r="AT41" s="642"/>
      <c r="AU41" s="642"/>
      <c r="AV41" s="642"/>
      <c r="AW41" s="642"/>
      <c r="AX41" s="642"/>
      <c r="AY41" s="642"/>
      <c r="AZ41" s="642"/>
      <c r="BA41" s="642"/>
      <c r="BB41" s="642"/>
      <c r="BC41" s="642"/>
      <c r="BD41" s="642"/>
      <c r="BE41" s="642"/>
      <c r="BF41" s="642"/>
      <c r="BG41" s="642"/>
      <c r="BH41" s="642"/>
      <c r="BI41" s="642"/>
      <c r="BJ41" s="642"/>
      <c r="BK41" s="642"/>
      <c r="BL41" s="642"/>
      <c r="BM41" s="642"/>
      <c r="BN41" s="642"/>
      <c r="BO41" s="642"/>
      <c r="BP41" s="642"/>
      <c r="BQ41" s="642"/>
      <c r="BR41" s="642"/>
      <c r="BS41" s="642"/>
      <c r="BT41" s="643"/>
      <c r="BU41" s="15"/>
    </row>
    <row r="42" spans="2:73" s="16" customFormat="1" ht="15.9">
      <c r="B42" s="637"/>
      <c r="C42" s="637"/>
      <c r="D42" s="637"/>
      <c r="E42" s="637"/>
      <c r="F42" s="637"/>
      <c r="G42" s="637"/>
      <c r="H42" s="637"/>
      <c r="I42" s="592"/>
      <c r="J42" s="592"/>
      <c r="K42" s="582"/>
      <c r="L42" s="641"/>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642"/>
      <c r="AM42" s="642"/>
      <c r="AN42" s="642"/>
      <c r="AO42" s="643"/>
      <c r="AP42" s="582"/>
      <c r="AQ42" s="641"/>
      <c r="AR42" s="642"/>
      <c r="AS42" s="642"/>
      <c r="AT42" s="642"/>
      <c r="AU42" s="642"/>
      <c r="AV42" s="642"/>
      <c r="AW42" s="642"/>
      <c r="AX42" s="642"/>
      <c r="AY42" s="642"/>
      <c r="AZ42" s="642"/>
      <c r="BA42" s="642"/>
      <c r="BB42" s="642"/>
      <c r="BC42" s="642"/>
      <c r="BD42" s="642"/>
      <c r="BE42" s="642"/>
      <c r="BF42" s="642"/>
      <c r="BG42" s="642"/>
      <c r="BH42" s="642"/>
      <c r="BI42" s="642"/>
      <c r="BJ42" s="642"/>
      <c r="BK42" s="642"/>
      <c r="BL42" s="642"/>
      <c r="BM42" s="642"/>
      <c r="BN42" s="642"/>
      <c r="BO42" s="642"/>
      <c r="BP42" s="642"/>
      <c r="BQ42" s="642"/>
      <c r="BR42" s="642"/>
      <c r="BS42" s="642"/>
      <c r="BT42" s="643"/>
      <c r="BU42" s="15"/>
    </row>
    <row r="43" spans="2:73" s="16" customFormat="1" ht="15.9">
      <c r="B43" s="637"/>
      <c r="C43" s="637"/>
      <c r="D43" s="637"/>
      <c r="E43" s="637"/>
      <c r="F43" s="637"/>
      <c r="G43" s="637"/>
      <c r="H43" s="637"/>
      <c r="I43" s="592"/>
      <c r="J43" s="592"/>
      <c r="K43" s="582"/>
      <c r="L43" s="641"/>
      <c r="M43" s="642"/>
      <c r="N43" s="642"/>
      <c r="O43" s="642"/>
      <c r="P43" s="642"/>
      <c r="Q43" s="642"/>
      <c r="R43" s="642"/>
      <c r="S43" s="642"/>
      <c r="T43" s="642"/>
      <c r="U43" s="642"/>
      <c r="V43" s="642"/>
      <c r="W43" s="642"/>
      <c r="X43" s="642"/>
      <c r="Y43" s="642"/>
      <c r="Z43" s="642"/>
      <c r="AA43" s="642"/>
      <c r="AB43" s="642"/>
      <c r="AC43" s="642"/>
      <c r="AD43" s="642"/>
      <c r="AE43" s="642"/>
      <c r="AF43" s="642"/>
      <c r="AG43" s="642"/>
      <c r="AH43" s="642"/>
      <c r="AI43" s="642"/>
      <c r="AJ43" s="642"/>
      <c r="AK43" s="642"/>
      <c r="AL43" s="642"/>
      <c r="AM43" s="642"/>
      <c r="AN43" s="642"/>
      <c r="AO43" s="643"/>
      <c r="AP43" s="582"/>
      <c r="AQ43" s="641"/>
      <c r="AR43" s="642"/>
      <c r="AS43" s="642"/>
      <c r="AT43" s="642"/>
      <c r="AU43" s="642"/>
      <c r="AV43" s="642"/>
      <c r="AW43" s="642"/>
      <c r="AX43" s="642"/>
      <c r="AY43" s="642"/>
      <c r="AZ43" s="642"/>
      <c r="BA43" s="642"/>
      <c r="BB43" s="642"/>
      <c r="BC43" s="642"/>
      <c r="BD43" s="642"/>
      <c r="BE43" s="642"/>
      <c r="BF43" s="642"/>
      <c r="BG43" s="642"/>
      <c r="BH43" s="642"/>
      <c r="BI43" s="642"/>
      <c r="BJ43" s="642"/>
      <c r="BK43" s="642"/>
      <c r="BL43" s="642"/>
      <c r="BM43" s="642"/>
      <c r="BN43" s="642"/>
      <c r="BO43" s="642"/>
      <c r="BP43" s="642"/>
      <c r="BQ43" s="642"/>
      <c r="BR43" s="642"/>
      <c r="BS43" s="642"/>
      <c r="BT43" s="643"/>
      <c r="BU43" s="15"/>
    </row>
    <row r="44" spans="2:73" s="16" customFormat="1" ht="15.9">
      <c r="B44" s="637"/>
      <c r="C44" s="637"/>
      <c r="D44" s="637"/>
      <c r="E44" s="637"/>
      <c r="F44" s="637"/>
      <c r="G44" s="637"/>
      <c r="H44" s="637"/>
      <c r="I44" s="592"/>
      <c r="J44" s="592"/>
      <c r="K44" s="582"/>
      <c r="L44" s="641"/>
      <c r="M44" s="642"/>
      <c r="N44" s="642"/>
      <c r="O44" s="642"/>
      <c r="P44" s="642"/>
      <c r="Q44" s="642"/>
      <c r="R44" s="642"/>
      <c r="S44" s="642"/>
      <c r="T44" s="642"/>
      <c r="U44" s="642"/>
      <c r="V44" s="642"/>
      <c r="W44" s="642"/>
      <c r="X44" s="642"/>
      <c r="Y44" s="642"/>
      <c r="Z44" s="642"/>
      <c r="AA44" s="642"/>
      <c r="AB44" s="642"/>
      <c r="AC44" s="642"/>
      <c r="AD44" s="642"/>
      <c r="AE44" s="642"/>
      <c r="AF44" s="642"/>
      <c r="AG44" s="642"/>
      <c r="AH44" s="642"/>
      <c r="AI44" s="642"/>
      <c r="AJ44" s="642"/>
      <c r="AK44" s="642"/>
      <c r="AL44" s="642"/>
      <c r="AM44" s="642"/>
      <c r="AN44" s="642"/>
      <c r="AO44" s="643"/>
      <c r="AP44" s="582"/>
      <c r="AQ44" s="641"/>
      <c r="AR44" s="642"/>
      <c r="AS44" s="642"/>
      <c r="AT44" s="642"/>
      <c r="AU44" s="642"/>
      <c r="AV44" s="642"/>
      <c r="AW44" s="642"/>
      <c r="AX44" s="642"/>
      <c r="AY44" s="642"/>
      <c r="AZ44" s="642"/>
      <c r="BA44" s="642"/>
      <c r="BB44" s="642"/>
      <c r="BC44" s="642"/>
      <c r="BD44" s="642"/>
      <c r="BE44" s="642"/>
      <c r="BF44" s="642"/>
      <c r="BG44" s="642"/>
      <c r="BH44" s="642"/>
      <c r="BI44" s="642"/>
      <c r="BJ44" s="642"/>
      <c r="BK44" s="642"/>
      <c r="BL44" s="642"/>
      <c r="BM44" s="642"/>
      <c r="BN44" s="642"/>
      <c r="BO44" s="642"/>
      <c r="BP44" s="642"/>
      <c r="BQ44" s="642"/>
      <c r="BR44" s="642"/>
      <c r="BS44" s="642"/>
      <c r="BT44" s="643"/>
      <c r="BU44" s="15"/>
    </row>
    <row r="45" spans="2:73" s="16" customFormat="1" ht="15.9">
      <c r="B45" s="637"/>
      <c r="C45" s="637"/>
      <c r="D45" s="637"/>
      <c r="E45" s="637"/>
      <c r="F45" s="637"/>
      <c r="G45" s="637"/>
      <c r="H45" s="637"/>
      <c r="I45" s="592"/>
      <c r="J45" s="592"/>
      <c r="K45" s="582"/>
      <c r="L45" s="641"/>
      <c r="M45" s="642"/>
      <c r="N45" s="642"/>
      <c r="O45" s="642"/>
      <c r="P45" s="642"/>
      <c r="Q45" s="642"/>
      <c r="R45" s="642"/>
      <c r="S45" s="642"/>
      <c r="T45" s="642"/>
      <c r="U45" s="642"/>
      <c r="V45" s="642"/>
      <c r="W45" s="642"/>
      <c r="X45" s="642"/>
      <c r="Y45" s="642"/>
      <c r="Z45" s="642"/>
      <c r="AA45" s="642"/>
      <c r="AB45" s="642"/>
      <c r="AC45" s="642"/>
      <c r="AD45" s="642"/>
      <c r="AE45" s="642"/>
      <c r="AF45" s="642"/>
      <c r="AG45" s="642"/>
      <c r="AH45" s="642"/>
      <c r="AI45" s="642"/>
      <c r="AJ45" s="642"/>
      <c r="AK45" s="642"/>
      <c r="AL45" s="642"/>
      <c r="AM45" s="642"/>
      <c r="AN45" s="642"/>
      <c r="AO45" s="643"/>
      <c r="AP45" s="582"/>
      <c r="AQ45" s="641"/>
      <c r="AR45" s="642"/>
      <c r="AS45" s="642"/>
      <c r="AT45" s="642"/>
      <c r="AU45" s="642"/>
      <c r="AV45" s="642"/>
      <c r="AW45" s="642"/>
      <c r="AX45" s="642"/>
      <c r="AY45" s="642"/>
      <c r="AZ45" s="642"/>
      <c r="BA45" s="642"/>
      <c r="BB45" s="642"/>
      <c r="BC45" s="642"/>
      <c r="BD45" s="642"/>
      <c r="BE45" s="642"/>
      <c r="BF45" s="642"/>
      <c r="BG45" s="642"/>
      <c r="BH45" s="642"/>
      <c r="BI45" s="642"/>
      <c r="BJ45" s="642"/>
      <c r="BK45" s="642"/>
      <c r="BL45" s="642"/>
      <c r="BM45" s="642"/>
      <c r="BN45" s="642"/>
      <c r="BO45" s="642"/>
      <c r="BP45" s="642"/>
      <c r="BQ45" s="642"/>
      <c r="BR45" s="642"/>
      <c r="BS45" s="642"/>
      <c r="BT45" s="643"/>
      <c r="BU45" s="15"/>
    </row>
    <row r="46" spans="2:73" s="16" customFormat="1" ht="15.9">
      <c r="B46" s="637"/>
      <c r="C46" s="637"/>
      <c r="D46" s="637"/>
      <c r="E46" s="637"/>
      <c r="F46" s="637"/>
      <c r="G46" s="637"/>
      <c r="H46" s="637"/>
      <c r="I46" s="592"/>
      <c r="J46" s="592"/>
      <c r="K46" s="582"/>
      <c r="L46" s="641"/>
      <c r="M46" s="642"/>
      <c r="N46" s="642"/>
      <c r="O46" s="642"/>
      <c r="P46" s="642"/>
      <c r="Q46" s="642"/>
      <c r="R46" s="642"/>
      <c r="S46" s="642"/>
      <c r="T46" s="642"/>
      <c r="U46" s="642"/>
      <c r="V46" s="642"/>
      <c r="W46" s="642"/>
      <c r="X46" s="642"/>
      <c r="Y46" s="642"/>
      <c r="Z46" s="642"/>
      <c r="AA46" s="642"/>
      <c r="AB46" s="642"/>
      <c r="AC46" s="642"/>
      <c r="AD46" s="642"/>
      <c r="AE46" s="642"/>
      <c r="AF46" s="642"/>
      <c r="AG46" s="642"/>
      <c r="AH46" s="642"/>
      <c r="AI46" s="642"/>
      <c r="AJ46" s="642"/>
      <c r="AK46" s="642"/>
      <c r="AL46" s="642"/>
      <c r="AM46" s="642"/>
      <c r="AN46" s="642"/>
      <c r="AO46" s="643"/>
      <c r="AP46" s="582"/>
      <c r="AQ46" s="641"/>
      <c r="AR46" s="642"/>
      <c r="AS46" s="642"/>
      <c r="AT46" s="642"/>
      <c r="AU46" s="642"/>
      <c r="AV46" s="642"/>
      <c r="AW46" s="642"/>
      <c r="AX46" s="642"/>
      <c r="AY46" s="642"/>
      <c r="AZ46" s="642"/>
      <c r="BA46" s="642"/>
      <c r="BB46" s="642"/>
      <c r="BC46" s="642"/>
      <c r="BD46" s="642"/>
      <c r="BE46" s="642"/>
      <c r="BF46" s="642"/>
      <c r="BG46" s="642"/>
      <c r="BH46" s="642"/>
      <c r="BI46" s="642"/>
      <c r="BJ46" s="642"/>
      <c r="BK46" s="642"/>
      <c r="BL46" s="642"/>
      <c r="BM46" s="642"/>
      <c r="BN46" s="642"/>
      <c r="BO46" s="642"/>
      <c r="BP46" s="642"/>
      <c r="BQ46" s="642"/>
      <c r="BR46" s="642"/>
      <c r="BS46" s="642"/>
      <c r="BT46" s="643"/>
      <c r="BU46" s="15"/>
    </row>
    <row r="47" spans="2:73" s="16" customFormat="1" ht="15.9">
      <c r="B47" s="637"/>
      <c r="C47" s="637"/>
      <c r="D47" s="637"/>
      <c r="E47" s="637"/>
      <c r="F47" s="637"/>
      <c r="G47" s="637"/>
      <c r="H47" s="637"/>
      <c r="I47" s="592"/>
      <c r="J47" s="592"/>
      <c r="K47" s="582"/>
      <c r="L47" s="641"/>
      <c r="M47" s="642"/>
      <c r="N47" s="642"/>
      <c r="O47" s="642"/>
      <c r="P47" s="642"/>
      <c r="Q47" s="642"/>
      <c r="R47" s="642"/>
      <c r="S47" s="642"/>
      <c r="T47" s="642"/>
      <c r="U47" s="642"/>
      <c r="V47" s="642"/>
      <c r="W47" s="642"/>
      <c r="X47" s="642"/>
      <c r="Y47" s="642"/>
      <c r="Z47" s="642"/>
      <c r="AA47" s="642"/>
      <c r="AB47" s="642"/>
      <c r="AC47" s="642"/>
      <c r="AD47" s="642"/>
      <c r="AE47" s="642"/>
      <c r="AF47" s="642"/>
      <c r="AG47" s="642"/>
      <c r="AH47" s="642"/>
      <c r="AI47" s="642"/>
      <c r="AJ47" s="642"/>
      <c r="AK47" s="642"/>
      <c r="AL47" s="642"/>
      <c r="AM47" s="642"/>
      <c r="AN47" s="642"/>
      <c r="AO47" s="643"/>
      <c r="AP47" s="582"/>
      <c r="AQ47" s="641"/>
      <c r="AR47" s="642"/>
      <c r="AS47" s="642"/>
      <c r="AT47" s="642"/>
      <c r="AU47" s="642"/>
      <c r="AV47" s="642"/>
      <c r="AW47" s="642"/>
      <c r="AX47" s="642"/>
      <c r="AY47" s="642"/>
      <c r="AZ47" s="642"/>
      <c r="BA47" s="642"/>
      <c r="BB47" s="642"/>
      <c r="BC47" s="642"/>
      <c r="BD47" s="642"/>
      <c r="BE47" s="642"/>
      <c r="BF47" s="642"/>
      <c r="BG47" s="642"/>
      <c r="BH47" s="642"/>
      <c r="BI47" s="642"/>
      <c r="BJ47" s="642"/>
      <c r="BK47" s="642"/>
      <c r="BL47" s="642"/>
      <c r="BM47" s="642"/>
      <c r="BN47" s="642"/>
      <c r="BO47" s="642"/>
      <c r="BP47" s="642"/>
      <c r="BQ47" s="642"/>
      <c r="BR47" s="642"/>
      <c r="BS47" s="642"/>
      <c r="BT47" s="643"/>
      <c r="BU47" s="15"/>
    </row>
    <row r="48" spans="2:73" s="16" customFormat="1" ht="15.9">
      <c r="B48" s="637"/>
      <c r="C48" s="637"/>
      <c r="D48" s="637"/>
      <c r="E48" s="637"/>
      <c r="F48" s="637"/>
      <c r="G48" s="637"/>
      <c r="H48" s="637"/>
      <c r="I48" s="592"/>
      <c r="J48" s="592"/>
      <c r="K48" s="582"/>
      <c r="L48" s="641"/>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642"/>
      <c r="AL48" s="642"/>
      <c r="AM48" s="642"/>
      <c r="AN48" s="642"/>
      <c r="AO48" s="643"/>
      <c r="AP48" s="582"/>
      <c r="AQ48" s="641"/>
      <c r="AR48" s="642"/>
      <c r="AS48" s="642"/>
      <c r="AT48" s="642"/>
      <c r="AU48" s="642"/>
      <c r="AV48" s="642"/>
      <c r="AW48" s="642"/>
      <c r="AX48" s="642"/>
      <c r="AY48" s="642"/>
      <c r="AZ48" s="642"/>
      <c r="BA48" s="642"/>
      <c r="BB48" s="642"/>
      <c r="BC48" s="642"/>
      <c r="BD48" s="642"/>
      <c r="BE48" s="642"/>
      <c r="BF48" s="642"/>
      <c r="BG48" s="642"/>
      <c r="BH48" s="642"/>
      <c r="BI48" s="642"/>
      <c r="BJ48" s="642"/>
      <c r="BK48" s="642"/>
      <c r="BL48" s="642"/>
      <c r="BM48" s="642"/>
      <c r="BN48" s="642"/>
      <c r="BO48" s="642"/>
      <c r="BP48" s="642"/>
      <c r="BQ48" s="642"/>
      <c r="BR48" s="642"/>
      <c r="BS48" s="642"/>
      <c r="BT48" s="643"/>
      <c r="BU48" s="15"/>
    </row>
    <row r="49" spans="2:73" s="16" customFormat="1" ht="15.9">
      <c r="B49" s="637"/>
      <c r="C49" s="637"/>
      <c r="D49" s="637"/>
      <c r="E49" s="637"/>
      <c r="F49" s="637"/>
      <c r="G49" s="637"/>
      <c r="H49" s="637"/>
      <c r="I49" s="592"/>
      <c r="J49" s="592"/>
      <c r="K49" s="582"/>
      <c r="L49" s="641"/>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642"/>
      <c r="AK49" s="642"/>
      <c r="AL49" s="642"/>
      <c r="AM49" s="642"/>
      <c r="AN49" s="642"/>
      <c r="AO49" s="643"/>
      <c r="AP49" s="582"/>
      <c r="AQ49" s="641"/>
      <c r="AR49" s="642"/>
      <c r="AS49" s="642"/>
      <c r="AT49" s="642"/>
      <c r="AU49" s="642"/>
      <c r="AV49" s="642"/>
      <c r="AW49" s="642"/>
      <c r="AX49" s="642"/>
      <c r="AY49" s="642"/>
      <c r="AZ49" s="642"/>
      <c r="BA49" s="642"/>
      <c r="BB49" s="642"/>
      <c r="BC49" s="642"/>
      <c r="BD49" s="642"/>
      <c r="BE49" s="642"/>
      <c r="BF49" s="642"/>
      <c r="BG49" s="642"/>
      <c r="BH49" s="642"/>
      <c r="BI49" s="642"/>
      <c r="BJ49" s="642"/>
      <c r="BK49" s="642"/>
      <c r="BL49" s="642"/>
      <c r="BM49" s="642"/>
      <c r="BN49" s="642"/>
      <c r="BO49" s="642"/>
      <c r="BP49" s="642"/>
      <c r="BQ49" s="642"/>
      <c r="BR49" s="642"/>
      <c r="BS49" s="642"/>
      <c r="BT49" s="643"/>
      <c r="BU49" s="15"/>
    </row>
    <row r="50" spans="2:73" s="16" customFormat="1" ht="15.9">
      <c r="B50" s="637"/>
      <c r="C50" s="637"/>
      <c r="D50" s="637"/>
      <c r="E50" s="637"/>
      <c r="F50" s="637"/>
      <c r="G50" s="637"/>
      <c r="H50" s="637"/>
      <c r="I50" s="592"/>
      <c r="J50" s="592"/>
      <c r="K50" s="582"/>
      <c r="L50" s="641"/>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L50" s="642"/>
      <c r="AM50" s="642"/>
      <c r="AN50" s="642"/>
      <c r="AO50" s="643"/>
      <c r="AP50" s="582"/>
      <c r="AQ50" s="641"/>
      <c r="AR50" s="642"/>
      <c r="AS50" s="642"/>
      <c r="AT50" s="642"/>
      <c r="AU50" s="642"/>
      <c r="AV50" s="642"/>
      <c r="AW50" s="642"/>
      <c r="AX50" s="642"/>
      <c r="AY50" s="642"/>
      <c r="AZ50" s="642"/>
      <c r="BA50" s="642"/>
      <c r="BB50" s="642"/>
      <c r="BC50" s="642"/>
      <c r="BD50" s="642"/>
      <c r="BE50" s="642"/>
      <c r="BF50" s="642"/>
      <c r="BG50" s="642"/>
      <c r="BH50" s="642"/>
      <c r="BI50" s="642"/>
      <c r="BJ50" s="642"/>
      <c r="BK50" s="642"/>
      <c r="BL50" s="642"/>
      <c r="BM50" s="642"/>
      <c r="BN50" s="642"/>
      <c r="BO50" s="642"/>
      <c r="BP50" s="642"/>
      <c r="BQ50" s="642"/>
      <c r="BR50" s="642"/>
      <c r="BS50" s="642"/>
      <c r="BT50" s="643"/>
      <c r="BU50" s="15"/>
    </row>
    <row r="51" spans="2:73" s="16" customFormat="1" ht="15.9">
      <c r="B51" s="637"/>
      <c r="C51" s="637"/>
      <c r="D51" s="637"/>
      <c r="E51" s="637"/>
      <c r="F51" s="637"/>
      <c r="G51" s="637"/>
      <c r="H51" s="637"/>
      <c r="I51" s="592"/>
      <c r="J51" s="592"/>
      <c r="K51" s="582"/>
      <c r="L51" s="641"/>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L51" s="642"/>
      <c r="AM51" s="642"/>
      <c r="AN51" s="642"/>
      <c r="AO51" s="643"/>
      <c r="AP51" s="582"/>
      <c r="AQ51" s="641"/>
      <c r="AR51" s="642"/>
      <c r="AS51" s="642"/>
      <c r="AT51" s="642"/>
      <c r="AU51" s="642"/>
      <c r="AV51" s="642"/>
      <c r="AW51" s="642"/>
      <c r="AX51" s="642"/>
      <c r="AY51" s="642"/>
      <c r="AZ51" s="642"/>
      <c r="BA51" s="642"/>
      <c r="BB51" s="642"/>
      <c r="BC51" s="642"/>
      <c r="BD51" s="642"/>
      <c r="BE51" s="642"/>
      <c r="BF51" s="642"/>
      <c r="BG51" s="642"/>
      <c r="BH51" s="642"/>
      <c r="BI51" s="642"/>
      <c r="BJ51" s="642"/>
      <c r="BK51" s="642"/>
      <c r="BL51" s="642"/>
      <c r="BM51" s="642"/>
      <c r="BN51" s="642"/>
      <c r="BO51" s="642"/>
      <c r="BP51" s="642"/>
      <c r="BQ51" s="642"/>
      <c r="BR51" s="642"/>
      <c r="BS51" s="642"/>
      <c r="BT51" s="643"/>
      <c r="BU51" s="15"/>
    </row>
    <row r="52" spans="2:73" s="16" customFormat="1" ht="15.9">
      <c r="B52" s="637"/>
      <c r="C52" s="637"/>
      <c r="D52" s="637"/>
      <c r="E52" s="637"/>
      <c r="F52" s="637"/>
      <c r="G52" s="637"/>
      <c r="H52" s="637"/>
      <c r="I52" s="592"/>
      <c r="J52" s="592"/>
      <c r="K52" s="582"/>
      <c r="L52" s="641"/>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L52" s="642"/>
      <c r="AM52" s="642"/>
      <c r="AN52" s="642"/>
      <c r="AO52" s="643"/>
      <c r="AP52" s="582"/>
      <c r="AQ52" s="641"/>
      <c r="AR52" s="642"/>
      <c r="AS52" s="642"/>
      <c r="AT52" s="642"/>
      <c r="AU52" s="642"/>
      <c r="AV52" s="642"/>
      <c r="AW52" s="642"/>
      <c r="AX52" s="642"/>
      <c r="AY52" s="642"/>
      <c r="AZ52" s="642"/>
      <c r="BA52" s="642"/>
      <c r="BB52" s="642"/>
      <c r="BC52" s="642"/>
      <c r="BD52" s="642"/>
      <c r="BE52" s="642"/>
      <c r="BF52" s="642"/>
      <c r="BG52" s="642"/>
      <c r="BH52" s="642"/>
      <c r="BI52" s="642"/>
      <c r="BJ52" s="642"/>
      <c r="BK52" s="642"/>
      <c r="BL52" s="642"/>
      <c r="BM52" s="642"/>
      <c r="BN52" s="642"/>
      <c r="BO52" s="642"/>
      <c r="BP52" s="642"/>
      <c r="BQ52" s="642"/>
      <c r="BR52" s="642"/>
      <c r="BS52" s="642"/>
      <c r="BT52" s="643"/>
      <c r="BU52" s="15"/>
    </row>
    <row r="53" spans="2:73">
      <c r="B53" s="637"/>
      <c r="C53" s="637"/>
      <c r="D53" s="637"/>
      <c r="E53" s="637"/>
      <c r="F53" s="637"/>
      <c r="G53" s="637"/>
      <c r="H53" s="637"/>
      <c r="I53" s="592"/>
      <c r="J53" s="592"/>
      <c r="K53" s="582"/>
      <c r="L53" s="641"/>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642"/>
      <c r="AL53" s="642"/>
      <c r="AM53" s="642"/>
      <c r="AN53" s="642"/>
      <c r="AO53" s="643"/>
      <c r="AP53" s="582"/>
      <c r="AQ53" s="641"/>
      <c r="AR53" s="642"/>
      <c r="AS53" s="642"/>
      <c r="AT53" s="642"/>
      <c r="AU53" s="642"/>
      <c r="AV53" s="642"/>
      <c r="AW53" s="642"/>
      <c r="AX53" s="642"/>
      <c r="AY53" s="642"/>
      <c r="AZ53" s="642"/>
      <c r="BA53" s="642"/>
      <c r="BB53" s="642"/>
      <c r="BC53" s="642"/>
      <c r="BD53" s="642"/>
      <c r="BE53" s="642"/>
      <c r="BF53" s="642"/>
      <c r="BG53" s="642"/>
      <c r="BH53" s="642"/>
      <c r="BI53" s="642"/>
      <c r="BJ53" s="642"/>
      <c r="BK53" s="642"/>
      <c r="BL53" s="642"/>
      <c r="BM53" s="642"/>
      <c r="BN53" s="642"/>
      <c r="BO53" s="642"/>
      <c r="BP53" s="642"/>
      <c r="BQ53" s="642"/>
      <c r="BR53" s="642"/>
      <c r="BS53" s="642"/>
      <c r="BT53" s="643"/>
    </row>
    <row r="54" spans="2:73">
      <c r="B54" s="637"/>
      <c r="C54" s="637"/>
      <c r="D54" s="637"/>
      <c r="E54" s="637"/>
      <c r="F54" s="637"/>
      <c r="G54" s="637"/>
      <c r="H54" s="637"/>
      <c r="I54" s="592"/>
      <c r="J54" s="592"/>
      <c r="K54" s="582"/>
      <c r="L54" s="641"/>
      <c r="M54" s="642"/>
      <c r="N54" s="642"/>
      <c r="O54" s="642"/>
      <c r="P54" s="642"/>
      <c r="Q54" s="642"/>
      <c r="R54" s="642"/>
      <c r="S54" s="642"/>
      <c r="T54" s="642"/>
      <c r="U54" s="642"/>
      <c r="V54" s="642"/>
      <c r="W54" s="642"/>
      <c r="X54" s="642"/>
      <c r="Y54" s="642"/>
      <c r="Z54" s="642"/>
      <c r="AA54" s="642"/>
      <c r="AB54" s="642"/>
      <c r="AC54" s="642"/>
      <c r="AD54" s="642"/>
      <c r="AE54" s="642"/>
      <c r="AF54" s="642"/>
      <c r="AG54" s="642"/>
      <c r="AH54" s="642"/>
      <c r="AI54" s="642"/>
      <c r="AJ54" s="642"/>
      <c r="AK54" s="642"/>
      <c r="AL54" s="642"/>
      <c r="AM54" s="642"/>
      <c r="AN54" s="642"/>
      <c r="AO54" s="643"/>
      <c r="AP54" s="582"/>
      <c r="AQ54" s="641"/>
      <c r="AR54" s="642"/>
      <c r="AS54" s="642"/>
      <c r="AT54" s="642"/>
      <c r="AU54" s="642"/>
      <c r="AV54" s="642"/>
      <c r="AW54" s="642"/>
      <c r="AX54" s="642"/>
      <c r="AY54" s="642"/>
      <c r="AZ54" s="642"/>
      <c r="BA54" s="642"/>
      <c r="BB54" s="642"/>
      <c r="BC54" s="642"/>
      <c r="BD54" s="642"/>
      <c r="BE54" s="642"/>
      <c r="BF54" s="642"/>
      <c r="BG54" s="642"/>
      <c r="BH54" s="642"/>
      <c r="BI54" s="642"/>
      <c r="BJ54" s="642"/>
      <c r="BK54" s="642"/>
      <c r="BL54" s="642"/>
      <c r="BM54" s="642"/>
      <c r="BN54" s="642"/>
      <c r="BO54" s="642"/>
      <c r="BP54" s="642"/>
      <c r="BQ54" s="642"/>
      <c r="BR54" s="642"/>
      <c r="BS54" s="642"/>
      <c r="BT54" s="643"/>
    </row>
    <row r="55" spans="2:73">
      <c r="B55" s="637"/>
      <c r="C55" s="637"/>
      <c r="D55" s="637"/>
      <c r="E55" s="637"/>
      <c r="F55" s="637"/>
      <c r="G55" s="637"/>
      <c r="H55" s="637"/>
      <c r="I55" s="592"/>
      <c r="J55" s="592"/>
      <c r="K55" s="582"/>
      <c r="L55" s="641"/>
      <c r="M55" s="642"/>
      <c r="N55" s="642"/>
      <c r="O55" s="642"/>
      <c r="P55" s="642"/>
      <c r="Q55" s="642"/>
      <c r="R55" s="642"/>
      <c r="S55" s="642"/>
      <c r="T55" s="642"/>
      <c r="U55" s="642"/>
      <c r="V55" s="642"/>
      <c r="W55" s="642"/>
      <c r="X55" s="642"/>
      <c r="Y55" s="642"/>
      <c r="Z55" s="642"/>
      <c r="AA55" s="642"/>
      <c r="AB55" s="642"/>
      <c r="AC55" s="642"/>
      <c r="AD55" s="642"/>
      <c r="AE55" s="642"/>
      <c r="AF55" s="642"/>
      <c r="AG55" s="642"/>
      <c r="AH55" s="642"/>
      <c r="AI55" s="642"/>
      <c r="AJ55" s="642"/>
      <c r="AK55" s="642"/>
      <c r="AL55" s="642"/>
      <c r="AM55" s="642"/>
      <c r="AN55" s="642"/>
      <c r="AO55" s="643"/>
      <c r="AP55" s="582"/>
      <c r="AQ55" s="641"/>
      <c r="AR55" s="642"/>
      <c r="AS55" s="642"/>
      <c r="AT55" s="642"/>
      <c r="AU55" s="642"/>
      <c r="AV55" s="642"/>
      <c r="AW55" s="642"/>
      <c r="AX55" s="642"/>
      <c r="AY55" s="642"/>
      <c r="AZ55" s="642"/>
      <c r="BA55" s="642"/>
      <c r="BB55" s="642"/>
      <c r="BC55" s="642"/>
      <c r="BD55" s="642"/>
      <c r="BE55" s="642"/>
      <c r="BF55" s="642"/>
      <c r="BG55" s="642"/>
      <c r="BH55" s="642"/>
      <c r="BI55" s="642"/>
      <c r="BJ55" s="642"/>
      <c r="BK55" s="642"/>
      <c r="BL55" s="642"/>
      <c r="BM55" s="642"/>
      <c r="BN55" s="642"/>
      <c r="BO55" s="642"/>
      <c r="BP55" s="642"/>
      <c r="BQ55" s="642"/>
      <c r="BR55" s="642"/>
      <c r="BS55" s="642"/>
      <c r="BT55" s="643"/>
    </row>
    <row r="56" spans="2:73">
      <c r="B56" s="637"/>
      <c r="C56" s="637"/>
      <c r="D56" s="637"/>
      <c r="E56" s="637"/>
      <c r="F56" s="637"/>
      <c r="G56" s="637"/>
      <c r="H56" s="637"/>
      <c r="I56" s="592"/>
      <c r="J56" s="592"/>
      <c r="K56" s="582"/>
      <c r="L56" s="641"/>
      <c r="M56" s="642"/>
      <c r="N56" s="642"/>
      <c r="O56" s="642"/>
      <c r="P56" s="642"/>
      <c r="Q56" s="642"/>
      <c r="R56" s="642"/>
      <c r="S56" s="642"/>
      <c r="T56" s="642"/>
      <c r="U56" s="642"/>
      <c r="V56" s="642"/>
      <c r="W56" s="642"/>
      <c r="X56" s="642"/>
      <c r="Y56" s="642"/>
      <c r="Z56" s="642"/>
      <c r="AA56" s="642"/>
      <c r="AB56" s="642"/>
      <c r="AC56" s="642"/>
      <c r="AD56" s="642"/>
      <c r="AE56" s="642"/>
      <c r="AF56" s="642"/>
      <c r="AG56" s="642"/>
      <c r="AH56" s="642"/>
      <c r="AI56" s="642"/>
      <c r="AJ56" s="642"/>
      <c r="AK56" s="642"/>
      <c r="AL56" s="642"/>
      <c r="AM56" s="642"/>
      <c r="AN56" s="642"/>
      <c r="AO56" s="643"/>
      <c r="AP56" s="582"/>
      <c r="AQ56" s="641"/>
      <c r="AR56" s="642"/>
      <c r="AS56" s="642"/>
      <c r="AT56" s="642"/>
      <c r="AU56" s="642"/>
      <c r="AV56" s="642"/>
      <c r="AW56" s="642"/>
      <c r="AX56" s="642"/>
      <c r="AY56" s="642"/>
      <c r="AZ56" s="642"/>
      <c r="BA56" s="642"/>
      <c r="BB56" s="642"/>
      <c r="BC56" s="642"/>
      <c r="BD56" s="642"/>
      <c r="BE56" s="642"/>
      <c r="BF56" s="642"/>
      <c r="BG56" s="642"/>
      <c r="BH56" s="642"/>
      <c r="BI56" s="642"/>
      <c r="BJ56" s="642"/>
      <c r="BK56" s="642"/>
      <c r="BL56" s="642"/>
      <c r="BM56" s="642"/>
      <c r="BN56" s="642"/>
      <c r="BO56" s="642"/>
      <c r="BP56" s="642"/>
      <c r="BQ56" s="642"/>
      <c r="BR56" s="642"/>
      <c r="BS56" s="642"/>
      <c r="BT56" s="643"/>
    </row>
    <row r="57" spans="2:73">
      <c r="B57" s="637"/>
      <c r="C57" s="637"/>
      <c r="D57" s="637"/>
      <c r="E57" s="637"/>
      <c r="F57" s="637"/>
      <c r="G57" s="637"/>
      <c r="H57" s="637"/>
      <c r="I57" s="592"/>
      <c r="J57" s="592"/>
      <c r="K57" s="582"/>
      <c r="L57" s="641"/>
      <c r="M57" s="642"/>
      <c r="N57" s="642"/>
      <c r="O57" s="642"/>
      <c r="P57" s="642"/>
      <c r="Q57" s="642"/>
      <c r="R57" s="642"/>
      <c r="S57" s="642"/>
      <c r="T57" s="642"/>
      <c r="U57" s="642"/>
      <c r="V57" s="642"/>
      <c r="W57" s="642"/>
      <c r="X57" s="642"/>
      <c r="Y57" s="642"/>
      <c r="Z57" s="642"/>
      <c r="AA57" s="642"/>
      <c r="AB57" s="642"/>
      <c r="AC57" s="642"/>
      <c r="AD57" s="642"/>
      <c r="AE57" s="642"/>
      <c r="AF57" s="642"/>
      <c r="AG57" s="642"/>
      <c r="AH57" s="642"/>
      <c r="AI57" s="642"/>
      <c r="AJ57" s="642"/>
      <c r="AK57" s="642"/>
      <c r="AL57" s="642"/>
      <c r="AM57" s="642"/>
      <c r="AN57" s="642"/>
      <c r="AO57" s="643"/>
      <c r="AP57" s="582"/>
      <c r="AQ57" s="641"/>
      <c r="AR57" s="642"/>
      <c r="AS57" s="642"/>
      <c r="AT57" s="642"/>
      <c r="AU57" s="642"/>
      <c r="AV57" s="642"/>
      <c r="AW57" s="642"/>
      <c r="AX57" s="642"/>
      <c r="AY57" s="642"/>
      <c r="AZ57" s="642"/>
      <c r="BA57" s="642"/>
      <c r="BB57" s="642"/>
      <c r="BC57" s="642"/>
      <c r="BD57" s="642"/>
      <c r="BE57" s="642"/>
      <c r="BF57" s="642"/>
      <c r="BG57" s="642"/>
      <c r="BH57" s="642"/>
      <c r="BI57" s="642"/>
      <c r="BJ57" s="642"/>
      <c r="BK57" s="642"/>
      <c r="BL57" s="642"/>
      <c r="BM57" s="642"/>
      <c r="BN57" s="642"/>
      <c r="BO57" s="642"/>
      <c r="BP57" s="642"/>
      <c r="BQ57" s="642"/>
      <c r="BR57" s="642"/>
      <c r="BS57" s="642"/>
      <c r="BT57" s="643"/>
    </row>
    <row r="58" spans="2:73">
      <c r="B58" s="637"/>
      <c r="C58" s="637"/>
      <c r="D58" s="637"/>
      <c r="E58" s="637"/>
      <c r="F58" s="637"/>
      <c r="G58" s="637"/>
      <c r="H58" s="637"/>
      <c r="I58" s="592"/>
      <c r="J58" s="592"/>
      <c r="K58" s="582"/>
      <c r="L58" s="641"/>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642"/>
      <c r="AM58" s="642"/>
      <c r="AN58" s="642"/>
      <c r="AO58" s="643"/>
      <c r="AP58" s="582"/>
      <c r="AQ58" s="641"/>
      <c r="AR58" s="642"/>
      <c r="AS58" s="642"/>
      <c r="AT58" s="642"/>
      <c r="AU58" s="642"/>
      <c r="AV58" s="642"/>
      <c r="AW58" s="642"/>
      <c r="AX58" s="642"/>
      <c r="AY58" s="642"/>
      <c r="AZ58" s="642"/>
      <c r="BA58" s="642"/>
      <c r="BB58" s="642"/>
      <c r="BC58" s="642"/>
      <c r="BD58" s="642"/>
      <c r="BE58" s="642"/>
      <c r="BF58" s="642"/>
      <c r="BG58" s="642"/>
      <c r="BH58" s="642"/>
      <c r="BI58" s="642"/>
      <c r="BJ58" s="642"/>
      <c r="BK58" s="642"/>
      <c r="BL58" s="642"/>
      <c r="BM58" s="642"/>
      <c r="BN58" s="642"/>
      <c r="BO58" s="642"/>
      <c r="BP58" s="642"/>
      <c r="BQ58" s="642"/>
      <c r="BR58" s="642"/>
      <c r="BS58" s="642"/>
      <c r="BT58" s="643"/>
    </row>
    <row r="59" spans="2:73">
      <c r="B59" s="637"/>
      <c r="C59" s="637"/>
      <c r="D59" s="637"/>
      <c r="E59" s="637"/>
      <c r="F59" s="637"/>
      <c r="G59" s="637"/>
      <c r="H59" s="637"/>
      <c r="I59" s="592"/>
      <c r="J59" s="592"/>
      <c r="K59" s="582"/>
      <c r="L59" s="641"/>
      <c r="M59" s="642"/>
      <c r="N59" s="642"/>
      <c r="O59" s="642"/>
      <c r="P59" s="642"/>
      <c r="Q59" s="642"/>
      <c r="R59" s="642"/>
      <c r="S59" s="642"/>
      <c r="T59" s="642"/>
      <c r="U59" s="642"/>
      <c r="V59" s="642"/>
      <c r="W59" s="642"/>
      <c r="X59" s="642"/>
      <c r="Y59" s="642"/>
      <c r="Z59" s="642"/>
      <c r="AA59" s="642"/>
      <c r="AB59" s="642"/>
      <c r="AC59" s="642"/>
      <c r="AD59" s="642"/>
      <c r="AE59" s="642"/>
      <c r="AF59" s="642"/>
      <c r="AG59" s="642"/>
      <c r="AH59" s="642"/>
      <c r="AI59" s="642"/>
      <c r="AJ59" s="642"/>
      <c r="AK59" s="642"/>
      <c r="AL59" s="642"/>
      <c r="AM59" s="642"/>
      <c r="AN59" s="642"/>
      <c r="AO59" s="643"/>
      <c r="AP59" s="582"/>
      <c r="AQ59" s="641"/>
      <c r="AR59" s="642"/>
      <c r="AS59" s="642"/>
      <c r="AT59" s="642"/>
      <c r="AU59" s="642"/>
      <c r="AV59" s="642"/>
      <c r="AW59" s="642"/>
      <c r="AX59" s="642"/>
      <c r="AY59" s="642"/>
      <c r="AZ59" s="642"/>
      <c r="BA59" s="642"/>
      <c r="BB59" s="642"/>
      <c r="BC59" s="642"/>
      <c r="BD59" s="642"/>
      <c r="BE59" s="642"/>
      <c r="BF59" s="642"/>
      <c r="BG59" s="642"/>
      <c r="BH59" s="642"/>
      <c r="BI59" s="642"/>
      <c r="BJ59" s="642"/>
      <c r="BK59" s="642"/>
      <c r="BL59" s="642"/>
      <c r="BM59" s="642"/>
      <c r="BN59" s="642"/>
      <c r="BO59" s="642"/>
      <c r="BP59" s="642"/>
      <c r="BQ59" s="642"/>
      <c r="BR59" s="642"/>
      <c r="BS59" s="642"/>
      <c r="BT59" s="643"/>
    </row>
    <row r="60" spans="2:73" ht="15.9">
      <c r="B60" s="637"/>
      <c r="C60" s="637"/>
      <c r="D60" s="637"/>
      <c r="E60" s="637"/>
      <c r="F60" s="637"/>
      <c r="G60" s="637"/>
      <c r="H60" s="637"/>
      <c r="I60" s="592"/>
      <c r="J60" s="592"/>
      <c r="K60" s="582"/>
      <c r="L60" s="641"/>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642"/>
      <c r="AL60" s="642"/>
      <c r="AM60" s="642"/>
      <c r="AN60" s="642"/>
      <c r="AO60" s="643"/>
      <c r="AP60" s="582"/>
      <c r="AQ60" s="641"/>
      <c r="AR60" s="642"/>
      <c r="AS60" s="642"/>
      <c r="AT60" s="642"/>
      <c r="AU60" s="642"/>
      <c r="AV60" s="642"/>
      <c r="AW60" s="642"/>
      <c r="AX60" s="642"/>
      <c r="AY60" s="642"/>
      <c r="AZ60" s="642"/>
      <c r="BA60" s="642"/>
      <c r="BB60" s="642"/>
      <c r="BC60" s="642"/>
      <c r="BD60" s="642"/>
      <c r="BE60" s="642"/>
      <c r="BF60" s="642"/>
      <c r="BG60" s="642"/>
      <c r="BH60" s="642"/>
      <c r="BI60" s="642"/>
      <c r="BJ60" s="642"/>
      <c r="BK60" s="642"/>
      <c r="BL60" s="642"/>
      <c r="BM60" s="642"/>
      <c r="BN60" s="642"/>
      <c r="BO60" s="642"/>
      <c r="BP60" s="642"/>
      <c r="BQ60" s="642"/>
      <c r="BR60" s="642"/>
      <c r="BS60" s="642"/>
      <c r="BT60" s="643"/>
      <c r="BU60" s="147"/>
    </row>
    <row r="61" spans="2:73">
      <c r="B61" s="637"/>
      <c r="C61" s="637"/>
      <c r="D61" s="637"/>
      <c r="E61" s="637"/>
      <c r="F61" s="637"/>
      <c r="G61" s="637"/>
      <c r="H61" s="637"/>
      <c r="I61" s="592"/>
      <c r="J61" s="592"/>
      <c r="K61" s="582"/>
      <c r="L61" s="641"/>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42"/>
      <c r="AK61" s="642"/>
      <c r="AL61" s="642"/>
      <c r="AM61" s="642"/>
      <c r="AN61" s="642"/>
      <c r="AO61" s="643"/>
      <c r="AP61" s="582"/>
      <c r="AQ61" s="641"/>
      <c r="AR61" s="642"/>
      <c r="AS61" s="642"/>
      <c r="AT61" s="642"/>
      <c r="AU61" s="642"/>
      <c r="AV61" s="642"/>
      <c r="AW61" s="642"/>
      <c r="AX61" s="642"/>
      <c r="AY61" s="642"/>
      <c r="AZ61" s="642"/>
      <c r="BA61" s="642"/>
      <c r="BB61" s="642"/>
      <c r="BC61" s="642"/>
      <c r="BD61" s="642"/>
      <c r="BE61" s="642"/>
      <c r="BF61" s="642"/>
      <c r="BG61" s="642"/>
      <c r="BH61" s="642"/>
      <c r="BI61" s="642"/>
      <c r="BJ61" s="642"/>
      <c r="BK61" s="642"/>
      <c r="BL61" s="642"/>
      <c r="BM61" s="642"/>
      <c r="BN61" s="642"/>
      <c r="BO61" s="642"/>
      <c r="BP61" s="642"/>
      <c r="BQ61" s="642"/>
      <c r="BR61" s="642"/>
      <c r="BS61" s="642"/>
      <c r="BT61" s="643"/>
    </row>
    <row r="62" spans="2:73">
      <c r="B62" s="637"/>
      <c r="C62" s="637"/>
      <c r="D62" s="637"/>
      <c r="E62" s="637"/>
      <c r="F62" s="637"/>
      <c r="G62" s="637"/>
      <c r="H62" s="637"/>
      <c r="I62" s="592"/>
      <c r="J62" s="592"/>
      <c r="K62" s="582"/>
      <c r="L62" s="641"/>
      <c r="M62" s="642"/>
      <c r="N62" s="642"/>
      <c r="O62" s="642"/>
      <c r="P62" s="642"/>
      <c r="Q62" s="642"/>
      <c r="R62" s="642"/>
      <c r="S62" s="642"/>
      <c r="T62" s="642"/>
      <c r="U62" s="642"/>
      <c r="V62" s="642"/>
      <c r="W62" s="642"/>
      <c r="X62" s="642"/>
      <c r="Y62" s="642"/>
      <c r="Z62" s="642"/>
      <c r="AA62" s="642"/>
      <c r="AB62" s="642"/>
      <c r="AC62" s="642"/>
      <c r="AD62" s="642"/>
      <c r="AE62" s="642"/>
      <c r="AF62" s="642"/>
      <c r="AG62" s="642"/>
      <c r="AH62" s="642"/>
      <c r="AI62" s="642"/>
      <c r="AJ62" s="642"/>
      <c r="AK62" s="642"/>
      <c r="AL62" s="642"/>
      <c r="AM62" s="642"/>
      <c r="AN62" s="642"/>
      <c r="AO62" s="643"/>
      <c r="AP62" s="582"/>
      <c r="AQ62" s="641"/>
      <c r="AR62" s="642"/>
      <c r="AS62" s="642"/>
      <c r="AT62" s="642"/>
      <c r="AU62" s="642"/>
      <c r="AV62" s="642"/>
      <c r="AW62" s="642"/>
      <c r="AX62" s="642"/>
      <c r="AY62" s="642"/>
      <c r="AZ62" s="642"/>
      <c r="BA62" s="642"/>
      <c r="BB62" s="642"/>
      <c r="BC62" s="642"/>
      <c r="BD62" s="642"/>
      <c r="BE62" s="642"/>
      <c r="BF62" s="642"/>
      <c r="BG62" s="642"/>
      <c r="BH62" s="642"/>
      <c r="BI62" s="642"/>
      <c r="BJ62" s="642"/>
      <c r="BK62" s="642"/>
      <c r="BL62" s="642"/>
      <c r="BM62" s="642"/>
      <c r="BN62" s="642"/>
      <c r="BO62" s="642"/>
      <c r="BP62" s="642"/>
      <c r="BQ62" s="642"/>
      <c r="BR62" s="642"/>
      <c r="BS62" s="642"/>
      <c r="BT62" s="643"/>
    </row>
    <row r="63" spans="2:73">
      <c r="B63" s="637"/>
      <c r="C63" s="637"/>
      <c r="D63" s="637"/>
      <c r="E63" s="637"/>
      <c r="F63" s="637"/>
      <c r="G63" s="637"/>
      <c r="H63" s="637"/>
      <c r="I63" s="592"/>
      <c r="J63" s="592"/>
      <c r="K63" s="582"/>
      <c r="L63" s="641"/>
      <c r="M63" s="642"/>
      <c r="N63" s="642"/>
      <c r="O63" s="642"/>
      <c r="P63" s="642"/>
      <c r="Q63" s="642"/>
      <c r="R63" s="642"/>
      <c r="S63" s="642"/>
      <c r="T63" s="642"/>
      <c r="U63" s="642"/>
      <c r="V63" s="642"/>
      <c r="W63" s="642"/>
      <c r="X63" s="642"/>
      <c r="Y63" s="642"/>
      <c r="Z63" s="642"/>
      <c r="AA63" s="642"/>
      <c r="AB63" s="642"/>
      <c r="AC63" s="642"/>
      <c r="AD63" s="642"/>
      <c r="AE63" s="642"/>
      <c r="AF63" s="642"/>
      <c r="AG63" s="642"/>
      <c r="AH63" s="642"/>
      <c r="AI63" s="642"/>
      <c r="AJ63" s="642"/>
      <c r="AK63" s="642"/>
      <c r="AL63" s="642"/>
      <c r="AM63" s="642"/>
      <c r="AN63" s="642"/>
      <c r="AO63" s="643"/>
      <c r="AP63" s="582"/>
      <c r="AQ63" s="641"/>
      <c r="AR63" s="642"/>
      <c r="AS63" s="642"/>
      <c r="AT63" s="642"/>
      <c r="AU63" s="642"/>
      <c r="AV63" s="642"/>
      <c r="AW63" s="642"/>
      <c r="AX63" s="642"/>
      <c r="AY63" s="642"/>
      <c r="AZ63" s="642"/>
      <c r="BA63" s="642"/>
      <c r="BB63" s="642"/>
      <c r="BC63" s="642"/>
      <c r="BD63" s="642"/>
      <c r="BE63" s="642"/>
      <c r="BF63" s="642"/>
      <c r="BG63" s="642"/>
      <c r="BH63" s="642"/>
      <c r="BI63" s="642"/>
      <c r="BJ63" s="642"/>
      <c r="BK63" s="642"/>
      <c r="BL63" s="642"/>
      <c r="BM63" s="642"/>
      <c r="BN63" s="642"/>
      <c r="BO63" s="642"/>
      <c r="BP63" s="642"/>
      <c r="BQ63" s="642"/>
      <c r="BR63" s="642"/>
      <c r="BS63" s="642"/>
      <c r="BT63" s="643"/>
    </row>
    <row r="64" spans="2:73">
      <c r="B64" s="637"/>
      <c r="C64" s="637"/>
      <c r="D64" s="637"/>
      <c r="E64" s="637"/>
      <c r="F64" s="637"/>
      <c r="G64" s="637"/>
      <c r="H64" s="637"/>
      <c r="I64" s="592"/>
      <c r="J64" s="592"/>
      <c r="K64" s="582"/>
      <c r="L64" s="641"/>
      <c r="M64" s="642"/>
      <c r="N64" s="642"/>
      <c r="O64" s="642"/>
      <c r="P64" s="642"/>
      <c r="Q64" s="642"/>
      <c r="R64" s="642"/>
      <c r="S64" s="642"/>
      <c r="T64" s="642"/>
      <c r="U64" s="642"/>
      <c r="V64" s="642"/>
      <c r="W64" s="642"/>
      <c r="X64" s="642"/>
      <c r="Y64" s="642"/>
      <c r="Z64" s="642"/>
      <c r="AA64" s="642"/>
      <c r="AB64" s="642"/>
      <c r="AC64" s="642"/>
      <c r="AD64" s="642"/>
      <c r="AE64" s="642"/>
      <c r="AF64" s="642"/>
      <c r="AG64" s="642"/>
      <c r="AH64" s="642"/>
      <c r="AI64" s="642"/>
      <c r="AJ64" s="642"/>
      <c r="AK64" s="642"/>
      <c r="AL64" s="642"/>
      <c r="AM64" s="642"/>
      <c r="AN64" s="642"/>
      <c r="AO64" s="643"/>
      <c r="AP64" s="582"/>
      <c r="AQ64" s="641"/>
      <c r="AR64" s="642"/>
      <c r="AS64" s="642"/>
      <c r="AT64" s="642"/>
      <c r="AU64" s="642"/>
      <c r="AV64" s="642"/>
      <c r="AW64" s="642"/>
      <c r="AX64" s="642"/>
      <c r="AY64" s="642"/>
      <c r="AZ64" s="642"/>
      <c r="BA64" s="642"/>
      <c r="BB64" s="642"/>
      <c r="BC64" s="642"/>
      <c r="BD64" s="642"/>
      <c r="BE64" s="642"/>
      <c r="BF64" s="642"/>
      <c r="BG64" s="642"/>
      <c r="BH64" s="642"/>
      <c r="BI64" s="642"/>
      <c r="BJ64" s="642"/>
      <c r="BK64" s="642"/>
      <c r="BL64" s="642"/>
      <c r="BM64" s="642"/>
      <c r="BN64" s="642"/>
      <c r="BO64" s="642"/>
      <c r="BP64" s="642"/>
      <c r="BQ64" s="642"/>
      <c r="BR64" s="642"/>
      <c r="BS64" s="642"/>
      <c r="BT64" s="643"/>
    </row>
    <row r="65" spans="2:73">
      <c r="B65" s="637"/>
      <c r="C65" s="637"/>
      <c r="D65" s="637"/>
      <c r="E65" s="637"/>
      <c r="F65" s="637"/>
      <c r="G65" s="637"/>
      <c r="H65" s="637"/>
      <c r="I65" s="592"/>
      <c r="J65" s="592"/>
      <c r="K65" s="582"/>
      <c r="L65" s="641"/>
      <c r="M65" s="642"/>
      <c r="N65" s="642"/>
      <c r="O65" s="642"/>
      <c r="P65" s="642"/>
      <c r="Q65" s="642"/>
      <c r="R65" s="642"/>
      <c r="S65" s="642"/>
      <c r="T65" s="642"/>
      <c r="U65" s="642"/>
      <c r="V65" s="642"/>
      <c r="W65" s="642"/>
      <c r="X65" s="642"/>
      <c r="Y65" s="642"/>
      <c r="Z65" s="642"/>
      <c r="AA65" s="642"/>
      <c r="AB65" s="642"/>
      <c r="AC65" s="642"/>
      <c r="AD65" s="642"/>
      <c r="AE65" s="642"/>
      <c r="AF65" s="642"/>
      <c r="AG65" s="642"/>
      <c r="AH65" s="642"/>
      <c r="AI65" s="642"/>
      <c r="AJ65" s="642"/>
      <c r="AK65" s="642"/>
      <c r="AL65" s="642"/>
      <c r="AM65" s="642"/>
      <c r="AN65" s="642"/>
      <c r="AO65" s="643"/>
      <c r="AP65" s="582"/>
      <c r="AQ65" s="641"/>
      <c r="AR65" s="642"/>
      <c r="AS65" s="642"/>
      <c r="AT65" s="642"/>
      <c r="AU65" s="642"/>
      <c r="AV65" s="642"/>
      <c r="AW65" s="642"/>
      <c r="AX65" s="642"/>
      <c r="AY65" s="642"/>
      <c r="AZ65" s="642"/>
      <c r="BA65" s="642"/>
      <c r="BB65" s="642"/>
      <c r="BC65" s="642"/>
      <c r="BD65" s="642"/>
      <c r="BE65" s="642"/>
      <c r="BF65" s="642"/>
      <c r="BG65" s="642"/>
      <c r="BH65" s="642"/>
      <c r="BI65" s="642"/>
      <c r="BJ65" s="642"/>
      <c r="BK65" s="642"/>
      <c r="BL65" s="642"/>
      <c r="BM65" s="642"/>
      <c r="BN65" s="642"/>
      <c r="BO65" s="642"/>
      <c r="BP65" s="642"/>
      <c r="BQ65" s="642"/>
      <c r="BR65" s="642"/>
      <c r="BS65" s="642"/>
      <c r="BT65" s="643"/>
    </row>
    <row r="66" spans="2:73">
      <c r="B66" s="637"/>
      <c r="C66" s="637"/>
      <c r="D66" s="637"/>
      <c r="E66" s="637"/>
      <c r="F66" s="637"/>
      <c r="G66" s="637"/>
      <c r="H66" s="637"/>
      <c r="I66" s="592"/>
      <c r="J66" s="592"/>
      <c r="K66" s="582"/>
      <c r="L66" s="641"/>
      <c r="M66" s="642"/>
      <c r="N66" s="642"/>
      <c r="O66" s="642"/>
      <c r="P66" s="642"/>
      <c r="Q66" s="642"/>
      <c r="R66" s="642"/>
      <c r="S66" s="642"/>
      <c r="T66" s="642"/>
      <c r="U66" s="642"/>
      <c r="V66" s="642"/>
      <c r="W66" s="642"/>
      <c r="X66" s="642"/>
      <c r="Y66" s="642"/>
      <c r="Z66" s="642"/>
      <c r="AA66" s="642"/>
      <c r="AB66" s="642"/>
      <c r="AC66" s="642"/>
      <c r="AD66" s="642"/>
      <c r="AE66" s="642"/>
      <c r="AF66" s="642"/>
      <c r="AG66" s="642"/>
      <c r="AH66" s="642"/>
      <c r="AI66" s="642"/>
      <c r="AJ66" s="642"/>
      <c r="AK66" s="642"/>
      <c r="AL66" s="642"/>
      <c r="AM66" s="642"/>
      <c r="AN66" s="642"/>
      <c r="AO66" s="643"/>
      <c r="AP66" s="582"/>
      <c r="AQ66" s="641"/>
      <c r="AR66" s="642"/>
      <c r="AS66" s="642"/>
      <c r="AT66" s="642"/>
      <c r="AU66" s="642"/>
      <c r="AV66" s="642"/>
      <c r="AW66" s="642"/>
      <c r="AX66" s="642"/>
      <c r="AY66" s="642"/>
      <c r="AZ66" s="642"/>
      <c r="BA66" s="642"/>
      <c r="BB66" s="642"/>
      <c r="BC66" s="642"/>
      <c r="BD66" s="642"/>
      <c r="BE66" s="642"/>
      <c r="BF66" s="642"/>
      <c r="BG66" s="642"/>
      <c r="BH66" s="642"/>
      <c r="BI66" s="642"/>
      <c r="BJ66" s="642"/>
      <c r="BK66" s="642"/>
      <c r="BL66" s="642"/>
      <c r="BM66" s="642"/>
      <c r="BN66" s="642"/>
      <c r="BO66" s="642"/>
      <c r="BP66" s="642"/>
      <c r="BQ66" s="642"/>
      <c r="BR66" s="642"/>
      <c r="BS66" s="642"/>
      <c r="BT66" s="643"/>
    </row>
    <row r="67" spans="2:73">
      <c r="B67" s="637"/>
      <c r="C67" s="637"/>
      <c r="D67" s="637"/>
      <c r="E67" s="637"/>
      <c r="F67" s="637"/>
      <c r="G67" s="637"/>
      <c r="H67" s="637"/>
      <c r="I67" s="592"/>
      <c r="J67" s="592"/>
      <c r="K67" s="582"/>
      <c r="L67" s="641"/>
      <c r="M67" s="642"/>
      <c r="N67" s="642"/>
      <c r="O67" s="642"/>
      <c r="P67" s="642"/>
      <c r="Q67" s="642"/>
      <c r="R67" s="642"/>
      <c r="S67" s="642"/>
      <c r="T67" s="642"/>
      <c r="U67" s="642"/>
      <c r="V67" s="642"/>
      <c r="W67" s="642"/>
      <c r="X67" s="642"/>
      <c r="Y67" s="642"/>
      <c r="Z67" s="642"/>
      <c r="AA67" s="642"/>
      <c r="AB67" s="642"/>
      <c r="AC67" s="642"/>
      <c r="AD67" s="642"/>
      <c r="AE67" s="642"/>
      <c r="AF67" s="642"/>
      <c r="AG67" s="642"/>
      <c r="AH67" s="642"/>
      <c r="AI67" s="642"/>
      <c r="AJ67" s="642"/>
      <c r="AK67" s="642"/>
      <c r="AL67" s="642"/>
      <c r="AM67" s="642"/>
      <c r="AN67" s="642"/>
      <c r="AO67" s="643"/>
      <c r="AP67" s="582"/>
      <c r="AQ67" s="641"/>
      <c r="AR67" s="642"/>
      <c r="AS67" s="642"/>
      <c r="AT67" s="642"/>
      <c r="AU67" s="642"/>
      <c r="AV67" s="642"/>
      <c r="AW67" s="642"/>
      <c r="AX67" s="642"/>
      <c r="AY67" s="642"/>
      <c r="AZ67" s="642"/>
      <c r="BA67" s="642"/>
      <c r="BB67" s="642"/>
      <c r="BC67" s="642"/>
      <c r="BD67" s="642"/>
      <c r="BE67" s="642"/>
      <c r="BF67" s="642"/>
      <c r="BG67" s="642"/>
      <c r="BH67" s="642"/>
      <c r="BI67" s="642"/>
      <c r="BJ67" s="642"/>
      <c r="BK67" s="642"/>
      <c r="BL67" s="642"/>
      <c r="BM67" s="642"/>
      <c r="BN67" s="642"/>
      <c r="BO67" s="642"/>
      <c r="BP67" s="642"/>
      <c r="BQ67" s="642"/>
      <c r="BR67" s="642"/>
      <c r="BS67" s="642"/>
      <c r="BT67" s="643"/>
    </row>
    <row r="68" spans="2:73">
      <c r="B68" s="637"/>
      <c r="C68" s="637"/>
      <c r="D68" s="637"/>
      <c r="E68" s="637"/>
      <c r="F68" s="637"/>
      <c r="G68" s="637"/>
      <c r="H68" s="637"/>
      <c r="I68" s="592"/>
      <c r="J68" s="592"/>
      <c r="K68" s="582"/>
      <c r="L68" s="641"/>
      <c r="M68" s="642"/>
      <c r="N68" s="642"/>
      <c r="O68" s="642"/>
      <c r="P68" s="642"/>
      <c r="Q68" s="642"/>
      <c r="R68" s="642"/>
      <c r="S68" s="642"/>
      <c r="T68" s="642"/>
      <c r="U68" s="642"/>
      <c r="V68" s="642"/>
      <c r="W68" s="642"/>
      <c r="X68" s="642"/>
      <c r="Y68" s="642"/>
      <c r="Z68" s="642"/>
      <c r="AA68" s="642"/>
      <c r="AB68" s="642"/>
      <c r="AC68" s="642"/>
      <c r="AD68" s="642"/>
      <c r="AE68" s="642"/>
      <c r="AF68" s="642"/>
      <c r="AG68" s="642"/>
      <c r="AH68" s="642"/>
      <c r="AI68" s="642"/>
      <c r="AJ68" s="642"/>
      <c r="AK68" s="642"/>
      <c r="AL68" s="642"/>
      <c r="AM68" s="642"/>
      <c r="AN68" s="642"/>
      <c r="AO68" s="643"/>
      <c r="AP68" s="582"/>
      <c r="AQ68" s="641"/>
      <c r="AR68" s="642"/>
      <c r="AS68" s="642"/>
      <c r="AT68" s="642"/>
      <c r="AU68" s="642"/>
      <c r="AV68" s="642"/>
      <c r="AW68" s="642"/>
      <c r="AX68" s="642"/>
      <c r="AY68" s="642"/>
      <c r="AZ68" s="642"/>
      <c r="BA68" s="642"/>
      <c r="BB68" s="642"/>
      <c r="BC68" s="642"/>
      <c r="BD68" s="642"/>
      <c r="BE68" s="642"/>
      <c r="BF68" s="642"/>
      <c r="BG68" s="642"/>
      <c r="BH68" s="642"/>
      <c r="BI68" s="642"/>
      <c r="BJ68" s="642"/>
      <c r="BK68" s="642"/>
      <c r="BL68" s="642"/>
      <c r="BM68" s="642"/>
      <c r="BN68" s="642"/>
      <c r="BO68" s="642"/>
      <c r="BP68" s="642"/>
      <c r="BQ68" s="642"/>
      <c r="BR68" s="642"/>
      <c r="BS68" s="642"/>
      <c r="BT68" s="643"/>
    </row>
    <row r="69" spans="2:73">
      <c r="B69" s="637"/>
      <c r="C69" s="637"/>
      <c r="D69" s="637"/>
      <c r="E69" s="637"/>
      <c r="F69" s="637"/>
      <c r="G69" s="637"/>
      <c r="H69" s="637"/>
      <c r="I69" s="592"/>
      <c r="J69" s="592"/>
      <c r="K69" s="582"/>
      <c r="L69" s="641"/>
      <c r="M69" s="642"/>
      <c r="N69" s="642"/>
      <c r="O69" s="642"/>
      <c r="P69" s="642"/>
      <c r="Q69" s="642"/>
      <c r="R69" s="642"/>
      <c r="S69" s="642"/>
      <c r="T69" s="642"/>
      <c r="U69" s="642"/>
      <c r="V69" s="642"/>
      <c r="W69" s="642"/>
      <c r="X69" s="642"/>
      <c r="Y69" s="642"/>
      <c r="Z69" s="642"/>
      <c r="AA69" s="642"/>
      <c r="AB69" s="642"/>
      <c r="AC69" s="642"/>
      <c r="AD69" s="642"/>
      <c r="AE69" s="642"/>
      <c r="AF69" s="642"/>
      <c r="AG69" s="642"/>
      <c r="AH69" s="642"/>
      <c r="AI69" s="642"/>
      <c r="AJ69" s="642"/>
      <c r="AK69" s="642"/>
      <c r="AL69" s="642"/>
      <c r="AM69" s="642"/>
      <c r="AN69" s="642"/>
      <c r="AO69" s="643"/>
      <c r="AP69" s="582"/>
      <c r="AQ69" s="641"/>
      <c r="AR69" s="642"/>
      <c r="AS69" s="642"/>
      <c r="AT69" s="642"/>
      <c r="AU69" s="642"/>
      <c r="AV69" s="642"/>
      <c r="AW69" s="642"/>
      <c r="AX69" s="642"/>
      <c r="AY69" s="642"/>
      <c r="AZ69" s="642"/>
      <c r="BA69" s="642"/>
      <c r="BB69" s="642"/>
      <c r="BC69" s="642"/>
      <c r="BD69" s="642"/>
      <c r="BE69" s="642"/>
      <c r="BF69" s="642"/>
      <c r="BG69" s="642"/>
      <c r="BH69" s="642"/>
      <c r="BI69" s="642"/>
      <c r="BJ69" s="642"/>
      <c r="BK69" s="642"/>
      <c r="BL69" s="642"/>
      <c r="BM69" s="642"/>
      <c r="BN69" s="642"/>
      <c r="BO69" s="642"/>
      <c r="BP69" s="642"/>
      <c r="BQ69" s="642"/>
      <c r="BR69" s="642"/>
      <c r="BS69" s="642"/>
      <c r="BT69" s="643"/>
    </row>
    <row r="70" spans="2:73">
      <c r="B70" s="637"/>
      <c r="C70" s="637"/>
      <c r="D70" s="637"/>
      <c r="E70" s="637"/>
      <c r="F70" s="637"/>
      <c r="G70" s="637"/>
      <c r="H70" s="637"/>
      <c r="I70" s="592"/>
      <c r="J70" s="592"/>
      <c r="K70" s="582"/>
      <c r="L70" s="641"/>
      <c r="M70" s="642"/>
      <c r="N70" s="642"/>
      <c r="O70" s="642"/>
      <c r="P70" s="642"/>
      <c r="Q70" s="642"/>
      <c r="R70" s="642"/>
      <c r="S70" s="642"/>
      <c r="T70" s="642"/>
      <c r="U70" s="642"/>
      <c r="V70" s="642"/>
      <c r="W70" s="642"/>
      <c r="X70" s="642"/>
      <c r="Y70" s="642"/>
      <c r="Z70" s="642"/>
      <c r="AA70" s="642"/>
      <c r="AB70" s="642"/>
      <c r="AC70" s="642"/>
      <c r="AD70" s="642"/>
      <c r="AE70" s="642"/>
      <c r="AF70" s="642"/>
      <c r="AG70" s="642"/>
      <c r="AH70" s="642"/>
      <c r="AI70" s="642"/>
      <c r="AJ70" s="642"/>
      <c r="AK70" s="642"/>
      <c r="AL70" s="642"/>
      <c r="AM70" s="642"/>
      <c r="AN70" s="642"/>
      <c r="AO70" s="643"/>
      <c r="AP70" s="582"/>
      <c r="AQ70" s="641"/>
      <c r="AR70" s="642"/>
      <c r="AS70" s="642"/>
      <c r="AT70" s="642"/>
      <c r="AU70" s="642"/>
      <c r="AV70" s="642"/>
      <c r="AW70" s="642"/>
      <c r="AX70" s="642"/>
      <c r="AY70" s="642"/>
      <c r="AZ70" s="642"/>
      <c r="BA70" s="642"/>
      <c r="BB70" s="642"/>
      <c r="BC70" s="642"/>
      <c r="BD70" s="642"/>
      <c r="BE70" s="642"/>
      <c r="BF70" s="642"/>
      <c r="BG70" s="642"/>
      <c r="BH70" s="642"/>
      <c r="BI70" s="642"/>
      <c r="BJ70" s="642"/>
      <c r="BK70" s="642"/>
      <c r="BL70" s="642"/>
      <c r="BM70" s="642"/>
      <c r="BN70" s="642"/>
      <c r="BO70" s="642"/>
      <c r="BP70" s="642"/>
      <c r="BQ70" s="642"/>
      <c r="BR70" s="642"/>
      <c r="BS70" s="642"/>
      <c r="BT70" s="643"/>
    </row>
    <row r="71" spans="2:73">
      <c r="B71" s="637"/>
      <c r="C71" s="637"/>
      <c r="D71" s="637"/>
      <c r="E71" s="637"/>
      <c r="F71" s="637"/>
      <c r="G71" s="637"/>
      <c r="H71" s="637"/>
      <c r="I71" s="592"/>
      <c r="J71" s="592"/>
      <c r="K71" s="582"/>
      <c r="L71" s="641"/>
      <c r="M71" s="642"/>
      <c r="N71" s="642"/>
      <c r="O71" s="642"/>
      <c r="P71" s="642"/>
      <c r="Q71" s="642"/>
      <c r="R71" s="642"/>
      <c r="S71" s="642"/>
      <c r="T71" s="642"/>
      <c r="U71" s="642"/>
      <c r="V71" s="642"/>
      <c r="W71" s="642"/>
      <c r="X71" s="642"/>
      <c r="Y71" s="642"/>
      <c r="Z71" s="642"/>
      <c r="AA71" s="642"/>
      <c r="AB71" s="642"/>
      <c r="AC71" s="642"/>
      <c r="AD71" s="642"/>
      <c r="AE71" s="642"/>
      <c r="AF71" s="642"/>
      <c r="AG71" s="642"/>
      <c r="AH71" s="642"/>
      <c r="AI71" s="642"/>
      <c r="AJ71" s="642"/>
      <c r="AK71" s="642"/>
      <c r="AL71" s="642"/>
      <c r="AM71" s="642"/>
      <c r="AN71" s="642"/>
      <c r="AO71" s="643"/>
      <c r="AP71" s="582"/>
      <c r="AQ71" s="644"/>
      <c r="AR71" s="645"/>
      <c r="AS71" s="645"/>
      <c r="AT71" s="645"/>
      <c r="AU71" s="645"/>
      <c r="AV71" s="645"/>
      <c r="AW71" s="645"/>
      <c r="AX71" s="645"/>
      <c r="AY71" s="645"/>
      <c r="AZ71" s="645"/>
      <c r="BA71" s="645"/>
      <c r="BB71" s="645"/>
      <c r="BC71" s="645"/>
      <c r="BD71" s="645"/>
      <c r="BE71" s="645"/>
      <c r="BF71" s="645"/>
      <c r="BG71" s="645"/>
      <c r="BH71" s="645"/>
      <c r="BI71" s="645"/>
      <c r="BJ71" s="645"/>
      <c r="BK71" s="645"/>
      <c r="BL71" s="645"/>
      <c r="BM71" s="645"/>
      <c r="BN71" s="645"/>
      <c r="BO71" s="645"/>
      <c r="BP71" s="645"/>
      <c r="BQ71" s="645"/>
      <c r="BR71" s="645"/>
      <c r="BS71" s="645"/>
      <c r="BT71" s="646"/>
    </row>
    <row r="72" spans="2:73">
      <c r="B72" s="637"/>
      <c r="C72" s="637"/>
      <c r="D72" s="637"/>
      <c r="E72" s="637"/>
      <c r="F72" s="637"/>
      <c r="G72" s="637"/>
      <c r="H72" s="637"/>
      <c r="I72" s="592"/>
      <c r="J72" s="592"/>
      <c r="K72" s="582"/>
      <c r="L72" s="641"/>
      <c r="M72" s="642"/>
      <c r="N72" s="642"/>
      <c r="O72" s="642"/>
      <c r="P72" s="642"/>
      <c r="Q72" s="642"/>
      <c r="R72" s="642"/>
      <c r="S72" s="642"/>
      <c r="T72" s="642"/>
      <c r="U72" s="642"/>
      <c r="V72" s="642"/>
      <c r="W72" s="642"/>
      <c r="X72" s="642"/>
      <c r="Y72" s="642"/>
      <c r="Z72" s="642"/>
      <c r="AA72" s="642"/>
      <c r="AB72" s="642"/>
      <c r="AC72" s="642"/>
      <c r="AD72" s="642"/>
      <c r="AE72" s="642"/>
      <c r="AF72" s="642"/>
      <c r="AG72" s="642"/>
      <c r="AH72" s="642"/>
      <c r="AI72" s="642"/>
      <c r="AJ72" s="642"/>
      <c r="AK72" s="642"/>
      <c r="AL72" s="642"/>
      <c r="AM72" s="642"/>
      <c r="AN72" s="642"/>
      <c r="AO72" s="643"/>
      <c r="AP72" s="582"/>
      <c r="AQ72" s="638"/>
      <c r="AR72" s="639"/>
      <c r="AS72" s="639"/>
      <c r="AT72" s="639"/>
      <c r="AU72" s="639"/>
      <c r="AV72" s="639"/>
      <c r="AW72" s="639"/>
      <c r="AX72" s="639"/>
      <c r="AY72" s="639"/>
      <c r="AZ72" s="639"/>
      <c r="BA72" s="639"/>
      <c r="BB72" s="639"/>
      <c r="BC72" s="639"/>
      <c r="BD72" s="639"/>
      <c r="BE72" s="639"/>
      <c r="BF72" s="639"/>
      <c r="BG72" s="639"/>
      <c r="BH72" s="639"/>
      <c r="BI72" s="639"/>
      <c r="BJ72" s="639"/>
      <c r="BK72" s="639"/>
      <c r="BL72" s="639"/>
      <c r="BM72" s="639"/>
      <c r="BN72" s="639"/>
      <c r="BO72" s="639"/>
      <c r="BP72" s="639"/>
      <c r="BQ72" s="639"/>
      <c r="BR72" s="639"/>
      <c r="BS72" s="639"/>
      <c r="BT72" s="640"/>
    </row>
    <row r="73" spans="2:73">
      <c r="B73" s="637"/>
      <c r="C73" s="637"/>
      <c r="D73" s="637"/>
      <c r="E73" s="637"/>
      <c r="F73" s="637"/>
      <c r="G73" s="637"/>
      <c r="H73" s="637"/>
      <c r="I73" s="592"/>
      <c r="J73" s="592"/>
      <c r="K73" s="582"/>
      <c r="L73" s="641"/>
      <c r="M73" s="642"/>
      <c r="N73" s="642"/>
      <c r="O73" s="642"/>
      <c r="P73" s="642"/>
      <c r="Q73" s="642"/>
      <c r="R73" s="642"/>
      <c r="S73" s="642"/>
      <c r="T73" s="642"/>
      <c r="U73" s="642"/>
      <c r="V73" s="642"/>
      <c r="W73" s="642"/>
      <c r="X73" s="642"/>
      <c r="Y73" s="642"/>
      <c r="Z73" s="642"/>
      <c r="AA73" s="642"/>
      <c r="AB73" s="642"/>
      <c r="AC73" s="642"/>
      <c r="AD73" s="642"/>
      <c r="AE73" s="642"/>
      <c r="AF73" s="642"/>
      <c r="AG73" s="642"/>
      <c r="AH73" s="642"/>
      <c r="AI73" s="642"/>
      <c r="AJ73" s="642"/>
      <c r="AK73" s="642"/>
      <c r="AL73" s="642"/>
      <c r="AM73" s="642"/>
      <c r="AN73" s="642"/>
      <c r="AO73" s="643"/>
      <c r="AP73" s="582"/>
      <c r="AQ73" s="641"/>
      <c r="AR73" s="642"/>
      <c r="AS73" s="642"/>
      <c r="AT73" s="642"/>
      <c r="AU73" s="642"/>
      <c r="AV73" s="642"/>
      <c r="AW73" s="642"/>
      <c r="AX73" s="642"/>
      <c r="AY73" s="642"/>
      <c r="AZ73" s="642"/>
      <c r="BA73" s="642"/>
      <c r="BB73" s="642"/>
      <c r="BC73" s="642"/>
      <c r="BD73" s="642"/>
      <c r="BE73" s="642"/>
      <c r="BF73" s="642"/>
      <c r="BG73" s="642"/>
      <c r="BH73" s="642"/>
      <c r="BI73" s="642"/>
      <c r="BJ73" s="642"/>
      <c r="BK73" s="642"/>
      <c r="BL73" s="642"/>
      <c r="BM73" s="642"/>
      <c r="BN73" s="642"/>
      <c r="BO73" s="642"/>
      <c r="BP73" s="642"/>
      <c r="BQ73" s="642"/>
      <c r="BR73" s="642"/>
      <c r="BS73" s="642"/>
      <c r="BT73" s="643"/>
    </row>
    <row r="74" spans="2:73">
      <c r="B74" s="637"/>
      <c r="C74" s="637"/>
      <c r="D74" s="637"/>
      <c r="E74" s="637"/>
      <c r="F74" s="637"/>
      <c r="G74" s="637"/>
      <c r="H74" s="637"/>
      <c r="I74" s="592"/>
      <c r="J74" s="592"/>
      <c r="K74" s="582"/>
      <c r="L74" s="641"/>
      <c r="M74" s="642"/>
      <c r="N74" s="642"/>
      <c r="O74" s="642"/>
      <c r="P74" s="642"/>
      <c r="Q74" s="642"/>
      <c r="R74" s="642"/>
      <c r="S74" s="642"/>
      <c r="T74" s="642"/>
      <c r="U74" s="642"/>
      <c r="V74" s="642"/>
      <c r="W74" s="642"/>
      <c r="X74" s="642"/>
      <c r="Y74" s="642"/>
      <c r="Z74" s="642"/>
      <c r="AA74" s="642"/>
      <c r="AB74" s="642"/>
      <c r="AC74" s="642"/>
      <c r="AD74" s="642"/>
      <c r="AE74" s="642"/>
      <c r="AF74" s="642"/>
      <c r="AG74" s="642"/>
      <c r="AH74" s="642"/>
      <c r="AI74" s="642"/>
      <c r="AJ74" s="642"/>
      <c r="AK74" s="642"/>
      <c r="AL74" s="642"/>
      <c r="AM74" s="642"/>
      <c r="AN74" s="642"/>
      <c r="AO74" s="643"/>
      <c r="AP74" s="582"/>
      <c r="AQ74" s="641"/>
      <c r="AR74" s="642"/>
      <c r="AS74" s="642"/>
      <c r="AT74" s="642"/>
      <c r="AU74" s="642"/>
      <c r="AV74" s="642"/>
      <c r="AW74" s="642"/>
      <c r="AX74" s="642"/>
      <c r="AY74" s="642"/>
      <c r="AZ74" s="642"/>
      <c r="BA74" s="642"/>
      <c r="BB74" s="642"/>
      <c r="BC74" s="642"/>
      <c r="BD74" s="642"/>
      <c r="BE74" s="642"/>
      <c r="BF74" s="642"/>
      <c r="BG74" s="642"/>
      <c r="BH74" s="642"/>
      <c r="BI74" s="642"/>
      <c r="BJ74" s="642"/>
      <c r="BK74" s="642"/>
      <c r="BL74" s="642"/>
      <c r="BM74" s="642"/>
      <c r="BN74" s="642"/>
      <c r="BO74" s="642"/>
      <c r="BP74" s="642"/>
      <c r="BQ74" s="642"/>
      <c r="BR74" s="642"/>
      <c r="BS74" s="642"/>
      <c r="BT74" s="643"/>
    </row>
    <row r="75" spans="2:73">
      <c r="B75" s="637"/>
      <c r="C75" s="637"/>
      <c r="D75" s="637"/>
      <c r="E75" s="637"/>
      <c r="F75" s="637"/>
      <c r="G75" s="637"/>
      <c r="H75" s="637"/>
      <c r="I75" s="592"/>
      <c r="J75" s="592"/>
      <c r="K75" s="582"/>
      <c r="L75" s="641"/>
      <c r="M75" s="642"/>
      <c r="N75" s="642"/>
      <c r="O75" s="642"/>
      <c r="P75" s="642"/>
      <c r="Q75" s="642"/>
      <c r="R75" s="642"/>
      <c r="S75" s="642"/>
      <c r="T75" s="642"/>
      <c r="U75" s="642"/>
      <c r="V75" s="642"/>
      <c r="W75" s="642"/>
      <c r="X75" s="642"/>
      <c r="Y75" s="642"/>
      <c r="Z75" s="642"/>
      <c r="AA75" s="642"/>
      <c r="AB75" s="642"/>
      <c r="AC75" s="642"/>
      <c r="AD75" s="642"/>
      <c r="AE75" s="642"/>
      <c r="AF75" s="642"/>
      <c r="AG75" s="642"/>
      <c r="AH75" s="642"/>
      <c r="AI75" s="642"/>
      <c r="AJ75" s="642"/>
      <c r="AK75" s="642"/>
      <c r="AL75" s="642"/>
      <c r="AM75" s="642"/>
      <c r="AN75" s="642"/>
      <c r="AO75" s="643"/>
      <c r="AP75" s="582"/>
      <c r="AQ75" s="641"/>
      <c r="AR75" s="642"/>
      <c r="AS75" s="642"/>
      <c r="AT75" s="642"/>
      <c r="AU75" s="642"/>
      <c r="AV75" s="642"/>
      <c r="AW75" s="642"/>
      <c r="AX75" s="642"/>
      <c r="AY75" s="642"/>
      <c r="AZ75" s="642"/>
      <c r="BA75" s="642"/>
      <c r="BB75" s="642"/>
      <c r="BC75" s="642"/>
      <c r="BD75" s="642"/>
      <c r="BE75" s="642"/>
      <c r="BF75" s="642"/>
      <c r="BG75" s="642"/>
      <c r="BH75" s="642"/>
      <c r="BI75" s="642"/>
      <c r="BJ75" s="642"/>
      <c r="BK75" s="642"/>
      <c r="BL75" s="642"/>
      <c r="BM75" s="642"/>
      <c r="BN75" s="642"/>
      <c r="BO75" s="642"/>
      <c r="BP75" s="642"/>
      <c r="BQ75" s="642"/>
      <c r="BR75" s="642"/>
      <c r="BS75" s="642"/>
      <c r="BT75" s="643"/>
    </row>
    <row r="76" spans="2:73">
      <c r="B76" s="637"/>
      <c r="C76" s="637"/>
      <c r="D76" s="637"/>
      <c r="E76" s="637"/>
      <c r="F76" s="637"/>
      <c r="G76" s="637"/>
      <c r="H76" s="637"/>
      <c r="I76" s="592"/>
      <c r="J76" s="592"/>
      <c r="K76" s="582"/>
      <c r="L76" s="641"/>
      <c r="M76" s="642"/>
      <c r="N76" s="642"/>
      <c r="O76" s="642"/>
      <c r="P76" s="642"/>
      <c r="Q76" s="642"/>
      <c r="R76" s="642"/>
      <c r="S76" s="642"/>
      <c r="T76" s="642"/>
      <c r="U76" s="642"/>
      <c r="V76" s="642"/>
      <c r="W76" s="642"/>
      <c r="X76" s="642"/>
      <c r="Y76" s="642"/>
      <c r="Z76" s="642"/>
      <c r="AA76" s="642"/>
      <c r="AB76" s="642"/>
      <c r="AC76" s="642"/>
      <c r="AD76" s="642"/>
      <c r="AE76" s="642"/>
      <c r="AF76" s="642"/>
      <c r="AG76" s="642"/>
      <c r="AH76" s="642"/>
      <c r="AI76" s="642"/>
      <c r="AJ76" s="642"/>
      <c r="AK76" s="642"/>
      <c r="AL76" s="642"/>
      <c r="AM76" s="642"/>
      <c r="AN76" s="642"/>
      <c r="AO76" s="643"/>
      <c r="AP76" s="582"/>
      <c r="AQ76" s="641"/>
      <c r="AR76" s="642"/>
      <c r="AS76" s="642"/>
      <c r="AT76" s="642"/>
      <c r="AU76" s="642"/>
      <c r="AV76" s="642"/>
      <c r="AW76" s="642"/>
      <c r="AX76" s="642"/>
      <c r="AY76" s="642"/>
      <c r="AZ76" s="642"/>
      <c r="BA76" s="642"/>
      <c r="BB76" s="642"/>
      <c r="BC76" s="642"/>
      <c r="BD76" s="642"/>
      <c r="BE76" s="642"/>
      <c r="BF76" s="642"/>
      <c r="BG76" s="642"/>
      <c r="BH76" s="642"/>
      <c r="BI76" s="642"/>
      <c r="BJ76" s="642"/>
      <c r="BK76" s="642"/>
      <c r="BL76" s="642"/>
      <c r="BM76" s="642"/>
      <c r="BN76" s="642"/>
      <c r="BO76" s="642"/>
      <c r="BP76" s="642"/>
      <c r="BQ76" s="642"/>
      <c r="BR76" s="642"/>
      <c r="BS76" s="642"/>
      <c r="BT76" s="643"/>
    </row>
    <row r="77" spans="2:73">
      <c r="B77" s="637"/>
      <c r="C77" s="637"/>
      <c r="D77" s="637"/>
      <c r="E77" s="637"/>
      <c r="F77" s="637"/>
      <c r="G77" s="637"/>
      <c r="H77" s="637"/>
      <c r="I77" s="592"/>
      <c r="J77" s="592"/>
      <c r="K77" s="582"/>
      <c r="L77" s="641"/>
      <c r="M77" s="642"/>
      <c r="N77" s="642"/>
      <c r="O77" s="642"/>
      <c r="P77" s="642"/>
      <c r="Q77" s="642"/>
      <c r="R77" s="642"/>
      <c r="S77" s="642"/>
      <c r="T77" s="642"/>
      <c r="U77" s="642"/>
      <c r="V77" s="642"/>
      <c r="W77" s="642"/>
      <c r="X77" s="642"/>
      <c r="Y77" s="642"/>
      <c r="Z77" s="642"/>
      <c r="AA77" s="642"/>
      <c r="AB77" s="642"/>
      <c r="AC77" s="642"/>
      <c r="AD77" s="642"/>
      <c r="AE77" s="642"/>
      <c r="AF77" s="642"/>
      <c r="AG77" s="642"/>
      <c r="AH77" s="642"/>
      <c r="AI77" s="642"/>
      <c r="AJ77" s="642"/>
      <c r="AK77" s="642"/>
      <c r="AL77" s="642"/>
      <c r="AM77" s="642"/>
      <c r="AN77" s="642"/>
      <c r="AO77" s="643"/>
      <c r="AP77" s="582"/>
      <c r="AQ77" s="641"/>
      <c r="AR77" s="642"/>
      <c r="AS77" s="642"/>
      <c r="AT77" s="642"/>
      <c r="AU77" s="642"/>
      <c r="AV77" s="642"/>
      <c r="AW77" s="642"/>
      <c r="AX77" s="642"/>
      <c r="AY77" s="642"/>
      <c r="AZ77" s="642"/>
      <c r="BA77" s="642"/>
      <c r="BB77" s="642"/>
      <c r="BC77" s="642"/>
      <c r="BD77" s="642"/>
      <c r="BE77" s="642"/>
      <c r="BF77" s="642"/>
      <c r="BG77" s="642"/>
      <c r="BH77" s="642"/>
      <c r="BI77" s="642"/>
      <c r="BJ77" s="642"/>
      <c r="BK77" s="642"/>
      <c r="BL77" s="642"/>
      <c r="BM77" s="642"/>
      <c r="BN77" s="642"/>
      <c r="BO77" s="642"/>
      <c r="BP77" s="642"/>
      <c r="BQ77" s="642"/>
      <c r="BR77" s="642"/>
      <c r="BS77" s="642"/>
      <c r="BT77" s="643"/>
    </row>
    <row r="78" spans="2:73">
      <c r="B78" s="637"/>
      <c r="C78" s="637"/>
      <c r="D78" s="637"/>
      <c r="E78" s="637"/>
      <c r="F78" s="637"/>
      <c r="G78" s="637"/>
      <c r="H78" s="637"/>
      <c r="I78" s="592"/>
      <c r="J78" s="592"/>
      <c r="K78" s="582"/>
      <c r="L78" s="641"/>
      <c r="M78" s="642"/>
      <c r="N78" s="642"/>
      <c r="O78" s="642"/>
      <c r="P78" s="642"/>
      <c r="Q78" s="642"/>
      <c r="R78" s="642"/>
      <c r="S78" s="642"/>
      <c r="T78" s="642"/>
      <c r="U78" s="642"/>
      <c r="V78" s="642"/>
      <c r="W78" s="642"/>
      <c r="X78" s="642"/>
      <c r="Y78" s="642"/>
      <c r="Z78" s="642"/>
      <c r="AA78" s="642"/>
      <c r="AB78" s="642"/>
      <c r="AC78" s="642"/>
      <c r="AD78" s="642"/>
      <c r="AE78" s="642"/>
      <c r="AF78" s="642"/>
      <c r="AG78" s="642"/>
      <c r="AH78" s="642"/>
      <c r="AI78" s="642"/>
      <c r="AJ78" s="642"/>
      <c r="AK78" s="642"/>
      <c r="AL78" s="642"/>
      <c r="AM78" s="642"/>
      <c r="AN78" s="642"/>
      <c r="AO78" s="643"/>
      <c r="AP78" s="582"/>
      <c r="AQ78" s="641"/>
      <c r="AR78" s="642"/>
      <c r="AS78" s="642"/>
      <c r="AT78" s="642"/>
      <c r="AU78" s="642"/>
      <c r="AV78" s="642"/>
      <c r="AW78" s="642"/>
      <c r="AX78" s="642"/>
      <c r="AY78" s="642"/>
      <c r="AZ78" s="642"/>
      <c r="BA78" s="642"/>
      <c r="BB78" s="642"/>
      <c r="BC78" s="642"/>
      <c r="BD78" s="642"/>
      <c r="BE78" s="642"/>
      <c r="BF78" s="642"/>
      <c r="BG78" s="642"/>
      <c r="BH78" s="642"/>
      <c r="BI78" s="642"/>
      <c r="BJ78" s="642"/>
      <c r="BK78" s="642"/>
      <c r="BL78" s="642"/>
      <c r="BM78" s="642"/>
      <c r="BN78" s="642"/>
      <c r="BO78" s="642"/>
      <c r="BP78" s="642"/>
      <c r="BQ78" s="642"/>
      <c r="BR78" s="642"/>
      <c r="BS78" s="642"/>
      <c r="BT78" s="643"/>
    </row>
    <row r="79" spans="2:73" ht="15.9">
      <c r="B79" s="637"/>
      <c r="C79" s="637"/>
      <c r="D79" s="637"/>
      <c r="E79" s="637"/>
      <c r="F79" s="637"/>
      <c r="G79" s="637"/>
      <c r="H79" s="637"/>
      <c r="I79" s="592"/>
      <c r="J79" s="592"/>
      <c r="K79" s="582"/>
      <c r="L79" s="641"/>
      <c r="M79" s="642"/>
      <c r="N79" s="642"/>
      <c r="O79" s="642"/>
      <c r="P79" s="642"/>
      <c r="Q79" s="642"/>
      <c r="R79" s="642"/>
      <c r="S79" s="642"/>
      <c r="T79" s="642"/>
      <c r="U79" s="642"/>
      <c r="V79" s="642"/>
      <c r="W79" s="642"/>
      <c r="X79" s="642"/>
      <c r="Y79" s="642"/>
      <c r="Z79" s="642"/>
      <c r="AA79" s="642"/>
      <c r="AB79" s="642"/>
      <c r="AC79" s="642"/>
      <c r="AD79" s="642"/>
      <c r="AE79" s="642"/>
      <c r="AF79" s="642"/>
      <c r="AG79" s="642"/>
      <c r="AH79" s="642"/>
      <c r="AI79" s="642"/>
      <c r="AJ79" s="642"/>
      <c r="AK79" s="642"/>
      <c r="AL79" s="642"/>
      <c r="AM79" s="642"/>
      <c r="AN79" s="642"/>
      <c r="AO79" s="643"/>
      <c r="AP79" s="582"/>
      <c r="AQ79" s="641"/>
      <c r="AR79" s="642"/>
      <c r="AS79" s="642"/>
      <c r="AT79" s="642"/>
      <c r="AU79" s="642"/>
      <c r="AV79" s="642"/>
      <c r="AW79" s="642"/>
      <c r="AX79" s="642"/>
      <c r="AY79" s="642"/>
      <c r="AZ79" s="642"/>
      <c r="BA79" s="642"/>
      <c r="BB79" s="642"/>
      <c r="BC79" s="642"/>
      <c r="BD79" s="642"/>
      <c r="BE79" s="642"/>
      <c r="BF79" s="642"/>
      <c r="BG79" s="642"/>
      <c r="BH79" s="642"/>
      <c r="BI79" s="642"/>
      <c r="BJ79" s="642"/>
      <c r="BK79" s="642"/>
      <c r="BL79" s="642"/>
      <c r="BM79" s="642"/>
      <c r="BN79" s="642"/>
      <c r="BO79" s="642"/>
      <c r="BP79" s="642"/>
      <c r="BQ79" s="642"/>
      <c r="BR79" s="642"/>
      <c r="BS79" s="642"/>
      <c r="BT79" s="643"/>
      <c r="BU79" s="147"/>
    </row>
    <row r="80" spans="2:73" ht="15.9">
      <c r="B80" s="637"/>
      <c r="C80" s="637"/>
      <c r="D80" s="637"/>
      <c r="E80" s="637"/>
      <c r="F80" s="637"/>
      <c r="G80" s="637"/>
      <c r="H80" s="637"/>
      <c r="I80" s="592"/>
      <c r="J80" s="592"/>
      <c r="K80" s="582"/>
      <c r="L80" s="641"/>
      <c r="M80" s="642"/>
      <c r="N80" s="642"/>
      <c r="O80" s="642"/>
      <c r="P80" s="642"/>
      <c r="Q80" s="642"/>
      <c r="R80" s="642"/>
      <c r="S80" s="642"/>
      <c r="T80" s="642"/>
      <c r="U80" s="642"/>
      <c r="V80" s="642"/>
      <c r="W80" s="642"/>
      <c r="X80" s="642"/>
      <c r="Y80" s="642"/>
      <c r="Z80" s="642"/>
      <c r="AA80" s="642"/>
      <c r="AB80" s="642"/>
      <c r="AC80" s="642"/>
      <c r="AD80" s="642"/>
      <c r="AE80" s="642"/>
      <c r="AF80" s="642"/>
      <c r="AG80" s="642"/>
      <c r="AH80" s="642"/>
      <c r="AI80" s="642"/>
      <c r="AJ80" s="642"/>
      <c r="AK80" s="642"/>
      <c r="AL80" s="642"/>
      <c r="AM80" s="642"/>
      <c r="AN80" s="642"/>
      <c r="AO80" s="643"/>
      <c r="AP80" s="582"/>
      <c r="AQ80" s="641"/>
      <c r="AR80" s="642"/>
      <c r="AS80" s="642"/>
      <c r="AT80" s="642"/>
      <c r="AU80" s="642"/>
      <c r="AV80" s="642"/>
      <c r="AW80" s="642"/>
      <c r="AX80" s="642"/>
      <c r="AY80" s="642"/>
      <c r="AZ80" s="642"/>
      <c r="BA80" s="642"/>
      <c r="BB80" s="642"/>
      <c r="BC80" s="642"/>
      <c r="BD80" s="642"/>
      <c r="BE80" s="642"/>
      <c r="BF80" s="642"/>
      <c r="BG80" s="642"/>
      <c r="BH80" s="642"/>
      <c r="BI80" s="642"/>
      <c r="BJ80" s="642"/>
      <c r="BK80" s="642"/>
      <c r="BL80" s="642"/>
      <c r="BM80" s="642"/>
      <c r="BN80" s="642"/>
      <c r="BO80" s="642"/>
      <c r="BP80" s="642"/>
      <c r="BQ80" s="642"/>
      <c r="BR80" s="642"/>
      <c r="BS80" s="642"/>
      <c r="BT80" s="643"/>
      <c r="BU80" s="147"/>
    </row>
    <row r="81" spans="2:73">
      <c r="B81" s="637"/>
      <c r="C81" s="637"/>
      <c r="D81" s="637"/>
      <c r="E81" s="637"/>
      <c r="F81" s="637"/>
      <c r="G81" s="637"/>
      <c r="H81" s="637"/>
      <c r="I81" s="592"/>
      <c r="J81" s="592"/>
      <c r="K81" s="582"/>
      <c r="L81" s="641"/>
      <c r="M81" s="642"/>
      <c r="N81" s="642"/>
      <c r="O81" s="642"/>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2"/>
      <c r="AM81" s="642"/>
      <c r="AN81" s="642"/>
      <c r="AO81" s="643"/>
      <c r="AP81" s="582"/>
      <c r="AQ81" s="641"/>
      <c r="AR81" s="642"/>
      <c r="AS81" s="642"/>
      <c r="AT81" s="642"/>
      <c r="AU81" s="642"/>
      <c r="AV81" s="642"/>
      <c r="AW81" s="642"/>
      <c r="AX81" s="642"/>
      <c r="AY81" s="642"/>
      <c r="AZ81" s="642"/>
      <c r="BA81" s="642"/>
      <c r="BB81" s="642"/>
      <c r="BC81" s="642"/>
      <c r="BD81" s="642"/>
      <c r="BE81" s="642"/>
      <c r="BF81" s="642"/>
      <c r="BG81" s="642"/>
      <c r="BH81" s="642"/>
      <c r="BI81" s="642"/>
      <c r="BJ81" s="642"/>
      <c r="BK81" s="642"/>
      <c r="BL81" s="642"/>
      <c r="BM81" s="642"/>
      <c r="BN81" s="642"/>
      <c r="BO81" s="642"/>
      <c r="BP81" s="642"/>
      <c r="BQ81" s="642"/>
      <c r="BR81" s="642"/>
      <c r="BS81" s="642"/>
      <c r="BT81" s="643"/>
    </row>
    <row r="82" spans="2:73" ht="15.9">
      <c r="B82" s="637"/>
      <c r="C82" s="637"/>
      <c r="D82" s="637"/>
      <c r="E82" s="637"/>
      <c r="F82" s="637"/>
      <c r="G82" s="637"/>
      <c r="H82" s="637"/>
      <c r="I82" s="592"/>
      <c r="J82" s="592"/>
      <c r="K82" s="582"/>
      <c r="L82" s="641"/>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2"/>
      <c r="AL82" s="642"/>
      <c r="AM82" s="642"/>
      <c r="AN82" s="642"/>
      <c r="AO82" s="643"/>
      <c r="AP82" s="582"/>
      <c r="AQ82" s="641"/>
      <c r="AR82" s="642"/>
      <c r="AS82" s="642"/>
      <c r="AT82" s="642"/>
      <c r="AU82" s="642"/>
      <c r="AV82" s="642"/>
      <c r="AW82" s="642"/>
      <c r="AX82" s="642"/>
      <c r="AY82" s="642"/>
      <c r="AZ82" s="642"/>
      <c r="BA82" s="642"/>
      <c r="BB82" s="642"/>
      <c r="BC82" s="642"/>
      <c r="BD82" s="642"/>
      <c r="BE82" s="642"/>
      <c r="BF82" s="642"/>
      <c r="BG82" s="642"/>
      <c r="BH82" s="642"/>
      <c r="BI82" s="642"/>
      <c r="BJ82" s="642"/>
      <c r="BK82" s="642"/>
      <c r="BL82" s="642"/>
      <c r="BM82" s="642"/>
      <c r="BN82" s="642"/>
      <c r="BO82" s="642"/>
      <c r="BP82" s="642"/>
      <c r="BQ82" s="642"/>
      <c r="BR82" s="642"/>
      <c r="BS82" s="642"/>
      <c r="BT82" s="643"/>
      <c r="BU82" s="147"/>
    </row>
    <row r="83" spans="2:73" ht="15.9">
      <c r="B83" s="637"/>
      <c r="C83" s="637"/>
      <c r="D83" s="637"/>
      <c r="E83" s="637"/>
      <c r="F83" s="637"/>
      <c r="G83" s="637"/>
      <c r="H83" s="637"/>
      <c r="I83" s="592"/>
      <c r="J83" s="592"/>
      <c r="K83" s="582"/>
      <c r="L83" s="641"/>
      <c r="M83" s="642"/>
      <c r="N83" s="642"/>
      <c r="O83" s="642"/>
      <c r="P83" s="642"/>
      <c r="Q83" s="642"/>
      <c r="R83" s="642"/>
      <c r="S83" s="642"/>
      <c r="T83" s="642"/>
      <c r="U83" s="642"/>
      <c r="V83" s="642"/>
      <c r="W83" s="642"/>
      <c r="X83" s="642"/>
      <c r="Y83" s="642"/>
      <c r="Z83" s="642"/>
      <c r="AA83" s="642"/>
      <c r="AB83" s="642"/>
      <c r="AC83" s="642"/>
      <c r="AD83" s="642"/>
      <c r="AE83" s="642"/>
      <c r="AF83" s="642"/>
      <c r="AG83" s="642"/>
      <c r="AH83" s="642"/>
      <c r="AI83" s="642"/>
      <c r="AJ83" s="642"/>
      <c r="AK83" s="642"/>
      <c r="AL83" s="642"/>
      <c r="AM83" s="642"/>
      <c r="AN83" s="642"/>
      <c r="AO83" s="643"/>
      <c r="AP83" s="582"/>
      <c r="AQ83" s="641"/>
      <c r="AR83" s="642"/>
      <c r="AS83" s="642"/>
      <c r="AT83" s="642"/>
      <c r="AU83" s="642"/>
      <c r="AV83" s="642"/>
      <c r="AW83" s="642"/>
      <c r="AX83" s="642"/>
      <c r="AY83" s="642"/>
      <c r="AZ83" s="642"/>
      <c r="BA83" s="642"/>
      <c r="BB83" s="642"/>
      <c r="BC83" s="642"/>
      <c r="BD83" s="642"/>
      <c r="BE83" s="642"/>
      <c r="BF83" s="642"/>
      <c r="BG83" s="642"/>
      <c r="BH83" s="642"/>
      <c r="BI83" s="642"/>
      <c r="BJ83" s="642"/>
      <c r="BK83" s="642"/>
      <c r="BL83" s="642"/>
      <c r="BM83" s="642"/>
      <c r="BN83" s="642"/>
      <c r="BO83" s="642"/>
      <c r="BP83" s="642"/>
      <c r="BQ83" s="642"/>
      <c r="BR83" s="642"/>
      <c r="BS83" s="642"/>
      <c r="BT83" s="643"/>
      <c r="BU83" s="147"/>
    </row>
    <row r="84" spans="2:73" ht="15.9">
      <c r="B84" s="637"/>
      <c r="C84" s="637"/>
      <c r="D84" s="637"/>
      <c r="E84" s="637"/>
      <c r="F84" s="637"/>
      <c r="G84" s="637"/>
      <c r="H84" s="637"/>
      <c r="I84" s="592"/>
      <c r="J84" s="592"/>
      <c r="K84" s="582"/>
      <c r="L84" s="641"/>
      <c r="M84" s="642"/>
      <c r="N84" s="642"/>
      <c r="O84" s="642"/>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2"/>
      <c r="AM84" s="642"/>
      <c r="AN84" s="642"/>
      <c r="AO84" s="643"/>
      <c r="AP84" s="582"/>
      <c r="AQ84" s="641"/>
      <c r="AR84" s="642"/>
      <c r="AS84" s="642"/>
      <c r="AT84" s="642"/>
      <c r="AU84" s="642"/>
      <c r="AV84" s="642"/>
      <c r="AW84" s="642"/>
      <c r="AX84" s="642"/>
      <c r="AY84" s="642"/>
      <c r="AZ84" s="642"/>
      <c r="BA84" s="642"/>
      <c r="BB84" s="642"/>
      <c r="BC84" s="642"/>
      <c r="BD84" s="642"/>
      <c r="BE84" s="642"/>
      <c r="BF84" s="642"/>
      <c r="BG84" s="642"/>
      <c r="BH84" s="642"/>
      <c r="BI84" s="642"/>
      <c r="BJ84" s="642"/>
      <c r="BK84" s="642"/>
      <c r="BL84" s="642"/>
      <c r="BM84" s="642"/>
      <c r="BN84" s="642"/>
      <c r="BO84" s="642"/>
      <c r="BP84" s="642"/>
      <c r="BQ84" s="642"/>
      <c r="BR84" s="642"/>
      <c r="BS84" s="642"/>
      <c r="BT84" s="643"/>
      <c r="BU84" s="147"/>
    </row>
    <row r="85" spans="2:73">
      <c r="B85" s="637"/>
      <c r="C85" s="637"/>
      <c r="D85" s="637"/>
      <c r="E85" s="637"/>
      <c r="F85" s="637"/>
      <c r="G85" s="637"/>
      <c r="H85" s="637"/>
      <c r="I85" s="592"/>
      <c r="J85" s="592"/>
      <c r="K85" s="582"/>
      <c r="L85" s="641"/>
      <c r="M85" s="642"/>
      <c r="N85" s="642"/>
      <c r="O85" s="642"/>
      <c r="P85" s="642"/>
      <c r="Q85" s="642"/>
      <c r="R85" s="642"/>
      <c r="S85" s="642"/>
      <c r="T85" s="642"/>
      <c r="U85" s="642"/>
      <c r="V85" s="642"/>
      <c r="W85" s="642"/>
      <c r="X85" s="642"/>
      <c r="Y85" s="642"/>
      <c r="Z85" s="642"/>
      <c r="AA85" s="642"/>
      <c r="AB85" s="642"/>
      <c r="AC85" s="642"/>
      <c r="AD85" s="642"/>
      <c r="AE85" s="642"/>
      <c r="AF85" s="642"/>
      <c r="AG85" s="642"/>
      <c r="AH85" s="642"/>
      <c r="AI85" s="642"/>
      <c r="AJ85" s="642"/>
      <c r="AK85" s="642"/>
      <c r="AL85" s="642"/>
      <c r="AM85" s="642"/>
      <c r="AN85" s="642"/>
      <c r="AO85" s="643"/>
      <c r="AP85" s="582"/>
      <c r="AQ85" s="641"/>
      <c r="AR85" s="642"/>
      <c r="AS85" s="642"/>
      <c r="AT85" s="642"/>
      <c r="AU85" s="642"/>
      <c r="AV85" s="642"/>
      <c r="AW85" s="642"/>
      <c r="AX85" s="642"/>
      <c r="AY85" s="642"/>
      <c r="AZ85" s="642"/>
      <c r="BA85" s="642"/>
      <c r="BB85" s="642"/>
      <c r="BC85" s="642"/>
      <c r="BD85" s="642"/>
      <c r="BE85" s="642"/>
      <c r="BF85" s="642"/>
      <c r="BG85" s="642"/>
      <c r="BH85" s="642"/>
      <c r="BI85" s="642"/>
      <c r="BJ85" s="642"/>
      <c r="BK85" s="642"/>
      <c r="BL85" s="642"/>
      <c r="BM85" s="642"/>
      <c r="BN85" s="642"/>
      <c r="BO85" s="642"/>
      <c r="BP85" s="642"/>
      <c r="BQ85" s="642"/>
      <c r="BR85" s="642"/>
      <c r="BS85" s="642"/>
      <c r="BT85" s="643"/>
    </row>
    <row r="86" spans="2:73">
      <c r="B86" s="637"/>
      <c r="C86" s="637"/>
      <c r="D86" s="637"/>
      <c r="E86" s="637"/>
      <c r="F86" s="637"/>
      <c r="G86" s="637"/>
      <c r="H86" s="637"/>
      <c r="I86" s="592"/>
      <c r="J86" s="592"/>
      <c r="K86" s="582"/>
      <c r="L86" s="641"/>
      <c r="M86" s="642"/>
      <c r="N86" s="642"/>
      <c r="O86" s="642"/>
      <c r="P86" s="642"/>
      <c r="Q86" s="642"/>
      <c r="R86" s="642"/>
      <c r="S86" s="642"/>
      <c r="T86" s="642"/>
      <c r="U86" s="642"/>
      <c r="V86" s="642"/>
      <c r="W86" s="642"/>
      <c r="X86" s="642"/>
      <c r="Y86" s="642"/>
      <c r="Z86" s="642"/>
      <c r="AA86" s="642"/>
      <c r="AB86" s="642"/>
      <c r="AC86" s="642"/>
      <c r="AD86" s="642"/>
      <c r="AE86" s="642"/>
      <c r="AF86" s="642"/>
      <c r="AG86" s="642"/>
      <c r="AH86" s="642"/>
      <c r="AI86" s="642"/>
      <c r="AJ86" s="642"/>
      <c r="AK86" s="642"/>
      <c r="AL86" s="642"/>
      <c r="AM86" s="642"/>
      <c r="AN86" s="642"/>
      <c r="AO86" s="643"/>
      <c r="AP86" s="582"/>
      <c r="AQ86" s="641"/>
      <c r="AR86" s="642"/>
      <c r="AS86" s="642"/>
      <c r="AT86" s="642"/>
      <c r="AU86" s="642"/>
      <c r="AV86" s="642"/>
      <c r="AW86" s="642"/>
      <c r="AX86" s="642"/>
      <c r="AY86" s="642"/>
      <c r="AZ86" s="642"/>
      <c r="BA86" s="642"/>
      <c r="BB86" s="642"/>
      <c r="BC86" s="642"/>
      <c r="BD86" s="642"/>
      <c r="BE86" s="642"/>
      <c r="BF86" s="642"/>
      <c r="BG86" s="642"/>
      <c r="BH86" s="642"/>
      <c r="BI86" s="642"/>
      <c r="BJ86" s="642"/>
      <c r="BK86" s="642"/>
      <c r="BL86" s="642"/>
      <c r="BM86" s="642"/>
      <c r="BN86" s="642"/>
      <c r="BO86" s="642"/>
      <c r="BP86" s="642"/>
      <c r="BQ86" s="642"/>
      <c r="BR86" s="642"/>
      <c r="BS86" s="642"/>
      <c r="BT86" s="643"/>
    </row>
    <row r="87" spans="2:73">
      <c r="B87" s="637"/>
      <c r="C87" s="637"/>
      <c r="D87" s="637"/>
      <c r="E87" s="637"/>
      <c r="F87" s="637"/>
      <c r="G87" s="637"/>
      <c r="H87" s="637"/>
      <c r="I87" s="592"/>
      <c r="J87" s="592"/>
      <c r="K87" s="582"/>
      <c r="L87" s="641"/>
      <c r="M87" s="642"/>
      <c r="N87" s="642"/>
      <c r="O87" s="642"/>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2"/>
      <c r="AM87" s="642"/>
      <c r="AN87" s="642"/>
      <c r="AO87" s="643"/>
      <c r="AP87" s="582"/>
      <c r="AQ87" s="641"/>
      <c r="AR87" s="642"/>
      <c r="AS87" s="642"/>
      <c r="AT87" s="642"/>
      <c r="AU87" s="642"/>
      <c r="AV87" s="642"/>
      <c r="AW87" s="642"/>
      <c r="AX87" s="642"/>
      <c r="AY87" s="642"/>
      <c r="AZ87" s="642"/>
      <c r="BA87" s="642"/>
      <c r="BB87" s="642"/>
      <c r="BC87" s="642"/>
      <c r="BD87" s="642"/>
      <c r="BE87" s="642"/>
      <c r="BF87" s="642"/>
      <c r="BG87" s="642"/>
      <c r="BH87" s="642"/>
      <c r="BI87" s="642"/>
      <c r="BJ87" s="642"/>
      <c r="BK87" s="642"/>
      <c r="BL87" s="642"/>
      <c r="BM87" s="642"/>
      <c r="BN87" s="642"/>
      <c r="BO87" s="642"/>
      <c r="BP87" s="642"/>
      <c r="BQ87" s="642"/>
      <c r="BR87" s="642"/>
      <c r="BS87" s="642"/>
      <c r="BT87" s="643"/>
    </row>
    <row r="88" spans="2:73">
      <c r="B88" s="637"/>
      <c r="C88" s="637"/>
      <c r="D88" s="637"/>
      <c r="E88" s="637"/>
      <c r="F88" s="637"/>
      <c r="G88" s="637"/>
      <c r="H88" s="637"/>
      <c r="I88" s="592"/>
      <c r="J88" s="592"/>
      <c r="K88" s="582"/>
      <c r="L88" s="641"/>
      <c r="M88" s="642"/>
      <c r="N88" s="642"/>
      <c r="O88" s="642"/>
      <c r="P88" s="642"/>
      <c r="Q88" s="642"/>
      <c r="R88" s="642"/>
      <c r="S88" s="642"/>
      <c r="T88" s="642"/>
      <c r="U88" s="642"/>
      <c r="V88" s="642"/>
      <c r="W88" s="642"/>
      <c r="X88" s="642"/>
      <c r="Y88" s="642"/>
      <c r="Z88" s="642"/>
      <c r="AA88" s="642"/>
      <c r="AB88" s="642"/>
      <c r="AC88" s="642"/>
      <c r="AD88" s="642"/>
      <c r="AE88" s="642"/>
      <c r="AF88" s="642"/>
      <c r="AG88" s="642"/>
      <c r="AH88" s="642"/>
      <c r="AI88" s="642"/>
      <c r="AJ88" s="642"/>
      <c r="AK88" s="642"/>
      <c r="AL88" s="642"/>
      <c r="AM88" s="642"/>
      <c r="AN88" s="642"/>
      <c r="AO88" s="643"/>
      <c r="AP88" s="582"/>
      <c r="AQ88" s="644"/>
      <c r="AR88" s="645"/>
      <c r="AS88" s="645"/>
      <c r="AT88" s="645"/>
      <c r="AU88" s="645"/>
      <c r="AV88" s="645"/>
      <c r="AW88" s="645"/>
      <c r="AX88" s="645"/>
      <c r="AY88" s="645"/>
      <c r="AZ88" s="645"/>
      <c r="BA88" s="645"/>
      <c r="BB88" s="645"/>
      <c r="BC88" s="645"/>
      <c r="BD88" s="645"/>
      <c r="BE88" s="645"/>
      <c r="BF88" s="645"/>
      <c r="BG88" s="645"/>
      <c r="BH88" s="645"/>
      <c r="BI88" s="645"/>
      <c r="BJ88" s="645"/>
      <c r="BK88" s="645"/>
      <c r="BL88" s="645"/>
      <c r="BM88" s="645"/>
      <c r="BN88" s="645"/>
      <c r="BO88" s="645"/>
      <c r="BP88" s="645"/>
      <c r="BQ88" s="645"/>
      <c r="BR88" s="645"/>
      <c r="BS88" s="645"/>
      <c r="BT88" s="646"/>
    </row>
    <row r="89" spans="2:73">
      <c r="B89" s="637"/>
      <c r="C89" s="637"/>
      <c r="D89" s="637"/>
      <c r="E89" s="637"/>
      <c r="F89" s="637"/>
      <c r="G89" s="637"/>
      <c r="H89" s="637"/>
      <c r="I89" s="592"/>
      <c r="J89" s="592"/>
      <c r="K89" s="582"/>
      <c r="L89" s="641"/>
      <c r="M89" s="642"/>
      <c r="N89" s="642"/>
      <c r="O89" s="642"/>
      <c r="P89" s="642"/>
      <c r="Q89" s="642"/>
      <c r="R89" s="642"/>
      <c r="S89" s="642"/>
      <c r="T89" s="642"/>
      <c r="U89" s="642"/>
      <c r="V89" s="642"/>
      <c r="W89" s="642"/>
      <c r="X89" s="642"/>
      <c r="Y89" s="642"/>
      <c r="Z89" s="642"/>
      <c r="AA89" s="642"/>
      <c r="AB89" s="642"/>
      <c r="AC89" s="642"/>
      <c r="AD89" s="642"/>
      <c r="AE89" s="642"/>
      <c r="AF89" s="642"/>
      <c r="AG89" s="642"/>
      <c r="AH89" s="642"/>
      <c r="AI89" s="642"/>
      <c r="AJ89" s="642"/>
      <c r="AK89" s="642"/>
      <c r="AL89" s="642"/>
      <c r="AM89" s="642"/>
      <c r="AN89" s="642"/>
      <c r="AO89" s="643"/>
      <c r="AP89" s="582"/>
      <c r="AQ89" s="638"/>
      <c r="AR89" s="639"/>
      <c r="AS89" s="639"/>
      <c r="AT89" s="639"/>
      <c r="AU89" s="639"/>
      <c r="AV89" s="639"/>
      <c r="AW89" s="639"/>
      <c r="AX89" s="639"/>
      <c r="AY89" s="639"/>
      <c r="AZ89" s="639"/>
      <c r="BA89" s="639"/>
      <c r="BB89" s="639"/>
      <c r="BC89" s="639"/>
      <c r="BD89" s="639"/>
      <c r="BE89" s="639"/>
      <c r="BF89" s="639"/>
      <c r="BG89" s="639"/>
      <c r="BH89" s="639"/>
      <c r="BI89" s="639"/>
      <c r="BJ89" s="639"/>
      <c r="BK89" s="639"/>
      <c r="BL89" s="639"/>
      <c r="BM89" s="639"/>
      <c r="BN89" s="639"/>
      <c r="BO89" s="639"/>
      <c r="BP89" s="639"/>
      <c r="BQ89" s="639"/>
      <c r="BR89" s="639"/>
      <c r="BS89" s="639"/>
      <c r="BT89" s="640"/>
    </row>
    <row r="90" spans="2:73">
      <c r="B90" s="637"/>
      <c r="C90" s="637"/>
      <c r="D90" s="637"/>
      <c r="E90" s="637"/>
      <c r="F90" s="637"/>
      <c r="G90" s="637"/>
      <c r="H90" s="637"/>
      <c r="I90" s="592"/>
      <c r="J90" s="592"/>
      <c r="K90" s="582"/>
      <c r="L90" s="641"/>
      <c r="M90" s="642"/>
      <c r="N90" s="642"/>
      <c r="O90" s="642"/>
      <c r="P90" s="642"/>
      <c r="Q90" s="642"/>
      <c r="R90" s="642"/>
      <c r="S90" s="642"/>
      <c r="T90" s="642"/>
      <c r="U90" s="642"/>
      <c r="V90" s="642"/>
      <c r="W90" s="642"/>
      <c r="X90" s="642"/>
      <c r="Y90" s="642"/>
      <c r="Z90" s="642"/>
      <c r="AA90" s="642"/>
      <c r="AB90" s="642"/>
      <c r="AC90" s="642"/>
      <c r="AD90" s="642"/>
      <c r="AE90" s="642"/>
      <c r="AF90" s="642"/>
      <c r="AG90" s="642"/>
      <c r="AH90" s="642"/>
      <c r="AI90" s="642"/>
      <c r="AJ90" s="642"/>
      <c r="AK90" s="642"/>
      <c r="AL90" s="642"/>
      <c r="AM90" s="642"/>
      <c r="AN90" s="642"/>
      <c r="AO90" s="643"/>
      <c r="AP90" s="582"/>
      <c r="AQ90" s="641"/>
      <c r="AR90" s="642"/>
      <c r="AS90" s="642"/>
      <c r="AT90" s="642"/>
      <c r="AU90" s="642"/>
      <c r="AV90" s="642"/>
      <c r="AW90" s="642"/>
      <c r="AX90" s="642"/>
      <c r="AY90" s="642"/>
      <c r="AZ90" s="642"/>
      <c r="BA90" s="642"/>
      <c r="BB90" s="642"/>
      <c r="BC90" s="642"/>
      <c r="BD90" s="642"/>
      <c r="BE90" s="642"/>
      <c r="BF90" s="642"/>
      <c r="BG90" s="642"/>
      <c r="BH90" s="642"/>
      <c r="BI90" s="642"/>
      <c r="BJ90" s="642"/>
      <c r="BK90" s="642"/>
      <c r="BL90" s="642"/>
      <c r="BM90" s="642"/>
      <c r="BN90" s="642"/>
      <c r="BO90" s="642"/>
      <c r="BP90" s="642"/>
      <c r="BQ90" s="642"/>
      <c r="BR90" s="642"/>
      <c r="BS90" s="642"/>
      <c r="BT90" s="643"/>
    </row>
    <row r="91" spans="2:73">
      <c r="B91" s="637"/>
      <c r="C91" s="637"/>
      <c r="D91" s="637"/>
      <c r="E91" s="637"/>
      <c r="F91" s="637"/>
      <c r="G91" s="637"/>
      <c r="H91" s="637"/>
      <c r="I91" s="592"/>
      <c r="J91" s="592"/>
      <c r="K91" s="582"/>
      <c r="L91" s="641"/>
      <c r="M91" s="642"/>
      <c r="N91" s="642"/>
      <c r="O91" s="642"/>
      <c r="P91" s="642"/>
      <c r="Q91" s="642"/>
      <c r="R91" s="642"/>
      <c r="S91" s="642"/>
      <c r="T91" s="642"/>
      <c r="U91" s="642"/>
      <c r="V91" s="642"/>
      <c r="W91" s="642"/>
      <c r="X91" s="642"/>
      <c r="Y91" s="642"/>
      <c r="Z91" s="642"/>
      <c r="AA91" s="642"/>
      <c r="AB91" s="642"/>
      <c r="AC91" s="642"/>
      <c r="AD91" s="642"/>
      <c r="AE91" s="642"/>
      <c r="AF91" s="642"/>
      <c r="AG91" s="642"/>
      <c r="AH91" s="642"/>
      <c r="AI91" s="642"/>
      <c r="AJ91" s="642"/>
      <c r="AK91" s="642"/>
      <c r="AL91" s="642"/>
      <c r="AM91" s="642"/>
      <c r="AN91" s="642"/>
      <c r="AO91" s="643"/>
      <c r="AP91" s="582"/>
      <c r="AQ91" s="641"/>
      <c r="AR91" s="642"/>
      <c r="AS91" s="642"/>
      <c r="AT91" s="642"/>
      <c r="AU91" s="642"/>
      <c r="AV91" s="642"/>
      <c r="AW91" s="642"/>
      <c r="AX91" s="642"/>
      <c r="AY91" s="642"/>
      <c r="AZ91" s="642"/>
      <c r="BA91" s="642"/>
      <c r="BB91" s="642"/>
      <c r="BC91" s="642"/>
      <c r="BD91" s="642"/>
      <c r="BE91" s="642"/>
      <c r="BF91" s="642"/>
      <c r="BG91" s="642"/>
      <c r="BH91" s="642"/>
      <c r="BI91" s="642"/>
      <c r="BJ91" s="642"/>
      <c r="BK91" s="642"/>
      <c r="BL91" s="642"/>
      <c r="BM91" s="642"/>
      <c r="BN91" s="642"/>
      <c r="BO91" s="642"/>
      <c r="BP91" s="642"/>
      <c r="BQ91" s="642"/>
      <c r="BR91" s="642"/>
      <c r="BS91" s="642"/>
      <c r="BT91" s="643"/>
    </row>
    <row r="92" spans="2:73">
      <c r="B92" s="637"/>
      <c r="C92" s="637"/>
      <c r="D92" s="637"/>
      <c r="E92" s="637"/>
      <c r="F92" s="637"/>
      <c r="G92" s="637"/>
      <c r="H92" s="637"/>
      <c r="I92" s="592"/>
      <c r="J92" s="592"/>
      <c r="K92" s="582"/>
      <c r="L92" s="641"/>
      <c r="M92" s="642"/>
      <c r="N92" s="642"/>
      <c r="O92" s="642"/>
      <c r="P92" s="642"/>
      <c r="Q92" s="642"/>
      <c r="R92" s="642"/>
      <c r="S92" s="642"/>
      <c r="T92" s="642"/>
      <c r="U92" s="642"/>
      <c r="V92" s="642"/>
      <c r="W92" s="642"/>
      <c r="X92" s="642"/>
      <c r="Y92" s="642"/>
      <c r="Z92" s="642"/>
      <c r="AA92" s="642"/>
      <c r="AB92" s="642"/>
      <c r="AC92" s="642"/>
      <c r="AD92" s="642"/>
      <c r="AE92" s="642"/>
      <c r="AF92" s="642"/>
      <c r="AG92" s="642"/>
      <c r="AH92" s="642"/>
      <c r="AI92" s="642"/>
      <c r="AJ92" s="642"/>
      <c r="AK92" s="642"/>
      <c r="AL92" s="642"/>
      <c r="AM92" s="642"/>
      <c r="AN92" s="642"/>
      <c r="AO92" s="643"/>
      <c r="AP92" s="582"/>
      <c r="AQ92" s="641"/>
      <c r="AR92" s="642"/>
      <c r="AS92" s="642"/>
      <c r="AT92" s="642"/>
      <c r="AU92" s="642"/>
      <c r="AV92" s="642"/>
      <c r="AW92" s="642"/>
      <c r="AX92" s="642"/>
      <c r="AY92" s="642"/>
      <c r="AZ92" s="642"/>
      <c r="BA92" s="642"/>
      <c r="BB92" s="642"/>
      <c r="BC92" s="642"/>
      <c r="BD92" s="642"/>
      <c r="BE92" s="642"/>
      <c r="BF92" s="642"/>
      <c r="BG92" s="642"/>
      <c r="BH92" s="642"/>
      <c r="BI92" s="642"/>
      <c r="BJ92" s="642"/>
      <c r="BK92" s="642"/>
      <c r="BL92" s="642"/>
      <c r="BM92" s="642"/>
      <c r="BN92" s="642"/>
      <c r="BO92" s="642"/>
      <c r="BP92" s="642"/>
      <c r="BQ92" s="642"/>
      <c r="BR92" s="642"/>
      <c r="BS92" s="642"/>
      <c r="BT92" s="643"/>
    </row>
    <row r="93" spans="2:73">
      <c r="B93" s="637"/>
      <c r="C93" s="637"/>
      <c r="D93" s="637"/>
      <c r="E93" s="637"/>
      <c r="F93" s="637"/>
      <c r="G93" s="637"/>
      <c r="H93" s="637"/>
      <c r="I93" s="592"/>
      <c r="J93" s="592"/>
      <c r="K93" s="582"/>
      <c r="L93" s="641"/>
      <c r="M93" s="642"/>
      <c r="N93" s="642"/>
      <c r="O93" s="642"/>
      <c r="P93" s="642"/>
      <c r="Q93" s="642"/>
      <c r="R93" s="642"/>
      <c r="S93" s="642"/>
      <c r="T93" s="642"/>
      <c r="U93" s="642"/>
      <c r="V93" s="642"/>
      <c r="W93" s="642"/>
      <c r="X93" s="642"/>
      <c r="Y93" s="642"/>
      <c r="Z93" s="642"/>
      <c r="AA93" s="642"/>
      <c r="AB93" s="642"/>
      <c r="AC93" s="642"/>
      <c r="AD93" s="642"/>
      <c r="AE93" s="642"/>
      <c r="AF93" s="642"/>
      <c r="AG93" s="642"/>
      <c r="AH93" s="642"/>
      <c r="AI93" s="642"/>
      <c r="AJ93" s="642"/>
      <c r="AK93" s="642"/>
      <c r="AL93" s="642"/>
      <c r="AM93" s="642"/>
      <c r="AN93" s="642"/>
      <c r="AO93" s="643"/>
      <c r="AP93" s="582"/>
      <c r="AQ93" s="641"/>
      <c r="AR93" s="642"/>
      <c r="AS93" s="642"/>
      <c r="AT93" s="642"/>
      <c r="AU93" s="642"/>
      <c r="AV93" s="642"/>
      <c r="AW93" s="642"/>
      <c r="AX93" s="642"/>
      <c r="AY93" s="642"/>
      <c r="AZ93" s="642"/>
      <c r="BA93" s="642"/>
      <c r="BB93" s="642"/>
      <c r="BC93" s="642"/>
      <c r="BD93" s="642"/>
      <c r="BE93" s="642"/>
      <c r="BF93" s="642"/>
      <c r="BG93" s="642"/>
      <c r="BH93" s="642"/>
      <c r="BI93" s="642"/>
      <c r="BJ93" s="642"/>
      <c r="BK93" s="642"/>
      <c r="BL93" s="642"/>
      <c r="BM93" s="642"/>
      <c r="BN93" s="642"/>
      <c r="BO93" s="642"/>
      <c r="BP93" s="642"/>
      <c r="BQ93" s="642"/>
      <c r="BR93" s="642"/>
      <c r="BS93" s="642"/>
      <c r="BT93" s="643"/>
    </row>
    <row r="94" spans="2:73">
      <c r="B94" s="637"/>
      <c r="C94" s="637"/>
      <c r="D94" s="637"/>
      <c r="E94" s="637"/>
      <c r="F94" s="637"/>
      <c r="G94" s="637"/>
      <c r="H94" s="637"/>
      <c r="I94" s="592"/>
      <c r="J94" s="592"/>
      <c r="K94" s="582"/>
      <c r="L94" s="641"/>
      <c r="M94" s="642"/>
      <c r="N94" s="642"/>
      <c r="O94" s="642"/>
      <c r="P94" s="642"/>
      <c r="Q94" s="642"/>
      <c r="R94" s="642"/>
      <c r="S94" s="642"/>
      <c r="T94" s="642"/>
      <c r="U94" s="642"/>
      <c r="V94" s="642"/>
      <c r="W94" s="642"/>
      <c r="X94" s="642"/>
      <c r="Y94" s="642"/>
      <c r="Z94" s="642"/>
      <c r="AA94" s="642"/>
      <c r="AB94" s="642"/>
      <c r="AC94" s="642"/>
      <c r="AD94" s="642"/>
      <c r="AE94" s="642"/>
      <c r="AF94" s="642"/>
      <c r="AG94" s="642"/>
      <c r="AH94" s="642"/>
      <c r="AI94" s="642"/>
      <c r="AJ94" s="642"/>
      <c r="AK94" s="642"/>
      <c r="AL94" s="642"/>
      <c r="AM94" s="642"/>
      <c r="AN94" s="642"/>
      <c r="AO94" s="643"/>
      <c r="AP94" s="582"/>
      <c r="AQ94" s="641"/>
      <c r="AR94" s="642"/>
      <c r="AS94" s="642"/>
      <c r="AT94" s="642"/>
      <c r="AU94" s="642"/>
      <c r="AV94" s="642"/>
      <c r="AW94" s="642"/>
      <c r="AX94" s="642"/>
      <c r="AY94" s="642"/>
      <c r="AZ94" s="642"/>
      <c r="BA94" s="642"/>
      <c r="BB94" s="642"/>
      <c r="BC94" s="642"/>
      <c r="BD94" s="642"/>
      <c r="BE94" s="642"/>
      <c r="BF94" s="642"/>
      <c r="BG94" s="642"/>
      <c r="BH94" s="642"/>
      <c r="BI94" s="642"/>
      <c r="BJ94" s="642"/>
      <c r="BK94" s="642"/>
      <c r="BL94" s="642"/>
      <c r="BM94" s="642"/>
      <c r="BN94" s="642"/>
      <c r="BO94" s="642"/>
      <c r="BP94" s="642"/>
      <c r="BQ94" s="642"/>
      <c r="BR94" s="642"/>
      <c r="BS94" s="642"/>
      <c r="BT94" s="643"/>
    </row>
    <row r="95" spans="2:73">
      <c r="B95" s="637"/>
      <c r="C95" s="637"/>
      <c r="D95" s="637"/>
      <c r="E95" s="637"/>
      <c r="F95" s="637"/>
      <c r="G95" s="637"/>
      <c r="H95" s="637"/>
      <c r="I95" s="592"/>
      <c r="J95" s="592"/>
      <c r="K95" s="582"/>
      <c r="L95" s="641"/>
      <c r="M95" s="642"/>
      <c r="N95" s="642"/>
      <c r="O95" s="642"/>
      <c r="P95" s="642"/>
      <c r="Q95" s="642"/>
      <c r="R95" s="642"/>
      <c r="S95" s="642"/>
      <c r="T95" s="642"/>
      <c r="U95" s="642"/>
      <c r="V95" s="642"/>
      <c r="W95" s="642"/>
      <c r="X95" s="642"/>
      <c r="Y95" s="642"/>
      <c r="Z95" s="642"/>
      <c r="AA95" s="642"/>
      <c r="AB95" s="642"/>
      <c r="AC95" s="642"/>
      <c r="AD95" s="642"/>
      <c r="AE95" s="642"/>
      <c r="AF95" s="642"/>
      <c r="AG95" s="642"/>
      <c r="AH95" s="642"/>
      <c r="AI95" s="642"/>
      <c r="AJ95" s="642"/>
      <c r="AK95" s="642"/>
      <c r="AL95" s="642"/>
      <c r="AM95" s="642"/>
      <c r="AN95" s="642"/>
      <c r="AO95" s="643"/>
      <c r="AP95" s="582"/>
      <c r="AQ95" s="641"/>
      <c r="AR95" s="642"/>
      <c r="AS95" s="642"/>
      <c r="AT95" s="642"/>
      <c r="AU95" s="642"/>
      <c r="AV95" s="642"/>
      <c r="AW95" s="642"/>
      <c r="AX95" s="642"/>
      <c r="AY95" s="642"/>
      <c r="AZ95" s="642"/>
      <c r="BA95" s="642"/>
      <c r="BB95" s="642"/>
      <c r="BC95" s="642"/>
      <c r="BD95" s="642"/>
      <c r="BE95" s="642"/>
      <c r="BF95" s="642"/>
      <c r="BG95" s="642"/>
      <c r="BH95" s="642"/>
      <c r="BI95" s="642"/>
      <c r="BJ95" s="642"/>
      <c r="BK95" s="642"/>
      <c r="BL95" s="642"/>
      <c r="BM95" s="642"/>
      <c r="BN95" s="642"/>
      <c r="BO95" s="642"/>
      <c r="BP95" s="642"/>
      <c r="BQ95" s="642"/>
      <c r="BR95" s="642"/>
      <c r="BS95" s="642"/>
      <c r="BT95" s="643"/>
    </row>
    <row r="96" spans="2:73">
      <c r="B96" s="637"/>
      <c r="C96" s="637"/>
      <c r="D96" s="637"/>
      <c r="E96" s="637"/>
      <c r="F96" s="637"/>
      <c r="G96" s="637"/>
      <c r="H96" s="637"/>
      <c r="I96" s="592"/>
      <c r="J96" s="592"/>
      <c r="K96" s="582"/>
      <c r="L96" s="641"/>
      <c r="M96" s="642"/>
      <c r="N96" s="642"/>
      <c r="O96" s="642"/>
      <c r="P96" s="642"/>
      <c r="Q96" s="642"/>
      <c r="R96" s="642"/>
      <c r="S96" s="642"/>
      <c r="T96" s="642"/>
      <c r="U96" s="642"/>
      <c r="V96" s="642"/>
      <c r="W96" s="642"/>
      <c r="X96" s="642"/>
      <c r="Y96" s="642"/>
      <c r="Z96" s="642"/>
      <c r="AA96" s="642"/>
      <c r="AB96" s="642"/>
      <c r="AC96" s="642"/>
      <c r="AD96" s="642"/>
      <c r="AE96" s="642"/>
      <c r="AF96" s="642"/>
      <c r="AG96" s="642"/>
      <c r="AH96" s="642"/>
      <c r="AI96" s="642"/>
      <c r="AJ96" s="642"/>
      <c r="AK96" s="642"/>
      <c r="AL96" s="642"/>
      <c r="AM96" s="642"/>
      <c r="AN96" s="642"/>
      <c r="AO96" s="643"/>
      <c r="AP96" s="582"/>
      <c r="AQ96" s="641"/>
      <c r="AR96" s="642"/>
      <c r="AS96" s="642"/>
      <c r="AT96" s="642"/>
      <c r="AU96" s="642"/>
      <c r="AV96" s="642"/>
      <c r="AW96" s="642"/>
      <c r="AX96" s="642"/>
      <c r="AY96" s="642"/>
      <c r="AZ96" s="642"/>
      <c r="BA96" s="642"/>
      <c r="BB96" s="642"/>
      <c r="BC96" s="642"/>
      <c r="BD96" s="642"/>
      <c r="BE96" s="642"/>
      <c r="BF96" s="642"/>
      <c r="BG96" s="642"/>
      <c r="BH96" s="642"/>
      <c r="BI96" s="642"/>
      <c r="BJ96" s="642"/>
      <c r="BK96" s="642"/>
      <c r="BL96" s="642"/>
      <c r="BM96" s="642"/>
      <c r="BN96" s="642"/>
      <c r="BO96" s="642"/>
      <c r="BP96" s="642"/>
      <c r="BQ96" s="642"/>
      <c r="BR96" s="642"/>
      <c r="BS96" s="642"/>
      <c r="BT96" s="643"/>
    </row>
    <row r="97" spans="2:73">
      <c r="B97" s="637"/>
      <c r="C97" s="637"/>
      <c r="D97" s="637"/>
      <c r="E97" s="637"/>
      <c r="F97" s="637"/>
      <c r="G97" s="637"/>
      <c r="H97" s="637"/>
      <c r="I97" s="592"/>
      <c r="J97" s="592"/>
      <c r="K97" s="582"/>
      <c r="L97" s="641"/>
      <c r="M97" s="642"/>
      <c r="N97" s="642"/>
      <c r="O97" s="642"/>
      <c r="P97" s="642"/>
      <c r="Q97" s="642"/>
      <c r="R97" s="642"/>
      <c r="S97" s="642"/>
      <c r="T97" s="642"/>
      <c r="U97" s="642"/>
      <c r="V97" s="642"/>
      <c r="W97" s="642"/>
      <c r="X97" s="642"/>
      <c r="Y97" s="642"/>
      <c r="Z97" s="642"/>
      <c r="AA97" s="642"/>
      <c r="AB97" s="642"/>
      <c r="AC97" s="642"/>
      <c r="AD97" s="642"/>
      <c r="AE97" s="642"/>
      <c r="AF97" s="642"/>
      <c r="AG97" s="642"/>
      <c r="AH97" s="642"/>
      <c r="AI97" s="642"/>
      <c r="AJ97" s="642"/>
      <c r="AK97" s="642"/>
      <c r="AL97" s="642"/>
      <c r="AM97" s="642"/>
      <c r="AN97" s="642"/>
      <c r="AO97" s="643"/>
      <c r="AP97" s="582"/>
      <c r="AQ97" s="641"/>
      <c r="AR97" s="642"/>
      <c r="AS97" s="642"/>
      <c r="AT97" s="642"/>
      <c r="AU97" s="642"/>
      <c r="AV97" s="642"/>
      <c r="AW97" s="642"/>
      <c r="AX97" s="642"/>
      <c r="AY97" s="642"/>
      <c r="AZ97" s="642"/>
      <c r="BA97" s="642"/>
      <c r="BB97" s="642"/>
      <c r="BC97" s="642"/>
      <c r="BD97" s="642"/>
      <c r="BE97" s="642"/>
      <c r="BF97" s="642"/>
      <c r="BG97" s="642"/>
      <c r="BH97" s="642"/>
      <c r="BI97" s="642"/>
      <c r="BJ97" s="642"/>
      <c r="BK97" s="642"/>
      <c r="BL97" s="642"/>
      <c r="BM97" s="642"/>
      <c r="BN97" s="642"/>
      <c r="BO97" s="642"/>
      <c r="BP97" s="642"/>
      <c r="BQ97" s="642"/>
      <c r="BR97" s="642"/>
      <c r="BS97" s="642"/>
      <c r="BT97" s="643"/>
    </row>
    <row r="98" spans="2:73" ht="15.9">
      <c r="B98" s="637"/>
      <c r="C98" s="637"/>
      <c r="D98" s="637"/>
      <c r="E98" s="637"/>
      <c r="F98" s="637"/>
      <c r="G98" s="637"/>
      <c r="H98" s="637"/>
      <c r="I98" s="592"/>
      <c r="J98" s="592"/>
      <c r="K98" s="582"/>
      <c r="L98" s="641"/>
      <c r="M98" s="642"/>
      <c r="N98" s="642"/>
      <c r="O98" s="642"/>
      <c r="P98" s="642"/>
      <c r="Q98" s="642"/>
      <c r="R98" s="642"/>
      <c r="S98" s="642"/>
      <c r="T98" s="642"/>
      <c r="U98" s="642"/>
      <c r="V98" s="642"/>
      <c r="W98" s="642"/>
      <c r="X98" s="642"/>
      <c r="Y98" s="642"/>
      <c r="Z98" s="642"/>
      <c r="AA98" s="642"/>
      <c r="AB98" s="642"/>
      <c r="AC98" s="642"/>
      <c r="AD98" s="642"/>
      <c r="AE98" s="642"/>
      <c r="AF98" s="642"/>
      <c r="AG98" s="642"/>
      <c r="AH98" s="642"/>
      <c r="AI98" s="642"/>
      <c r="AJ98" s="642"/>
      <c r="AK98" s="642"/>
      <c r="AL98" s="642"/>
      <c r="AM98" s="642"/>
      <c r="AN98" s="642"/>
      <c r="AO98" s="643"/>
      <c r="AP98" s="582"/>
      <c r="AQ98" s="641"/>
      <c r="AR98" s="642"/>
      <c r="AS98" s="642"/>
      <c r="AT98" s="642"/>
      <c r="AU98" s="642"/>
      <c r="AV98" s="642"/>
      <c r="AW98" s="642"/>
      <c r="AX98" s="642"/>
      <c r="AY98" s="642"/>
      <c r="AZ98" s="642"/>
      <c r="BA98" s="642"/>
      <c r="BB98" s="642"/>
      <c r="BC98" s="642"/>
      <c r="BD98" s="642"/>
      <c r="BE98" s="642"/>
      <c r="BF98" s="642"/>
      <c r="BG98" s="642"/>
      <c r="BH98" s="642"/>
      <c r="BI98" s="642"/>
      <c r="BJ98" s="642"/>
      <c r="BK98" s="642"/>
      <c r="BL98" s="642"/>
      <c r="BM98" s="642"/>
      <c r="BN98" s="642"/>
      <c r="BO98" s="642"/>
      <c r="BP98" s="642"/>
      <c r="BQ98" s="642"/>
      <c r="BR98" s="642"/>
      <c r="BS98" s="642"/>
      <c r="BT98" s="643"/>
      <c r="BU98" s="147"/>
    </row>
    <row r="99" spans="2:73" ht="15.9">
      <c r="B99" s="637"/>
      <c r="C99" s="637"/>
      <c r="D99" s="637"/>
      <c r="E99" s="637"/>
      <c r="F99" s="637"/>
      <c r="G99" s="637"/>
      <c r="H99" s="637"/>
      <c r="I99" s="592"/>
      <c r="J99" s="592"/>
      <c r="K99" s="582"/>
      <c r="L99" s="641"/>
      <c r="M99" s="642"/>
      <c r="N99" s="642"/>
      <c r="O99" s="642"/>
      <c r="P99" s="642"/>
      <c r="Q99" s="642"/>
      <c r="R99" s="642"/>
      <c r="S99" s="642"/>
      <c r="T99" s="642"/>
      <c r="U99" s="642"/>
      <c r="V99" s="642"/>
      <c r="W99" s="642"/>
      <c r="X99" s="642"/>
      <c r="Y99" s="642"/>
      <c r="Z99" s="642"/>
      <c r="AA99" s="642"/>
      <c r="AB99" s="642"/>
      <c r="AC99" s="642"/>
      <c r="AD99" s="642"/>
      <c r="AE99" s="642"/>
      <c r="AF99" s="642"/>
      <c r="AG99" s="642"/>
      <c r="AH99" s="642"/>
      <c r="AI99" s="642"/>
      <c r="AJ99" s="642"/>
      <c r="AK99" s="642"/>
      <c r="AL99" s="642"/>
      <c r="AM99" s="642"/>
      <c r="AN99" s="642"/>
      <c r="AO99" s="643"/>
      <c r="AP99" s="582"/>
      <c r="AQ99" s="641"/>
      <c r="AR99" s="642"/>
      <c r="AS99" s="642"/>
      <c r="AT99" s="642"/>
      <c r="AU99" s="642"/>
      <c r="AV99" s="642"/>
      <c r="AW99" s="642"/>
      <c r="AX99" s="642"/>
      <c r="AY99" s="642"/>
      <c r="AZ99" s="642"/>
      <c r="BA99" s="642"/>
      <c r="BB99" s="642"/>
      <c r="BC99" s="642"/>
      <c r="BD99" s="642"/>
      <c r="BE99" s="642"/>
      <c r="BF99" s="642"/>
      <c r="BG99" s="642"/>
      <c r="BH99" s="642"/>
      <c r="BI99" s="642"/>
      <c r="BJ99" s="642"/>
      <c r="BK99" s="642"/>
      <c r="BL99" s="642"/>
      <c r="BM99" s="642"/>
      <c r="BN99" s="642"/>
      <c r="BO99" s="642"/>
      <c r="BP99" s="642"/>
      <c r="BQ99" s="642"/>
      <c r="BR99" s="642"/>
      <c r="BS99" s="642"/>
      <c r="BT99" s="643"/>
      <c r="BU99" s="147"/>
    </row>
    <row r="100" spans="2:73" ht="15.9">
      <c r="B100" s="637"/>
      <c r="C100" s="637"/>
      <c r="D100" s="637"/>
      <c r="E100" s="637"/>
      <c r="F100" s="637"/>
      <c r="G100" s="637"/>
      <c r="H100" s="637"/>
      <c r="I100" s="592"/>
      <c r="J100" s="592"/>
      <c r="K100" s="582"/>
      <c r="L100" s="641"/>
      <c r="M100" s="642"/>
      <c r="N100" s="642"/>
      <c r="O100" s="642"/>
      <c r="P100" s="642"/>
      <c r="Q100" s="642"/>
      <c r="R100" s="642"/>
      <c r="S100" s="642"/>
      <c r="T100" s="642"/>
      <c r="U100" s="642"/>
      <c r="V100" s="642"/>
      <c r="W100" s="642"/>
      <c r="X100" s="642"/>
      <c r="Y100" s="642"/>
      <c r="Z100" s="642"/>
      <c r="AA100" s="642"/>
      <c r="AB100" s="642"/>
      <c r="AC100" s="642"/>
      <c r="AD100" s="642"/>
      <c r="AE100" s="642"/>
      <c r="AF100" s="642"/>
      <c r="AG100" s="642"/>
      <c r="AH100" s="642"/>
      <c r="AI100" s="642"/>
      <c r="AJ100" s="642"/>
      <c r="AK100" s="642"/>
      <c r="AL100" s="642"/>
      <c r="AM100" s="642"/>
      <c r="AN100" s="642"/>
      <c r="AO100" s="643"/>
      <c r="AP100" s="582"/>
      <c r="AQ100" s="641"/>
      <c r="AR100" s="642"/>
      <c r="AS100" s="642"/>
      <c r="AT100" s="642"/>
      <c r="AU100" s="642"/>
      <c r="AV100" s="642"/>
      <c r="AW100" s="642"/>
      <c r="AX100" s="642"/>
      <c r="AY100" s="642"/>
      <c r="AZ100" s="642"/>
      <c r="BA100" s="642"/>
      <c r="BB100" s="642"/>
      <c r="BC100" s="642"/>
      <c r="BD100" s="642"/>
      <c r="BE100" s="642"/>
      <c r="BF100" s="642"/>
      <c r="BG100" s="642"/>
      <c r="BH100" s="642"/>
      <c r="BI100" s="642"/>
      <c r="BJ100" s="642"/>
      <c r="BK100" s="642"/>
      <c r="BL100" s="642"/>
      <c r="BM100" s="642"/>
      <c r="BN100" s="642"/>
      <c r="BO100" s="642"/>
      <c r="BP100" s="642"/>
      <c r="BQ100" s="642"/>
      <c r="BR100" s="642"/>
      <c r="BS100" s="642"/>
      <c r="BT100" s="643"/>
      <c r="BU100" s="147"/>
    </row>
    <row r="101" spans="2:73">
      <c r="B101" s="637"/>
      <c r="C101" s="637"/>
      <c r="D101" s="637"/>
      <c r="E101" s="637"/>
      <c r="F101" s="637"/>
      <c r="G101" s="637"/>
      <c r="H101" s="637"/>
      <c r="I101" s="592"/>
      <c r="J101" s="592"/>
      <c r="K101" s="582"/>
      <c r="L101" s="641"/>
      <c r="M101" s="642"/>
      <c r="N101" s="642"/>
      <c r="O101" s="642"/>
      <c r="P101" s="642"/>
      <c r="Q101" s="642"/>
      <c r="R101" s="642"/>
      <c r="S101" s="642"/>
      <c r="T101" s="642"/>
      <c r="U101" s="642"/>
      <c r="V101" s="642"/>
      <c r="W101" s="642"/>
      <c r="X101" s="642"/>
      <c r="Y101" s="642"/>
      <c r="Z101" s="642"/>
      <c r="AA101" s="642"/>
      <c r="AB101" s="642"/>
      <c r="AC101" s="642"/>
      <c r="AD101" s="642"/>
      <c r="AE101" s="642"/>
      <c r="AF101" s="642"/>
      <c r="AG101" s="642"/>
      <c r="AH101" s="642"/>
      <c r="AI101" s="642"/>
      <c r="AJ101" s="642"/>
      <c r="AK101" s="642"/>
      <c r="AL101" s="642"/>
      <c r="AM101" s="642"/>
      <c r="AN101" s="642"/>
      <c r="AO101" s="643"/>
      <c r="AP101" s="582"/>
      <c r="AQ101" s="641"/>
      <c r="AR101" s="642"/>
      <c r="AS101" s="642"/>
      <c r="AT101" s="642"/>
      <c r="AU101" s="642"/>
      <c r="AV101" s="642"/>
      <c r="AW101" s="642"/>
      <c r="AX101" s="642"/>
      <c r="AY101" s="642"/>
      <c r="AZ101" s="642"/>
      <c r="BA101" s="642"/>
      <c r="BB101" s="642"/>
      <c r="BC101" s="642"/>
      <c r="BD101" s="642"/>
      <c r="BE101" s="642"/>
      <c r="BF101" s="642"/>
      <c r="BG101" s="642"/>
      <c r="BH101" s="642"/>
      <c r="BI101" s="642"/>
      <c r="BJ101" s="642"/>
      <c r="BK101" s="642"/>
      <c r="BL101" s="642"/>
      <c r="BM101" s="642"/>
      <c r="BN101" s="642"/>
      <c r="BO101" s="642"/>
      <c r="BP101" s="642"/>
      <c r="BQ101" s="642"/>
      <c r="BR101" s="642"/>
      <c r="BS101" s="642"/>
      <c r="BT101" s="643"/>
    </row>
    <row r="102" spans="2:73" ht="15.9">
      <c r="B102" s="637"/>
      <c r="C102" s="637"/>
      <c r="D102" s="637"/>
      <c r="E102" s="637"/>
      <c r="F102" s="637"/>
      <c r="G102" s="637"/>
      <c r="H102" s="637"/>
      <c r="I102" s="592"/>
      <c r="J102" s="592"/>
      <c r="K102" s="582"/>
      <c r="L102" s="641"/>
      <c r="M102" s="642"/>
      <c r="N102" s="642"/>
      <c r="O102" s="642"/>
      <c r="P102" s="642"/>
      <c r="Q102" s="642"/>
      <c r="R102" s="642"/>
      <c r="S102" s="642"/>
      <c r="T102" s="642"/>
      <c r="U102" s="642"/>
      <c r="V102" s="642"/>
      <c r="W102" s="642"/>
      <c r="X102" s="642"/>
      <c r="Y102" s="642"/>
      <c r="Z102" s="642"/>
      <c r="AA102" s="642"/>
      <c r="AB102" s="642"/>
      <c r="AC102" s="642"/>
      <c r="AD102" s="642"/>
      <c r="AE102" s="642"/>
      <c r="AF102" s="642"/>
      <c r="AG102" s="642"/>
      <c r="AH102" s="642"/>
      <c r="AI102" s="642"/>
      <c r="AJ102" s="642"/>
      <c r="AK102" s="642"/>
      <c r="AL102" s="642"/>
      <c r="AM102" s="642"/>
      <c r="AN102" s="642"/>
      <c r="AO102" s="643"/>
      <c r="AP102" s="582"/>
      <c r="AQ102" s="641"/>
      <c r="AR102" s="642"/>
      <c r="AS102" s="642"/>
      <c r="AT102" s="642"/>
      <c r="AU102" s="642"/>
      <c r="AV102" s="642"/>
      <c r="AW102" s="642"/>
      <c r="AX102" s="642"/>
      <c r="AY102" s="642"/>
      <c r="AZ102" s="642"/>
      <c r="BA102" s="642"/>
      <c r="BB102" s="642"/>
      <c r="BC102" s="642"/>
      <c r="BD102" s="642"/>
      <c r="BE102" s="642"/>
      <c r="BF102" s="642"/>
      <c r="BG102" s="642"/>
      <c r="BH102" s="642"/>
      <c r="BI102" s="642"/>
      <c r="BJ102" s="642"/>
      <c r="BK102" s="642"/>
      <c r="BL102" s="642"/>
      <c r="BM102" s="642"/>
      <c r="BN102" s="642"/>
      <c r="BO102" s="642"/>
      <c r="BP102" s="642"/>
      <c r="BQ102" s="642"/>
      <c r="BR102" s="642"/>
      <c r="BS102" s="642"/>
      <c r="BT102" s="643"/>
      <c r="BU102" s="147"/>
    </row>
    <row r="103" spans="2:73" ht="15.9">
      <c r="B103" s="637"/>
      <c r="C103" s="637"/>
      <c r="D103" s="637"/>
      <c r="E103" s="637"/>
      <c r="F103" s="637"/>
      <c r="G103" s="637"/>
      <c r="H103" s="637"/>
      <c r="I103" s="592"/>
      <c r="J103" s="592"/>
      <c r="K103" s="582"/>
      <c r="L103" s="641"/>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642"/>
      <c r="AL103" s="642"/>
      <c r="AM103" s="642"/>
      <c r="AN103" s="642"/>
      <c r="AO103" s="643"/>
      <c r="AP103" s="582"/>
      <c r="AQ103" s="641"/>
      <c r="AR103" s="642"/>
      <c r="AS103" s="642"/>
      <c r="AT103" s="642"/>
      <c r="AU103" s="642"/>
      <c r="AV103" s="642"/>
      <c r="AW103" s="642"/>
      <c r="AX103" s="642"/>
      <c r="AY103" s="642"/>
      <c r="AZ103" s="642"/>
      <c r="BA103" s="642"/>
      <c r="BB103" s="642"/>
      <c r="BC103" s="642"/>
      <c r="BD103" s="642"/>
      <c r="BE103" s="642"/>
      <c r="BF103" s="642"/>
      <c r="BG103" s="642"/>
      <c r="BH103" s="642"/>
      <c r="BI103" s="642"/>
      <c r="BJ103" s="642"/>
      <c r="BK103" s="642"/>
      <c r="BL103" s="642"/>
      <c r="BM103" s="642"/>
      <c r="BN103" s="642"/>
      <c r="BO103" s="642"/>
      <c r="BP103" s="642"/>
      <c r="BQ103" s="642"/>
      <c r="BR103" s="642"/>
      <c r="BS103" s="642"/>
      <c r="BT103" s="643"/>
      <c r="BU103" s="147"/>
    </row>
    <row r="104" spans="2:73" ht="15.9">
      <c r="B104" s="637"/>
      <c r="C104" s="637"/>
      <c r="D104" s="637"/>
      <c r="E104" s="637"/>
      <c r="F104" s="637"/>
      <c r="G104" s="637"/>
      <c r="H104" s="637"/>
      <c r="I104" s="592"/>
      <c r="J104" s="592"/>
      <c r="K104" s="582"/>
      <c r="L104" s="641"/>
      <c r="M104" s="642"/>
      <c r="N104" s="642"/>
      <c r="O104" s="642"/>
      <c r="P104" s="642"/>
      <c r="Q104" s="642"/>
      <c r="R104" s="642"/>
      <c r="S104" s="642"/>
      <c r="T104" s="642"/>
      <c r="U104" s="642"/>
      <c r="V104" s="642"/>
      <c r="W104" s="642"/>
      <c r="X104" s="642"/>
      <c r="Y104" s="642"/>
      <c r="Z104" s="642"/>
      <c r="AA104" s="642"/>
      <c r="AB104" s="642"/>
      <c r="AC104" s="642"/>
      <c r="AD104" s="642"/>
      <c r="AE104" s="642"/>
      <c r="AF104" s="642"/>
      <c r="AG104" s="642"/>
      <c r="AH104" s="642"/>
      <c r="AI104" s="642"/>
      <c r="AJ104" s="642"/>
      <c r="AK104" s="642"/>
      <c r="AL104" s="642"/>
      <c r="AM104" s="642"/>
      <c r="AN104" s="642"/>
      <c r="AO104" s="643"/>
      <c r="AP104" s="582"/>
      <c r="AQ104" s="641"/>
      <c r="AR104" s="642"/>
      <c r="AS104" s="642"/>
      <c r="AT104" s="642"/>
      <c r="AU104" s="642"/>
      <c r="AV104" s="642"/>
      <c r="AW104" s="642"/>
      <c r="AX104" s="642"/>
      <c r="AY104" s="642"/>
      <c r="AZ104" s="642"/>
      <c r="BA104" s="642"/>
      <c r="BB104" s="642"/>
      <c r="BC104" s="642"/>
      <c r="BD104" s="642"/>
      <c r="BE104" s="642"/>
      <c r="BF104" s="642"/>
      <c r="BG104" s="642"/>
      <c r="BH104" s="642"/>
      <c r="BI104" s="642"/>
      <c r="BJ104" s="642"/>
      <c r="BK104" s="642"/>
      <c r="BL104" s="642"/>
      <c r="BM104" s="642"/>
      <c r="BN104" s="642"/>
      <c r="BO104" s="642"/>
      <c r="BP104" s="642"/>
      <c r="BQ104" s="642"/>
      <c r="BR104" s="642"/>
      <c r="BS104" s="642"/>
      <c r="BT104" s="643"/>
      <c r="BU104" s="147"/>
    </row>
    <row r="105" spans="2:73" ht="15.9">
      <c r="B105" s="637"/>
      <c r="C105" s="637"/>
      <c r="D105" s="637"/>
      <c r="E105" s="637"/>
      <c r="F105" s="637"/>
      <c r="G105" s="637"/>
      <c r="H105" s="637"/>
      <c r="I105" s="592"/>
      <c r="J105" s="592"/>
      <c r="K105" s="582"/>
      <c r="L105" s="641"/>
      <c r="M105" s="642"/>
      <c r="N105" s="642"/>
      <c r="O105" s="642"/>
      <c r="P105" s="642"/>
      <c r="Q105" s="642"/>
      <c r="R105" s="642"/>
      <c r="S105" s="642"/>
      <c r="T105" s="642"/>
      <c r="U105" s="642"/>
      <c r="V105" s="642"/>
      <c r="W105" s="642"/>
      <c r="X105" s="642"/>
      <c r="Y105" s="642"/>
      <c r="Z105" s="642"/>
      <c r="AA105" s="642"/>
      <c r="AB105" s="642"/>
      <c r="AC105" s="642"/>
      <c r="AD105" s="642"/>
      <c r="AE105" s="642"/>
      <c r="AF105" s="642"/>
      <c r="AG105" s="642"/>
      <c r="AH105" s="642"/>
      <c r="AI105" s="642"/>
      <c r="AJ105" s="642"/>
      <c r="AK105" s="642"/>
      <c r="AL105" s="642"/>
      <c r="AM105" s="642"/>
      <c r="AN105" s="642"/>
      <c r="AO105" s="643"/>
      <c r="AP105" s="582"/>
      <c r="AQ105" s="641"/>
      <c r="AR105" s="642"/>
      <c r="AS105" s="642"/>
      <c r="AT105" s="642"/>
      <c r="AU105" s="642"/>
      <c r="AV105" s="642"/>
      <c r="AW105" s="642"/>
      <c r="AX105" s="642"/>
      <c r="AY105" s="642"/>
      <c r="AZ105" s="642"/>
      <c r="BA105" s="642"/>
      <c r="BB105" s="642"/>
      <c r="BC105" s="642"/>
      <c r="BD105" s="642"/>
      <c r="BE105" s="642"/>
      <c r="BF105" s="642"/>
      <c r="BG105" s="642"/>
      <c r="BH105" s="642"/>
      <c r="BI105" s="642"/>
      <c r="BJ105" s="642"/>
      <c r="BK105" s="642"/>
      <c r="BL105" s="642"/>
      <c r="BM105" s="642"/>
      <c r="BN105" s="642"/>
      <c r="BO105" s="642"/>
      <c r="BP105" s="642"/>
      <c r="BQ105" s="642"/>
      <c r="BR105" s="642"/>
      <c r="BS105" s="642"/>
      <c r="BT105" s="643"/>
      <c r="BU105" s="147"/>
    </row>
    <row r="106" spans="2:73" ht="15.9">
      <c r="B106" s="637"/>
      <c r="C106" s="637"/>
      <c r="D106" s="637"/>
      <c r="E106" s="637"/>
      <c r="F106" s="637"/>
      <c r="G106" s="637"/>
      <c r="H106" s="637"/>
      <c r="I106" s="592"/>
      <c r="J106" s="592"/>
      <c r="K106" s="582"/>
      <c r="L106" s="641"/>
      <c r="M106" s="642"/>
      <c r="N106" s="642"/>
      <c r="O106" s="642"/>
      <c r="P106" s="642"/>
      <c r="Q106" s="642"/>
      <c r="R106" s="642"/>
      <c r="S106" s="642"/>
      <c r="T106" s="642"/>
      <c r="U106" s="642"/>
      <c r="V106" s="642"/>
      <c r="W106" s="642"/>
      <c r="X106" s="642"/>
      <c r="Y106" s="642"/>
      <c r="Z106" s="642"/>
      <c r="AA106" s="642"/>
      <c r="AB106" s="642"/>
      <c r="AC106" s="642"/>
      <c r="AD106" s="642"/>
      <c r="AE106" s="642"/>
      <c r="AF106" s="642"/>
      <c r="AG106" s="642"/>
      <c r="AH106" s="642"/>
      <c r="AI106" s="642"/>
      <c r="AJ106" s="642"/>
      <c r="AK106" s="642"/>
      <c r="AL106" s="642"/>
      <c r="AM106" s="642"/>
      <c r="AN106" s="642"/>
      <c r="AO106" s="643"/>
      <c r="AP106" s="582"/>
      <c r="AQ106" s="641"/>
      <c r="AR106" s="642"/>
      <c r="AS106" s="642"/>
      <c r="AT106" s="642"/>
      <c r="AU106" s="642"/>
      <c r="AV106" s="642"/>
      <c r="AW106" s="642"/>
      <c r="AX106" s="642"/>
      <c r="AY106" s="642"/>
      <c r="AZ106" s="642"/>
      <c r="BA106" s="642"/>
      <c r="BB106" s="642"/>
      <c r="BC106" s="642"/>
      <c r="BD106" s="642"/>
      <c r="BE106" s="642"/>
      <c r="BF106" s="642"/>
      <c r="BG106" s="642"/>
      <c r="BH106" s="642"/>
      <c r="BI106" s="642"/>
      <c r="BJ106" s="642"/>
      <c r="BK106" s="642"/>
      <c r="BL106" s="642"/>
      <c r="BM106" s="642"/>
      <c r="BN106" s="642"/>
      <c r="BO106" s="642"/>
      <c r="BP106" s="642"/>
      <c r="BQ106" s="642"/>
      <c r="BR106" s="642"/>
      <c r="BS106" s="642"/>
      <c r="BT106" s="643"/>
      <c r="BU106" s="147"/>
    </row>
    <row r="107" spans="2:73" ht="15.9">
      <c r="B107" s="637"/>
      <c r="C107" s="637"/>
      <c r="D107" s="637"/>
      <c r="E107" s="637"/>
      <c r="F107" s="637"/>
      <c r="G107" s="637"/>
      <c r="H107" s="637"/>
      <c r="I107" s="592"/>
      <c r="J107" s="592"/>
      <c r="K107" s="582"/>
      <c r="L107" s="641"/>
      <c r="M107" s="642"/>
      <c r="N107" s="642"/>
      <c r="O107" s="642"/>
      <c r="P107" s="642"/>
      <c r="Q107" s="642"/>
      <c r="R107" s="642"/>
      <c r="S107" s="642"/>
      <c r="T107" s="642"/>
      <c r="U107" s="642"/>
      <c r="V107" s="642"/>
      <c r="W107" s="642"/>
      <c r="X107" s="642"/>
      <c r="Y107" s="642"/>
      <c r="Z107" s="642"/>
      <c r="AA107" s="642"/>
      <c r="AB107" s="642"/>
      <c r="AC107" s="642"/>
      <c r="AD107" s="642"/>
      <c r="AE107" s="642"/>
      <c r="AF107" s="642"/>
      <c r="AG107" s="642"/>
      <c r="AH107" s="642"/>
      <c r="AI107" s="642"/>
      <c r="AJ107" s="642"/>
      <c r="AK107" s="642"/>
      <c r="AL107" s="642"/>
      <c r="AM107" s="642"/>
      <c r="AN107" s="642"/>
      <c r="AO107" s="643"/>
      <c r="AP107" s="582"/>
      <c r="AQ107" s="644"/>
      <c r="AR107" s="645"/>
      <c r="AS107" s="645"/>
      <c r="AT107" s="645"/>
      <c r="AU107" s="645"/>
      <c r="AV107" s="645"/>
      <c r="AW107" s="645"/>
      <c r="AX107" s="645"/>
      <c r="AY107" s="645"/>
      <c r="AZ107" s="645"/>
      <c r="BA107" s="645"/>
      <c r="BB107" s="645"/>
      <c r="BC107" s="645"/>
      <c r="BD107" s="645"/>
      <c r="BE107" s="645"/>
      <c r="BF107" s="645"/>
      <c r="BG107" s="645"/>
      <c r="BH107" s="645"/>
      <c r="BI107" s="645"/>
      <c r="BJ107" s="645"/>
      <c r="BK107" s="645"/>
      <c r="BL107" s="645"/>
      <c r="BM107" s="645"/>
      <c r="BN107" s="645"/>
      <c r="BO107" s="645"/>
      <c r="BP107" s="645"/>
      <c r="BQ107" s="645"/>
      <c r="BR107" s="645"/>
      <c r="BS107" s="645"/>
      <c r="BT107" s="646"/>
      <c r="BU107" s="147"/>
    </row>
    <row r="108" spans="2:73" ht="15.9">
      <c r="B108" s="637"/>
      <c r="C108" s="637"/>
      <c r="D108" s="637"/>
      <c r="E108" s="637"/>
      <c r="F108" s="637"/>
      <c r="G108" s="637"/>
      <c r="H108" s="637"/>
      <c r="I108" s="592"/>
      <c r="J108" s="592"/>
      <c r="K108" s="582"/>
      <c r="L108" s="641"/>
      <c r="M108" s="642"/>
      <c r="N108" s="642"/>
      <c r="O108" s="642"/>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2"/>
      <c r="AL108" s="642"/>
      <c r="AM108" s="642"/>
      <c r="AN108" s="642"/>
      <c r="AO108" s="643"/>
      <c r="AP108" s="582"/>
      <c r="AQ108" s="638"/>
      <c r="AR108" s="639"/>
      <c r="AS108" s="639"/>
      <c r="AT108" s="639"/>
      <c r="AU108" s="639"/>
      <c r="AV108" s="639"/>
      <c r="AW108" s="639"/>
      <c r="AX108" s="639"/>
      <c r="AY108" s="639"/>
      <c r="AZ108" s="639"/>
      <c r="BA108" s="639"/>
      <c r="BB108" s="639"/>
      <c r="BC108" s="639"/>
      <c r="BD108" s="639"/>
      <c r="BE108" s="639"/>
      <c r="BF108" s="639"/>
      <c r="BG108" s="639"/>
      <c r="BH108" s="639"/>
      <c r="BI108" s="639"/>
      <c r="BJ108" s="639"/>
      <c r="BK108" s="639"/>
      <c r="BL108" s="639"/>
      <c r="BM108" s="639"/>
      <c r="BN108" s="639"/>
      <c r="BO108" s="639"/>
      <c r="BP108" s="639"/>
      <c r="BQ108" s="639"/>
      <c r="BR108" s="639"/>
      <c r="BS108" s="639"/>
      <c r="BT108" s="640"/>
      <c r="BU108" s="147"/>
    </row>
    <row r="109" spans="2:73" ht="15.9">
      <c r="B109" s="637"/>
      <c r="C109" s="637"/>
      <c r="D109" s="637"/>
      <c r="E109" s="637"/>
      <c r="F109" s="637"/>
      <c r="G109" s="637"/>
      <c r="H109" s="637"/>
      <c r="I109" s="592"/>
      <c r="J109" s="592"/>
      <c r="K109" s="582"/>
      <c r="L109" s="641"/>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2"/>
      <c r="AK109" s="642"/>
      <c r="AL109" s="642"/>
      <c r="AM109" s="642"/>
      <c r="AN109" s="642"/>
      <c r="AO109" s="643"/>
      <c r="AP109" s="582"/>
      <c r="AQ109" s="641"/>
      <c r="AR109" s="642"/>
      <c r="AS109" s="642"/>
      <c r="AT109" s="642"/>
      <c r="AU109" s="642"/>
      <c r="AV109" s="642"/>
      <c r="AW109" s="642"/>
      <c r="AX109" s="642"/>
      <c r="AY109" s="642"/>
      <c r="AZ109" s="642"/>
      <c r="BA109" s="642"/>
      <c r="BB109" s="642"/>
      <c r="BC109" s="642"/>
      <c r="BD109" s="642"/>
      <c r="BE109" s="642"/>
      <c r="BF109" s="642"/>
      <c r="BG109" s="642"/>
      <c r="BH109" s="642"/>
      <c r="BI109" s="642"/>
      <c r="BJ109" s="642"/>
      <c r="BK109" s="642"/>
      <c r="BL109" s="642"/>
      <c r="BM109" s="642"/>
      <c r="BN109" s="642"/>
      <c r="BO109" s="642"/>
      <c r="BP109" s="642"/>
      <c r="BQ109" s="642"/>
      <c r="BR109" s="642"/>
      <c r="BS109" s="642"/>
      <c r="BT109" s="643"/>
      <c r="BU109" s="147"/>
    </row>
    <row r="110" spans="2:73" ht="15.9">
      <c r="B110" s="637"/>
      <c r="C110" s="637"/>
      <c r="D110" s="637"/>
      <c r="E110" s="637"/>
      <c r="F110" s="637"/>
      <c r="G110" s="637"/>
      <c r="H110" s="637"/>
      <c r="I110" s="592"/>
      <c r="J110" s="592"/>
      <c r="K110" s="582"/>
      <c r="L110" s="641"/>
      <c r="M110" s="642"/>
      <c r="N110" s="642"/>
      <c r="O110" s="642"/>
      <c r="P110" s="642"/>
      <c r="Q110" s="642"/>
      <c r="R110" s="642"/>
      <c r="S110" s="642"/>
      <c r="T110" s="642"/>
      <c r="U110" s="642"/>
      <c r="V110" s="642"/>
      <c r="W110" s="642"/>
      <c r="X110" s="642"/>
      <c r="Y110" s="642"/>
      <c r="Z110" s="642"/>
      <c r="AA110" s="642"/>
      <c r="AB110" s="642"/>
      <c r="AC110" s="642"/>
      <c r="AD110" s="642"/>
      <c r="AE110" s="642"/>
      <c r="AF110" s="642"/>
      <c r="AG110" s="642"/>
      <c r="AH110" s="642"/>
      <c r="AI110" s="642"/>
      <c r="AJ110" s="642"/>
      <c r="AK110" s="642"/>
      <c r="AL110" s="642"/>
      <c r="AM110" s="642"/>
      <c r="AN110" s="642"/>
      <c r="AO110" s="643"/>
      <c r="AP110" s="582"/>
      <c r="AQ110" s="641"/>
      <c r="AR110" s="642"/>
      <c r="AS110" s="642"/>
      <c r="AT110" s="642"/>
      <c r="AU110" s="642"/>
      <c r="AV110" s="642"/>
      <c r="AW110" s="642"/>
      <c r="AX110" s="642"/>
      <c r="AY110" s="642"/>
      <c r="AZ110" s="642"/>
      <c r="BA110" s="642"/>
      <c r="BB110" s="642"/>
      <c r="BC110" s="642"/>
      <c r="BD110" s="642"/>
      <c r="BE110" s="642"/>
      <c r="BF110" s="642"/>
      <c r="BG110" s="642"/>
      <c r="BH110" s="642"/>
      <c r="BI110" s="642"/>
      <c r="BJ110" s="642"/>
      <c r="BK110" s="642"/>
      <c r="BL110" s="642"/>
      <c r="BM110" s="642"/>
      <c r="BN110" s="642"/>
      <c r="BO110" s="642"/>
      <c r="BP110" s="642"/>
      <c r="BQ110" s="642"/>
      <c r="BR110" s="642"/>
      <c r="BS110" s="642"/>
      <c r="BT110" s="643"/>
      <c r="BU110" s="147"/>
    </row>
    <row r="111" spans="2:73" ht="15.9">
      <c r="B111" s="637"/>
      <c r="C111" s="637"/>
      <c r="D111" s="637"/>
      <c r="E111" s="637"/>
      <c r="F111" s="637"/>
      <c r="G111" s="637"/>
      <c r="H111" s="637"/>
      <c r="I111" s="592"/>
      <c r="J111" s="592"/>
      <c r="K111" s="582"/>
      <c r="L111" s="641"/>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2"/>
      <c r="AL111" s="642"/>
      <c r="AM111" s="642"/>
      <c r="AN111" s="642"/>
      <c r="AO111" s="643"/>
      <c r="AP111" s="582"/>
      <c r="AQ111" s="641"/>
      <c r="AR111" s="642"/>
      <c r="AS111" s="642"/>
      <c r="AT111" s="642"/>
      <c r="AU111" s="642"/>
      <c r="AV111" s="642"/>
      <c r="AW111" s="642"/>
      <c r="AX111" s="642"/>
      <c r="AY111" s="642"/>
      <c r="AZ111" s="642"/>
      <c r="BA111" s="642"/>
      <c r="BB111" s="642"/>
      <c r="BC111" s="642"/>
      <c r="BD111" s="642"/>
      <c r="BE111" s="642"/>
      <c r="BF111" s="642"/>
      <c r="BG111" s="642"/>
      <c r="BH111" s="642"/>
      <c r="BI111" s="642"/>
      <c r="BJ111" s="642"/>
      <c r="BK111" s="642"/>
      <c r="BL111" s="642"/>
      <c r="BM111" s="642"/>
      <c r="BN111" s="642"/>
      <c r="BO111" s="642"/>
      <c r="BP111" s="642"/>
      <c r="BQ111" s="642"/>
      <c r="BR111" s="642"/>
      <c r="BS111" s="642"/>
      <c r="BT111" s="643"/>
      <c r="BU111" s="147"/>
    </row>
    <row r="112" spans="2:73">
      <c r="B112" s="637"/>
      <c r="C112" s="637"/>
      <c r="D112" s="637"/>
      <c r="E112" s="637"/>
      <c r="F112" s="637"/>
      <c r="G112" s="637"/>
      <c r="H112" s="637"/>
      <c r="I112" s="592"/>
      <c r="J112" s="592"/>
      <c r="K112" s="582"/>
      <c r="L112" s="641"/>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2"/>
      <c r="AL112" s="642"/>
      <c r="AM112" s="642"/>
      <c r="AN112" s="642"/>
      <c r="AO112" s="643"/>
      <c r="AP112" s="582"/>
      <c r="AQ112" s="641"/>
      <c r="AR112" s="642"/>
      <c r="AS112" s="642"/>
      <c r="AT112" s="642"/>
      <c r="AU112" s="642"/>
      <c r="AV112" s="642"/>
      <c r="AW112" s="642"/>
      <c r="AX112" s="642"/>
      <c r="AY112" s="642"/>
      <c r="AZ112" s="642"/>
      <c r="BA112" s="642"/>
      <c r="BB112" s="642"/>
      <c r="BC112" s="642"/>
      <c r="BD112" s="642"/>
      <c r="BE112" s="642"/>
      <c r="BF112" s="642"/>
      <c r="BG112" s="642"/>
      <c r="BH112" s="642"/>
      <c r="BI112" s="642"/>
      <c r="BJ112" s="642"/>
      <c r="BK112" s="642"/>
      <c r="BL112" s="642"/>
      <c r="BM112" s="642"/>
      <c r="BN112" s="642"/>
      <c r="BO112" s="642"/>
      <c r="BP112" s="642"/>
      <c r="BQ112" s="642"/>
      <c r="BR112" s="642"/>
      <c r="BS112" s="642"/>
      <c r="BT112" s="643"/>
    </row>
    <row r="113" spans="2:73">
      <c r="B113" s="637"/>
      <c r="C113" s="637"/>
      <c r="D113" s="637"/>
      <c r="E113" s="637"/>
      <c r="F113" s="637"/>
      <c r="G113" s="637"/>
      <c r="H113" s="637"/>
      <c r="I113" s="592"/>
      <c r="J113" s="592"/>
      <c r="K113" s="582"/>
      <c r="L113" s="641"/>
      <c r="M113" s="642"/>
      <c r="N113" s="642"/>
      <c r="O113" s="642"/>
      <c r="P113" s="642"/>
      <c r="Q113" s="642"/>
      <c r="R113" s="642"/>
      <c r="S113" s="642"/>
      <c r="T113" s="642"/>
      <c r="U113" s="642"/>
      <c r="V113" s="642"/>
      <c r="W113" s="642"/>
      <c r="X113" s="642"/>
      <c r="Y113" s="642"/>
      <c r="Z113" s="642"/>
      <c r="AA113" s="642"/>
      <c r="AB113" s="642"/>
      <c r="AC113" s="642"/>
      <c r="AD113" s="642"/>
      <c r="AE113" s="642"/>
      <c r="AF113" s="642"/>
      <c r="AG113" s="642"/>
      <c r="AH113" s="642"/>
      <c r="AI113" s="642"/>
      <c r="AJ113" s="642"/>
      <c r="AK113" s="642"/>
      <c r="AL113" s="642"/>
      <c r="AM113" s="642"/>
      <c r="AN113" s="642"/>
      <c r="AO113" s="643"/>
      <c r="AP113" s="582"/>
      <c r="AQ113" s="641"/>
      <c r="AR113" s="642"/>
      <c r="AS113" s="642"/>
      <c r="AT113" s="642"/>
      <c r="AU113" s="642"/>
      <c r="AV113" s="642"/>
      <c r="AW113" s="642"/>
      <c r="AX113" s="642"/>
      <c r="AY113" s="642"/>
      <c r="AZ113" s="642"/>
      <c r="BA113" s="642"/>
      <c r="BB113" s="642"/>
      <c r="BC113" s="642"/>
      <c r="BD113" s="642"/>
      <c r="BE113" s="642"/>
      <c r="BF113" s="642"/>
      <c r="BG113" s="642"/>
      <c r="BH113" s="642"/>
      <c r="BI113" s="642"/>
      <c r="BJ113" s="642"/>
      <c r="BK113" s="642"/>
      <c r="BL113" s="642"/>
      <c r="BM113" s="642"/>
      <c r="BN113" s="642"/>
      <c r="BO113" s="642"/>
      <c r="BP113" s="642"/>
      <c r="BQ113" s="642"/>
      <c r="BR113" s="642"/>
      <c r="BS113" s="642"/>
      <c r="BT113" s="643"/>
    </row>
    <row r="114" spans="2:73">
      <c r="B114" s="637"/>
      <c r="C114" s="637"/>
      <c r="D114" s="637"/>
      <c r="E114" s="637"/>
      <c r="F114" s="637"/>
      <c r="G114" s="637"/>
      <c r="H114" s="637"/>
      <c r="I114" s="592"/>
      <c r="J114" s="592"/>
      <c r="K114" s="582"/>
      <c r="L114" s="641"/>
      <c r="M114" s="642"/>
      <c r="N114" s="642"/>
      <c r="O114" s="642"/>
      <c r="P114" s="642"/>
      <c r="Q114" s="642"/>
      <c r="R114" s="642"/>
      <c r="S114" s="642"/>
      <c r="T114" s="642"/>
      <c r="U114" s="642"/>
      <c r="V114" s="642"/>
      <c r="W114" s="642"/>
      <c r="X114" s="642"/>
      <c r="Y114" s="642"/>
      <c r="Z114" s="642"/>
      <c r="AA114" s="642"/>
      <c r="AB114" s="642"/>
      <c r="AC114" s="642"/>
      <c r="AD114" s="642"/>
      <c r="AE114" s="642"/>
      <c r="AF114" s="642"/>
      <c r="AG114" s="642"/>
      <c r="AH114" s="642"/>
      <c r="AI114" s="642"/>
      <c r="AJ114" s="642"/>
      <c r="AK114" s="642"/>
      <c r="AL114" s="642"/>
      <c r="AM114" s="642"/>
      <c r="AN114" s="642"/>
      <c r="AO114" s="643"/>
      <c r="AP114" s="582"/>
      <c r="AQ114" s="641"/>
      <c r="AR114" s="642"/>
      <c r="AS114" s="642"/>
      <c r="AT114" s="642"/>
      <c r="AU114" s="642"/>
      <c r="AV114" s="642"/>
      <c r="AW114" s="642"/>
      <c r="AX114" s="642"/>
      <c r="AY114" s="642"/>
      <c r="AZ114" s="642"/>
      <c r="BA114" s="642"/>
      <c r="BB114" s="642"/>
      <c r="BC114" s="642"/>
      <c r="BD114" s="642"/>
      <c r="BE114" s="642"/>
      <c r="BF114" s="642"/>
      <c r="BG114" s="642"/>
      <c r="BH114" s="642"/>
      <c r="BI114" s="642"/>
      <c r="BJ114" s="642"/>
      <c r="BK114" s="642"/>
      <c r="BL114" s="642"/>
      <c r="BM114" s="642"/>
      <c r="BN114" s="642"/>
      <c r="BO114" s="642"/>
      <c r="BP114" s="642"/>
      <c r="BQ114" s="642"/>
      <c r="BR114" s="642"/>
      <c r="BS114" s="642"/>
      <c r="BT114" s="643"/>
    </row>
    <row r="115" spans="2:73" ht="15.9">
      <c r="B115" s="637"/>
      <c r="C115" s="637"/>
      <c r="D115" s="637"/>
      <c r="E115" s="637"/>
      <c r="F115" s="637"/>
      <c r="G115" s="637"/>
      <c r="H115" s="637"/>
      <c r="I115" s="592"/>
      <c r="J115" s="592"/>
      <c r="K115" s="582"/>
      <c r="L115" s="641"/>
      <c r="M115" s="642"/>
      <c r="N115" s="642"/>
      <c r="O115" s="642"/>
      <c r="P115" s="642"/>
      <c r="Q115" s="642"/>
      <c r="R115" s="642"/>
      <c r="S115" s="642"/>
      <c r="T115" s="642"/>
      <c r="U115" s="642"/>
      <c r="V115" s="642"/>
      <c r="W115" s="642"/>
      <c r="X115" s="642"/>
      <c r="Y115" s="642"/>
      <c r="Z115" s="642"/>
      <c r="AA115" s="642"/>
      <c r="AB115" s="642"/>
      <c r="AC115" s="642"/>
      <c r="AD115" s="642"/>
      <c r="AE115" s="642"/>
      <c r="AF115" s="642"/>
      <c r="AG115" s="642"/>
      <c r="AH115" s="642"/>
      <c r="AI115" s="642"/>
      <c r="AJ115" s="642"/>
      <c r="AK115" s="642"/>
      <c r="AL115" s="642"/>
      <c r="AM115" s="642"/>
      <c r="AN115" s="642"/>
      <c r="AO115" s="643"/>
      <c r="AP115" s="582"/>
      <c r="AQ115" s="641"/>
      <c r="AR115" s="642"/>
      <c r="AS115" s="642"/>
      <c r="AT115" s="642"/>
      <c r="AU115" s="642"/>
      <c r="AV115" s="642"/>
      <c r="AW115" s="642"/>
      <c r="AX115" s="642"/>
      <c r="AY115" s="642"/>
      <c r="AZ115" s="642"/>
      <c r="BA115" s="642"/>
      <c r="BB115" s="642"/>
      <c r="BC115" s="642"/>
      <c r="BD115" s="642"/>
      <c r="BE115" s="642"/>
      <c r="BF115" s="642"/>
      <c r="BG115" s="642"/>
      <c r="BH115" s="642"/>
      <c r="BI115" s="642"/>
      <c r="BJ115" s="642"/>
      <c r="BK115" s="642"/>
      <c r="BL115" s="642"/>
      <c r="BM115" s="642"/>
      <c r="BN115" s="642"/>
      <c r="BO115" s="642"/>
      <c r="BP115" s="642"/>
      <c r="BQ115" s="642"/>
      <c r="BR115" s="642"/>
      <c r="BS115" s="642"/>
      <c r="BT115" s="643"/>
      <c r="BU115" s="147"/>
    </row>
    <row r="116" spans="2:73" ht="15.9">
      <c r="B116" s="637"/>
      <c r="C116" s="637"/>
      <c r="D116" s="637"/>
      <c r="E116" s="637"/>
      <c r="F116" s="637"/>
      <c r="G116" s="637"/>
      <c r="H116" s="637"/>
      <c r="I116" s="592"/>
      <c r="J116" s="592"/>
      <c r="K116" s="582"/>
      <c r="L116" s="641"/>
      <c r="M116" s="642"/>
      <c r="N116" s="642"/>
      <c r="O116" s="642"/>
      <c r="P116" s="642"/>
      <c r="Q116" s="642"/>
      <c r="R116" s="642"/>
      <c r="S116" s="642"/>
      <c r="T116" s="642"/>
      <c r="U116" s="642"/>
      <c r="V116" s="642"/>
      <c r="W116" s="642"/>
      <c r="X116" s="642"/>
      <c r="Y116" s="642"/>
      <c r="Z116" s="642"/>
      <c r="AA116" s="642"/>
      <c r="AB116" s="642"/>
      <c r="AC116" s="642"/>
      <c r="AD116" s="642"/>
      <c r="AE116" s="642"/>
      <c r="AF116" s="642"/>
      <c r="AG116" s="642"/>
      <c r="AH116" s="642"/>
      <c r="AI116" s="642"/>
      <c r="AJ116" s="642"/>
      <c r="AK116" s="642"/>
      <c r="AL116" s="642"/>
      <c r="AM116" s="642"/>
      <c r="AN116" s="642"/>
      <c r="AO116" s="643"/>
      <c r="AP116" s="582"/>
      <c r="AQ116" s="641"/>
      <c r="AR116" s="642"/>
      <c r="AS116" s="642"/>
      <c r="AT116" s="642"/>
      <c r="AU116" s="642"/>
      <c r="AV116" s="642"/>
      <c r="AW116" s="642"/>
      <c r="AX116" s="642"/>
      <c r="AY116" s="642"/>
      <c r="AZ116" s="642"/>
      <c r="BA116" s="642"/>
      <c r="BB116" s="642"/>
      <c r="BC116" s="642"/>
      <c r="BD116" s="642"/>
      <c r="BE116" s="642"/>
      <c r="BF116" s="642"/>
      <c r="BG116" s="642"/>
      <c r="BH116" s="642"/>
      <c r="BI116" s="642"/>
      <c r="BJ116" s="642"/>
      <c r="BK116" s="642"/>
      <c r="BL116" s="642"/>
      <c r="BM116" s="642"/>
      <c r="BN116" s="642"/>
      <c r="BO116" s="642"/>
      <c r="BP116" s="642"/>
      <c r="BQ116" s="642"/>
      <c r="BR116" s="642"/>
      <c r="BS116" s="642"/>
      <c r="BT116" s="643"/>
      <c r="BU116" s="147"/>
    </row>
    <row r="117" spans="2:73" ht="15.9">
      <c r="B117" s="637"/>
      <c r="C117" s="637"/>
      <c r="D117" s="637"/>
      <c r="E117" s="637"/>
      <c r="F117" s="637"/>
      <c r="G117" s="637"/>
      <c r="H117" s="637"/>
      <c r="I117" s="592"/>
      <c r="J117" s="592"/>
      <c r="K117" s="582"/>
      <c r="L117" s="641"/>
      <c r="M117" s="642"/>
      <c r="N117" s="642"/>
      <c r="O117" s="642"/>
      <c r="P117" s="642"/>
      <c r="Q117" s="642"/>
      <c r="R117" s="642"/>
      <c r="S117" s="642"/>
      <c r="T117" s="642"/>
      <c r="U117" s="642"/>
      <c r="V117" s="642"/>
      <c r="W117" s="642"/>
      <c r="X117" s="642"/>
      <c r="Y117" s="642"/>
      <c r="Z117" s="642"/>
      <c r="AA117" s="642"/>
      <c r="AB117" s="642"/>
      <c r="AC117" s="642"/>
      <c r="AD117" s="642"/>
      <c r="AE117" s="642"/>
      <c r="AF117" s="642"/>
      <c r="AG117" s="642"/>
      <c r="AH117" s="642"/>
      <c r="AI117" s="642"/>
      <c r="AJ117" s="642"/>
      <c r="AK117" s="642"/>
      <c r="AL117" s="642"/>
      <c r="AM117" s="642"/>
      <c r="AN117" s="642"/>
      <c r="AO117" s="643"/>
      <c r="AP117" s="582"/>
      <c r="AQ117" s="641"/>
      <c r="AR117" s="642"/>
      <c r="AS117" s="642"/>
      <c r="AT117" s="642"/>
      <c r="AU117" s="642"/>
      <c r="AV117" s="642"/>
      <c r="AW117" s="642"/>
      <c r="AX117" s="642"/>
      <c r="AY117" s="642"/>
      <c r="AZ117" s="642"/>
      <c r="BA117" s="642"/>
      <c r="BB117" s="642"/>
      <c r="BC117" s="642"/>
      <c r="BD117" s="642"/>
      <c r="BE117" s="642"/>
      <c r="BF117" s="642"/>
      <c r="BG117" s="642"/>
      <c r="BH117" s="642"/>
      <c r="BI117" s="642"/>
      <c r="BJ117" s="642"/>
      <c r="BK117" s="642"/>
      <c r="BL117" s="642"/>
      <c r="BM117" s="642"/>
      <c r="BN117" s="642"/>
      <c r="BO117" s="642"/>
      <c r="BP117" s="642"/>
      <c r="BQ117" s="642"/>
      <c r="BR117" s="642"/>
      <c r="BS117" s="642"/>
      <c r="BT117" s="643"/>
      <c r="BU117" s="147"/>
    </row>
    <row r="118" spans="2:73" ht="15.9">
      <c r="B118" s="637"/>
      <c r="C118" s="637"/>
      <c r="D118" s="637"/>
      <c r="E118" s="637"/>
      <c r="F118" s="637"/>
      <c r="G118" s="637"/>
      <c r="H118" s="637"/>
      <c r="I118" s="592"/>
      <c r="J118" s="592"/>
      <c r="K118" s="582"/>
      <c r="L118" s="641"/>
      <c r="M118" s="642"/>
      <c r="N118" s="642"/>
      <c r="O118" s="642"/>
      <c r="P118" s="642"/>
      <c r="Q118" s="642"/>
      <c r="R118" s="642"/>
      <c r="S118" s="642"/>
      <c r="T118" s="642"/>
      <c r="U118" s="642"/>
      <c r="V118" s="642"/>
      <c r="W118" s="642"/>
      <c r="X118" s="642"/>
      <c r="Y118" s="642"/>
      <c r="Z118" s="642"/>
      <c r="AA118" s="642"/>
      <c r="AB118" s="642"/>
      <c r="AC118" s="642"/>
      <c r="AD118" s="642"/>
      <c r="AE118" s="642"/>
      <c r="AF118" s="642"/>
      <c r="AG118" s="642"/>
      <c r="AH118" s="642"/>
      <c r="AI118" s="642"/>
      <c r="AJ118" s="642"/>
      <c r="AK118" s="642"/>
      <c r="AL118" s="642"/>
      <c r="AM118" s="642"/>
      <c r="AN118" s="642"/>
      <c r="AO118" s="643"/>
      <c r="AP118" s="582"/>
      <c r="AQ118" s="641"/>
      <c r="AR118" s="642"/>
      <c r="AS118" s="642"/>
      <c r="AT118" s="642"/>
      <c r="AU118" s="642"/>
      <c r="AV118" s="642"/>
      <c r="AW118" s="642"/>
      <c r="AX118" s="642"/>
      <c r="AY118" s="642"/>
      <c r="AZ118" s="642"/>
      <c r="BA118" s="642"/>
      <c r="BB118" s="642"/>
      <c r="BC118" s="642"/>
      <c r="BD118" s="642"/>
      <c r="BE118" s="642"/>
      <c r="BF118" s="642"/>
      <c r="BG118" s="642"/>
      <c r="BH118" s="642"/>
      <c r="BI118" s="642"/>
      <c r="BJ118" s="642"/>
      <c r="BK118" s="642"/>
      <c r="BL118" s="642"/>
      <c r="BM118" s="642"/>
      <c r="BN118" s="642"/>
      <c r="BO118" s="642"/>
      <c r="BP118" s="642"/>
      <c r="BQ118" s="642"/>
      <c r="BR118" s="642"/>
      <c r="BS118" s="642"/>
      <c r="BT118" s="643"/>
      <c r="BU118" s="147"/>
    </row>
    <row r="119" spans="2:73" ht="15.9">
      <c r="B119" s="637"/>
      <c r="C119" s="637"/>
      <c r="D119" s="637"/>
      <c r="E119" s="637"/>
      <c r="F119" s="637"/>
      <c r="G119" s="637"/>
      <c r="H119" s="637"/>
      <c r="I119" s="592"/>
      <c r="J119" s="592"/>
      <c r="K119" s="582"/>
      <c r="L119" s="641"/>
      <c r="M119" s="642"/>
      <c r="N119" s="642"/>
      <c r="O119" s="642"/>
      <c r="P119" s="642"/>
      <c r="Q119" s="642"/>
      <c r="R119" s="642"/>
      <c r="S119" s="642"/>
      <c r="T119" s="642"/>
      <c r="U119" s="642"/>
      <c r="V119" s="642"/>
      <c r="W119" s="642"/>
      <c r="X119" s="642"/>
      <c r="Y119" s="642"/>
      <c r="Z119" s="642"/>
      <c r="AA119" s="642"/>
      <c r="AB119" s="642"/>
      <c r="AC119" s="642"/>
      <c r="AD119" s="642"/>
      <c r="AE119" s="642"/>
      <c r="AF119" s="642"/>
      <c r="AG119" s="642"/>
      <c r="AH119" s="642"/>
      <c r="AI119" s="642"/>
      <c r="AJ119" s="642"/>
      <c r="AK119" s="642"/>
      <c r="AL119" s="642"/>
      <c r="AM119" s="642"/>
      <c r="AN119" s="642"/>
      <c r="AO119" s="643"/>
      <c r="AP119" s="582"/>
      <c r="AQ119" s="641"/>
      <c r="AR119" s="642"/>
      <c r="AS119" s="642"/>
      <c r="AT119" s="642"/>
      <c r="AU119" s="642"/>
      <c r="AV119" s="642"/>
      <c r="AW119" s="642"/>
      <c r="AX119" s="642"/>
      <c r="AY119" s="642"/>
      <c r="AZ119" s="642"/>
      <c r="BA119" s="642"/>
      <c r="BB119" s="642"/>
      <c r="BC119" s="642"/>
      <c r="BD119" s="642"/>
      <c r="BE119" s="642"/>
      <c r="BF119" s="642"/>
      <c r="BG119" s="642"/>
      <c r="BH119" s="642"/>
      <c r="BI119" s="642"/>
      <c r="BJ119" s="642"/>
      <c r="BK119" s="642"/>
      <c r="BL119" s="642"/>
      <c r="BM119" s="642"/>
      <c r="BN119" s="642"/>
      <c r="BO119" s="642"/>
      <c r="BP119" s="642"/>
      <c r="BQ119" s="642"/>
      <c r="BR119" s="642"/>
      <c r="BS119" s="642"/>
      <c r="BT119" s="643"/>
      <c r="BU119" s="147"/>
    </row>
    <row r="120" spans="2:73">
      <c r="B120" s="637"/>
      <c r="C120" s="637"/>
      <c r="D120" s="637"/>
      <c r="E120" s="637"/>
      <c r="F120" s="637"/>
      <c r="G120" s="637"/>
      <c r="H120" s="637"/>
      <c r="I120" s="592"/>
      <c r="J120" s="592"/>
      <c r="K120" s="582"/>
      <c r="L120" s="641"/>
      <c r="M120" s="642"/>
      <c r="N120" s="642"/>
      <c r="O120" s="642"/>
      <c r="P120" s="642"/>
      <c r="Q120" s="642"/>
      <c r="R120" s="642"/>
      <c r="S120" s="642"/>
      <c r="T120" s="642"/>
      <c r="U120" s="642"/>
      <c r="V120" s="642"/>
      <c r="W120" s="642"/>
      <c r="X120" s="642"/>
      <c r="Y120" s="642"/>
      <c r="Z120" s="642"/>
      <c r="AA120" s="642"/>
      <c r="AB120" s="642"/>
      <c r="AC120" s="642"/>
      <c r="AD120" s="642"/>
      <c r="AE120" s="642"/>
      <c r="AF120" s="642"/>
      <c r="AG120" s="642"/>
      <c r="AH120" s="642"/>
      <c r="AI120" s="642"/>
      <c r="AJ120" s="642"/>
      <c r="AK120" s="642"/>
      <c r="AL120" s="642"/>
      <c r="AM120" s="642"/>
      <c r="AN120" s="642"/>
      <c r="AO120" s="643"/>
      <c r="AP120" s="582"/>
      <c r="AQ120" s="641"/>
      <c r="AR120" s="642"/>
      <c r="AS120" s="642"/>
      <c r="AT120" s="642"/>
      <c r="AU120" s="642"/>
      <c r="AV120" s="642"/>
      <c r="AW120" s="642"/>
      <c r="AX120" s="642"/>
      <c r="AY120" s="642"/>
      <c r="AZ120" s="642"/>
      <c r="BA120" s="642"/>
      <c r="BB120" s="642"/>
      <c r="BC120" s="642"/>
      <c r="BD120" s="642"/>
      <c r="BE120" s="642"/>
      <c r="BF120" s="642"/>
      <c r="BG120" s="642"/>
      <c r="BH120" s="642"/>
      <c r="BI120" s="642"/>
      <c r="BJ120" s="642"/>
      <c r="BK120" s="642"/>
      <c r="BL120" s="642"/>
      <c r="BM120" s="642"/>
      <c r="BN120" s="642"/>
      <c r="BO120" s="642"/>
      <c r="BP120" s="642"/>
      <c r="BQ120" s="642"/>
      <c r="BR120" s="642"/>
      <c r="BS120" s="642"/>
      <c r="BT120" s="643"/>
    </row>
    <row r="121" spans="2:73" ht="15.9">
      <c r="B121" s="637"/>
      <c r="C121" s="637"/>
      <c r="D121" s="637"/>
      <c r="E121" s="637"/>
      <c r="F121" s="637"/>
      <c r="G121" s="637"/>
      <c r="H121" s="637"/>
      <c r="I121" s="592"/>
      <c r="J121" s="592"/>
      <c r="K121" s="582"/>
      <c r="L121" s="641"/>
      <c r="M121" s="642"/>
      <c r="N121" s="642"/>
      <c r="O121" s="642"/>
      <c r="P121" s="642"/>
      <c r="Q121" s="642"/>
      <c r="R121" s="642"/>
      <c r="S121" s="642"/>
      <c r="T121" s="642"/>
      <c r="U121" s="642"/>
      <c r="V121" s="642"/>
      <c r="W121" s="642"/>
      <c r="X121" s="642"/>
      <c r="Y121" s="642"/>
      <c r="Z121" s="642"/>
      <c r="AA121" s="642"/>
      <c r="AB121" s="642"/>
      <c r="AC121" s="642"/>
      <c r="AD121" s="642"/>
      <c r="AE121" s="642"/>
      <c r="AF121" s="642"/>
      <c r="AG121" s="642"/>
      <c r="AH121" s="642"/>
      <c r="AI121" s="642"/>
      <c r="AJ121" s="642"/>
      <c r="AK121" s="642"/>
      <c r="AL121" s="642"/>
      <c r="AM121" s="642"/>
      <c r="AN121" s="642"/>
      <c r="AO121" s="643"/>
      <c r="AP121" s="582"/>
      <c r="AQ121" s="641"/>
      <c r="AR121" s="642"/>
      <c r="AS121" s="642"/>
      <c r="AT121" s="642"/>
      <c r="AU121" s="642"/>
      <c r="AV121" s="642"/>
      <c r="AW121" s="642"/>
      <c r="AX121" s="642"/>
      <c r="AY121" s="642"/>
      <c r="AZ121" s="642"/>
      <c r="BA121" s="642"/>
      <c r="BB121" s="642"/>
      <c r="BC121" s="642"/>
      <c r="BD121" s="642"/>
      <c r="BE121" s="642"/>
      <c r="BF121" s="642"/>
      <c r="BG121" s="642"/>
      <c r="BH121" s="642"/>
      <c r="BI121" s="642"/>
      <c r="BJ121" s="642"/>
      <c r="BK121" s="642"/>
      <c r="BL121" s="642"/>
      <c r="BM121" s="642"/>
      <c r="BN121" s="642"/>
      <c r="BO121" s="642"/>
      <c r="BP121" s="642"/>
      <c r="BQ121" s="642"/>
      <c r="BR121" s="642"/>
      <c r="BS121" s="642"/>
      <c r="BT121" s="643"/>
      <c r="BU121" s="147"/>
    </row>
    <row r="122" spans="2:73" ht="15.9">
      <c r="B122" s="637"/>
      <c r="C122" s="637"/>
      <c r="D122" s="637"/>
      <c r="E122" s="637"/>
      <c r="F122" s="637"/>
      <c r="G122" s="637"/>
      <c r="H122" s="637"/>
      <c r="I122" s="592"/>
      <c r="J122" s="592"/>
      <c r="K122" s="582"/>
      <c r="L122" s="644"/>
      <c r="M122" s="645"/>
      <c r="N122" s="645"/>
      <c r="O122" s="645"/>
      <c r="P122" s="645"/>
      <c r="Q122" s="645"/>
      <c r="R122" s="645"/>
      <c r="S122" s="645"/>
      <c r="T122" s="645"/>
      <c r="U122" s="645"/>
      <c r="V122" s="645"/>
      <c r="W122" s="645"/>
      <c r="X122" s="645"/>
      <c r="Y122" s="645"/>
      <c r="Z122" s="645"/>
      <c r="AA122" s="645"/>
      <c r="AB122" s="645"/>
      <c r="AC122" s="645"/>
      <c r="AD122" s="645"/>
      <c r="AE122" s="645"/>
      <c r="AF122" s="645"/>
      <c r="AG122" s="645"/>
      <c r="AH122" s="645"/>
      <c r="AI122" s="645"/>
      <c r="AJ122" s="645"/>
      <c r="AK122" s="645"/>
      <c r="AL122" s="645"/>
      <c r="AM122" s="645"/>
      <c r="AN122" s="645"/>
      <c r="AO122" s="646"/>
      <c r="AP122" s="582"/>
      <c r="AQ122" s="644"/>
      <c r="AR122" s="645"/>
      <c r="AS122" s="645"/>
      <c r="AT122" s="645"/>
      <c r="AU122" s="645"/>
      <c r="AV122" s="645"/>
      <c r="AW122" s="645"/>
      <c r="AX122" s="645"/>
      <c r="AY122" s="645"/>
      <c r="AZ122" s="645"/>
      <c r="BA122" s="645"/>
      <c r="BB122" s="645"/>
      <c r="BC122" s="645"/>
      <c r="BD122" s="645"/>
      <c r="BE122" s="645"/>
      <c r="BF122" s="645"/>
      <c r="BG122" s="645"/>
      <c r="BH122" s="645"/>
      <c r="BI122" s="645"/>
      <c r="BJ122" s="645"/>
      <c r="BK122" s="645"/>
      <c r="BL122" s="645"/>
      <c r="BM122" s="645"/>
      <c r="BN122" s="645"/>
      <c r="BO122" s="645"/>
      <c r="BP122" s="645"/>
      <c r="BQ122" s="645"/>
      <c r="BR122" s="645"/>
      <c r="BS122" s="645"/>
      <c r="BT122" s="646"/>
      <c r="BU122" s="147"/>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25" right="0.25" top="0.75" bottom="0.75" header="0.3" footer="0.3"/>
  <pageSetup scale="1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8" zoomScale="90" zoomScaleNormal="90" workbookViewId="0">
      <selection activeCell="X22" sqref="B1:X22"/>
    </sheetView>
  </sheetViews>
  <sheetFormatPr defaultColWidth="9.15234375" defaultRowHeight="14.6"/>
  <cols>
    <col min="1" max="1" width="9.15234375" style="11"/>
    <col min="2" max="2" width="10.15234375" style="11" customWidth="1"/>
    <col min="3" max="3" width="11.3046875" style="11" customWidth="1"/>
    <col min="4" max="4" width="13.3046875" style="11" customWidth="1"/>
    <col min="5" max="5" width="12.84375" style="11" customWidth="1"/>
    <col min="6" max="6" width="12" style="11" customWidth="1"/>
    <col min="7" max="7" width="9.15234375" style="11"/>
    <col min="8" max="8" width="24.3828125" style="11" customWidth="1"/>
    <col min="9" max="9" width="11.15234375" style="11" customWidth="1"/>
    <col min="10" max="10" width="9.15234375" style="11"/>
    <col min="11" max="11" width="11.3828125" style="11" customWidth="1"/>
    <col min="12" max="12" width="9.15234375" style="11"/>
    <col min="13" max="13" width="26" style="11" customWidth="1"/>
    <col min="14" max="14" width="9.84375" style="11" customWidth="1"/>
    <col min="15" max="15" width="9.15234375" style="11"/>
    <col min="16" max="16" width="9.84375" style="11" customWidth="1"/>
    <col min="17" max="16384" width="9.15234375" style="11"/>
  </cols>
  <sheetData>
    <row r="12" spans="1:17" ht="24" customHeight="1" thickBot="1"/>
    <row r="13" spans="1:17" s="8" customFormat="1" ht="23.5" customHeight="1" thickBot="1">
      <c r="A13" s="540"/>
      <c r="B13" s="540" t="s">
        <v>59</v>
      </c>
      <c r="D13" s="112" t="s">
        <v>168</v>
      </c>
      <c r="E13" s="688"/>
      <c r="F13" s="159"/>
      <c r="G13" s="160"/>
      <c r="H13" s="161"/>
      <c r="K13" s="161"/>
      <c r="L13" s="159"/>
      <c r="M13" s="159"/>
      <c r="N13" s="159"/>
      <c r="O13" s="159"/>
      <c r="P13" s="159"/>
      <c r="Q13" s="162"/>
    </row>
    <row r="14" spans="1:17" s="8" customFormat="1" ht="15.65" customHeight="1">
      <c r="B14" s="507"/>
      <c r="D14" s="16"/>
      <c r="E14" s="16"/>
      <c r="F14" s="159"/>
      <c r="G14" s="160"/>
      <c r="H14" s="161"/>
      <c r="K14" s="161"/>
      <c r="L14" s="159"/>
      <c r="M14" s="159"/>
      <c r="N14" s="159"/>
      <c r="O14" s="159"/>
      <c r="P14" s="159"/>
      <c r="Q14" s="162"/>
    </row>
    <row r="15" spans="1:17" ht="15.45">
      <c r="B15" s="540" t="s">
        <v>24</v>
      </c>
    </row>
    <row r="16" spans="1:17" ht="15.45">
      <c r="B16" s="540"/>
    </row>
    <row r="17" spans="2:21" s="616" customFormat="1" ht="20.5" customHeight="1">
      <c r="B17" s="614" t="s">
        <v>735</v>
      </c>
      <c r="C17" s="615"/>
      <c r="D17" s="615"/>
      <c r="E17" s="615"/>
      <c r="F17" s="615"/>
      <c r="G17" s="615"/>
      <c r="H17" s="615"/>
      <c r="I17" s="615"/>
      <c r="J17" s="615"/>
      <c r="K17" s="615"/>
      <c r="L17" s="615"/>
      <c r="M17" s="615"/>
      <c r="N17" s="615"/>
      <c r="O17" s="615"/>
      <c r="P17" s="615"/>
      <c r="Q17" s="615"/>
      <c r="R17" s="615"/>
      <c r="S17" s="615"/>
      <c r="T17" s="615"/>
      <c r="U17" s="615"/>
    </row>
    <row r="18" spans="2:21" ht="60" customHeight="1">
      <c r="B18" s="838" t="s">
        <v>736</v>
      </c>
      <c r="C18" s="838"/>
      <c r="D18" s="838"/>
      <c r="E18" s="838"/>
      <c r="F18" s="838"/>
      <c r="G18" s="838"/>
      <c r="H18" s="838"/>
      <c r="I18" s="838"/>
      <c r="J18" s="838"/>
      <c r="K18" s="838"/>
      <c r="L18" s="838"/>
      <c r="M18" s="838"/>
      <c r="N18" s="838"/>
      <c r="O18" s="838"/>
      <c r="P18" s="838"/>
      <c r="Q18" s="838"/>
      <c r="R18" s="838"/>
      <c r="S18" s="838"/>
      <c r="T18" s="838"/>
      <c r="U18" s="838"/>
    </row>
    <row r="21" spans="2:21" ht="20.6">
      <c r="B21" s="686" t="s">
        <v>737</v>
      </c>
    </row>
    <row r="23" spans="2:21" ht="20.6">
      <c r="B23" s="686" t="s">
        <v>738</v>
      </c>
      <c r="C23" s="687"/>
      <c r="E23" s="687"/>
      <c r="F23" s="687"/>
      <c r="H23" s="686" t="s">
        <v>739</v>
      </c>
    </row>
    <row r="24" spans="2:21" ht="18.649999999999999" customHeight="1">
      <c r="B24" s="837" t="s">
        <v>740</v>
      </c>
      <c r="C24" s="837"/>
      <c r="D24" s="837"/>
      <c r="E24" s="837"/>
      <c r="F24" s="837"/>
      <c r="H24" s="11" t="s">
        <v>741</v>
      </c>
      <c r="M24" s="11" t="s">
        <v>742</v>
      </c>
    </row>
    <row r="25" spans="2:21" ht="43.75">
      <c r="B25" s="742" t="s">
        <v>636</v>
      </c>
      <c r="C25" s="742" t="s">
        <v>743</v>
      </c>
      <c r="D25" s="742" t="s">
        <v>744</v>
      </c>
      <c r="E25" s="742" t="s">
        <v>745</v>
      </c>
      <c r="F25" s="742" t="s">
        <v>746</v>
      </c>
      <c r="H25" s="742" t="s">
        <v>747</v>
      </c>
      <c r="I25" s="742" t="s">
        <v>748</v>
      </c>
      <c r="J25" s="742" t="s">
        <v>749</v>
      </c>
      <c r="K25" s="742" t="s">
        <v>743</v>
      </c>
      <c r="M25" s="742" t="s">
        <v>747</v>
      </c>
      <c r="N25" s="742" t="s">
        <v>748</v>
      </c>
      <c r="O25" s="742" t="s">
        <v>749</v>
      </c>
      <c r="P25" s="742" t="s">
        <v>743</v>
      </c>
    </row>
    <row r="26" spans="2:21" ht="17.149999999999999">
      <c r="B26" s="742"/>
      <c r="C26" s="742" t="s">
        <v>750</v>
      </c>
      <c r="D26" s="742" t="s">
        <v>751</v>
      </c>
      <c r="E26" s="742" t="s">
        <v>752</v>
      </c>
      <c r="F26" s="742" t="s">
        <v>753</v>
      </c>
      <c r="H26" s="742"/>
      <c r="I26" s="742" t="s">
        <v>754</v>
      </c>
      <c r="J26" s="742" t="s">
        <v>755</v>
      </c>
      <c r="K26" s="742" t="s">
        <v>756</v>
      </c>
      <c r="M26" s="742"/>
      <c r="N26" s="742" t="s">
        <v>757</v>
      </c>
      <c r="O26" s="742" t="s">
        <v>758</v>
      </c>
      <c r="P26" s="742" t="s">
        <v>759</v>
      </c>
    </row>
    <row r="27" spans="2:21" ht="15.65" customHeight="1">
      <c r="B27" s="685" t="s">
        <v>760</v>
      </c>
      <c r="C27" s="692">
        <f>K49</f>
        <v>0</v>
      </c>
      <c r="D27" s="690"/>
      <c r="E27" s="684"/>
      <c r="F27" s="684"/>
      <c r="H27" s="684"/>
      <c r="I27" s="684"/>
      <c r="J27" s="684"/>
      <c r="K27" s="684">
        <f>I27*J27</f>
        <v>0</v>
      </c>
      <c r="M27" s="684"/>
      <c r="N27" s="684"/>
      <c r="O27" s="684"/>
      <c r="P27" s="684">
        <f>N27*O27</f>
        <v>0</v>
      </c>
    </row>
    <row r="28" spans="2:21" ht="15.65" customHeight="1">
      <c r="B28" s="685" t="s">
        <v>761</v>
      </c>
      <c r="C28" s="693">
        <f>P49</f>
        <v>0</v>
      </c>
      <c r="D28" s="694">
        <f>C28-C27</f>
        <v>0</v>
      </c>
      <c r="E28" s="684"/>
      <c r="F28" s="691">
        <f>D28*E28</f>
        <v>0</v>
      </c>
      <c r="H28" s="684"/>
      <c r="I28" s="684"/>
      <c r="J28" s="684"/>
      <c r="K28" s="684"/>
      <c r="M28" s="684"/>
      <c r="N28" s="684"/>
      <c r="O28" s="684"/>
      <c r="P28" s="684"/>
    </row>
    <row r="29" spans="2:21" ht="15.65" customHeight="1">
      <c r="B29" s="685" t="s">
        <v>762</v>
      </c>
      <c r="C29" s="684"/>
      <c r="D29" s="684"/>
      <c r="E29" s="684"/>
      <c r="F29" s="684"/>
      <c r="H29" s="684"/>
      <c r="I29" s="684"/>
      <c r="J29" s="684"/>
      <c r="K29" s="684"/>
      <c r="M29" s="684"/>
      <c r="N29" s="684"/>
      <c r="O29" s="684"/>
      <c r="P29" s="684"/>
    </row>
    <row r="30" spans="2:21" ht="15.65" customHeight="1">
      <c r="B30" s="685" t="s">
        <v>763</v>
      </c>
      <c r="C30" s="684"/>
      <c r="D30" s="684"/>
      <c r="E30" s="684"/>
      <c r="F30" s="684"/>
      <c r="H30" s="684"/>
      <c r="I30" s="684"/>
      <c r="J30" s="684"/>
      <c r="K30" s="684"/>
      <c r="M30" s="684"/>
      <c r="N30" s="684"/>
      <c r="O30" s="684"/>
      <c r="P30" s="684"/>
    </row>
    <row r="31" spans="2:21" ht="15.65" customHeight="1">
      <c r="B31" s="685" t="s">
        <v>764</v>
      </c>
      <c r="C31" s="684"/>
      <c r="D31" s="684"/>
      <c r="E31" s="684"/>
      <c r="F31" s="684"/>
      <c r="H31" s="684"/>
      <c r="I31" s="684"/>
      <c r="J31" s="684"/>
      <c r="K31" s="684"/>
      <c r="M31" s="684"/>
      <c r="N31" s="684"/>
      <c r="O31" s="684"/>
      <c r="P31" s="684"/>
    </row>
    <row r="32" spans="2:21" ht="15.65" customHeight="1">
      <c r="B32" s="685" t="s">
        <v>765</v>
      </c>
      <c r="C32" s="684"/>
      <c r="D32" s="684"/>
      <c r="E32" s="684"/>
      <c r="F32" s="684"/>
      <c r="H32" s="684"/>
      <c r="I32" s="684"/>
      <c r="J32" s="684"/>
      <c r="K32" s="684"/>
      <c r="M32" s="684"/>
      <c r="N32" s="684"/>
      <c r="O32" s="684"/>
      <c r="P32" s="684"/>
    </row>
    <row r="33" spans="2:16" ht="15.65" customHeight="1">
      <c r="B33" s="685" t="s">
        <v>766</v>
      </c>
      <c r="C33" s="684"/>
      <c r="D33" s="684"/>
      <c r="E33" s="684"/>
      <c r="F33" s="684"/>
      <c r="H33" s="684"/>
      <c r="I33" s="684"/>
      <c r="J33" s="684"/>
      <c r="K33" s="684"/>
      <c r="M33" s="684"/>
      <c r="N33" s="684"/>
      <c r="O33" s="684"/>
      <c r="P33" s="684"/>
    </row>
    <row r="34" spans="2:16" ht="15.65" customHeight="1">
      <c r="B34" s="685" t="s">
        <v>767</v>
      </c>
      <c r="C34" s="684"/>
      <c r="D34" s="684"/>
      <c r="E34" s="684"/>
      <c r="F34" s="684"/>
      <c r="H34" s="684"/>
      <c r="I34" s="684"/>
      <c r="J34" s="684"/>
      <c r="K34" s="684"/>
      <c r="M34" s="684"/>
      <c r="N34" s="684"/>
      <c r="O34" s="684"/>
      <c r="P34" s="684"/>
    </row>
    <row r="35" spans="2:16" ht="15.65" customHeight="1">
      <c r="B35" s="685" t="s">
        <v>768</v>
      </c>
      <c r="C35" s="684"/>
      <c r="D35" s="684"/>
      <c r="E35" s="684"/>
      <c r="F35" s="684"/>
      <c r="H35" s="684"/>
      <c r="I35" s="684"/>
      <c r="J35" s="684"/>
      <c r="K35" s="684"/>
      <c r="M35" s="684"/>
      <c r="N35" s="684"/>
      <c r="O35" s="684"/>
      <c r="P35" s="684"/>
    </row>
    <row r="36" spans="2:16" ht="15.65" customHeight="1">
      <c r="B36" s="685" t="s">
        <v>769</v>
      </c>
      <c r="C36" s="684"/>
      <c r="D36" s="684"/>
      <c r="E36" s="684"/>
      <c r="F36" s="684"/>
      <c r="H36" s="684"/>
      <c r="I36" s="684"/>
      <c r="J36" s="684"/>
      <c r="K36" s="684"/>
      <c r="M36" s="684"/>
      <c r="N36" s="684"/>
      <c r="O36" s="684"/>
      <c r="P36" s="684"/>
    </row>
    <row r="37" spans="2:16" ht="15.65" customHeight="1">
      <c r="B37" s="685" t="s">
        <v>770</v>
      </c>
      <c r="C37" s="684"/>
      <c r="D37" s="684"/>
      <c r="E37" s="684"/>
      <c r="F37" s="684"/>
      <c r="H37" s="684"/>
      <c r="I37" s="684"/>
      <c r="J37" s="684"/>
      <c r="K37" s="684"/>
      <c r="M37" s="684"/>
      <c r="N37" s="684"/>
      <c r="O37" s="684"/>
      <c r="P37" s="684"/>
    </row>
    <row r="38" spans="2:16" ht="15.65" customHeight="1">
      <c r="B38" s="685" t="s">
        <v>771</v>
      </c>
      <c r="C38" s="684"/>
      <c r="D38" s="684"/>
      <c r="E38" s="684"/>
      <c r="F38" s="684"/>
      <c r="H38" s="684"/>
      <c r="I38" s="684"/>
      <c r="J38" s="684"/>
      <c r="K38" s="684"/>
      <c r="M38" s="684"/>
      <c r="N38" s="684"/>
      <c r="O38" s="684"/>
      <c r="P38" s="684"/>
    </row>
    <row r="39" spans="2:16" ht="16.399999999999999" customHeight="1">
      <c r="B39" s="695" t="s">
        <v>210</v>
      </c>
      <c r="C39" s="696"/>
      <c r="D39" s="696"/>
      <c r="E39" s="696"/>
      <c r="F39" s="697">
        <f>SUM(F28:F38)</f>
        <v>0</v>
      </c>
      <c r="H39" s="684"/>
      <c r="I39" s="684"/>
      <c r="J39" s="684"/>
      <c r="K39" s="684"/>
      <c r="M39" s="684"/>
      <c r="N39" s="684"/>
      <c r="O39" s="684"/>
      <c r="P39" s="684"/>
    </row>
    <row r="40" spans="2:16">
      <c r="B40" s="685" t="s">
        <v>772</v>
      </c>
      <c r="C40" s="684"/>
      <c r="D40" s="684"/>
      <c r="E40" s="684"/>
      <c r="F40" s="684"/>
      <c r="H40" s="684"/>
      <c r="I40" s="684"/>
      <c r="J40" s="684"/>
      <c r="K40" s="684"/>
      <c r="M40" s="684"/>
      <c r="N40" s="684"/>
      <c r="O40" s="684"/>
      <c r="P40" s="684"/>
    </row>
    <row r="41" spans="2:16">
      <c r="B41" s="685" t="s">
        <v>772</v>
      </c>
      <c r="C41" s="684"/>
      <c r="D41" s="684"/>
      <c r="E41" s="684"/>
      <c r="F41" s="684"/>
      <c r="H41" s="684"/>
      <c r="I41" s="684"/>
      <c r="J41" s="684"/>
      <c r="K41" s="684"/>
      <c r="M41" s="684"/>
      <c r="N41" s="684"/>
      <c r="O41" s="684"/>
      <c r="P41" s="684"/>
    </row>
    <row r="42" spans="2:16">
      <c r="B42" s="685" t="s">
        <v>772</v>
      </c>
      <c r="C42" s="684"/>
      <c r="D42" s="684"/>
      <c r="E42" s="684"/>
      <c r="F42" s="684"/>
      <c r="H42" s="684"/>
      <c r="I42" s="684"/>
      <c r="J42" s="684"/>
      <c r="K42" s="684"/>
      <c r="M42" s="684"/>
      <c r="N42" s="684"/>
      <c r="O42" s="684"/>
      <c r="P42" s="684"/>
    </row>
    <row r="43" spans="2:16">
      <c r="B43" s="685" t="s">
        <v>772</v>
      </c>
      <c r="C43" s="684"/>
      <c r="D43" s="684"/>
      <c r="E43" s="684"/>
      <c r="F43" s="684"/>
      <c r="H43" s="684"/>
      <c r="I43" s="684"/>
      <c r="J43" s="684"/>
      <c r="K43" s="684"/>
      <c r="M43" s="684"/>
      <c r="N43" s="684"/>
      <c r="O43" s="684"/>
      <c r="P43" s="684"/>
    </row>
    <row r="44" spans="2:16">
      <c r="H44" s="684"/>
      <c r="I44" s="684"/>
      <c r="J44" s="684"/>
      <c r="K44" s="684"/>
      <c r="M44" s="684"/>
      <c r="N44" s="684"/>
      <c r="O44" s="684"/>
      <c r="P44" s="684"/>
    </row>
    <row r="45" spans="2:16">
      <c r="H45" s="684"/>
      <c r="I45" s="684"/>
      <c r="J45" s="684"/>
      <c r="K45" s="684"/>
      <c r="M45" s="684"/>
      <c r="N45" s="684"/>
      <c r="O45" s="684"/>
      <c r="P45" s="684"/>
    </row>
    <row r="46" spans="2:16">
      <c r="H46" s="684"/>
      <c r="I46" s="684"/>
      <c r="J46" s="684"/>
      <c r="K46" s="684"/>
      <c r="M46" s="684"/>
      <c r="N46" s="684"/>
      <c r="O46" s="684"/>
      <c r="P46" s="684"/>
    </row>
    <row r="47" spans="2:16">
      <c r="H47" s="684"/>
      <c r="I47" s="684"/>
      <c r="J47" s="684"/>
      <c r="K47" s="684"/>
      <c r="M47" s="684"/>
      <c r="N47" s="684"/>
      <c r="O47" s="684"/>
      <c r="P47" s="684"/>
    </row>
    <row r="48" spans="2:16">
      <c r="H48" s="684"/>
      <c r="I48" s="684"/>
      <c r="J48" s="684"/>
      <c r="K48" s="684"/>
      <c r="M48" s="684"/>
      <c r="N48" s="684"/>
      <c r="O48" s="684"/>
      <c r="P48" s="684"/>
    </row>
    <row r="49" spans="8:16">
      <c r="H49" s="695" t="s">
        <v>210</v>
      </c>
      <c r="I49" s="696"/>
      <c r="J49" s="696"/>
      <c r="K49" s="692">
        <f>SUM(K27:K48)</f>
        <v>0</v>
      </c>
      <c r="M49" s="695" t="s">
        <v>210</v>
      </c>
      <c r="N49" s="696"/>
      <c r="O49" s="696"/>
      <c r="P49" s="693">
        <f>SUM(P27:P48)</f>
        <v>0</v>
      </c>
    </row>
  </sheetData>
  <mergeCells count="2">
    <mergeCell ref="B24:F24"/>
    <mergeCell ref="B18:U18"/>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6"/>
  <sheetViews>
    <sheetView showGridLines="0" tabSelected="1" zoomScale="92" workbookViewId="0">
      <selection activeCell="D66" sqref="D66:E77"/>
    </sheetView>
  </sheetViews>
  <sheetFormatPr defaultColWidth="11.3828125" defaultRowHeight="14.6"/>
  <sheetData>
    <row r="1" spans="1:23">
      <c r="A1" s="11"/>
      <c r="B1" s="11"/>
      <c r="C1" s="11"/>
      <c r="D1" s="11"/>
      <c r="E1" s="11"/>
      <c r="F1" s="11"/>
      <c r="G1" s="11"/>
      <c r="H1" s="11"/>
      <c r="I1" s="11"/>
      <c r="J1" s="11"/>
      <c r="K1" s="11"/>
      <c r="L1" s="11"/>
      <c r="M1" s="11"/>
      <c r="N1" s="11"/>
      <c r="O1" s="11"/>
      <c r="P1" s="11"/>
      <c r="Q1" s="11"/>
      <c r="R1" s="11"/>
      <c r="S1" s="11"/>
      <c r="T1" s="11"/>
      <c r="U1" s="11"/>
      <c r="V1" s="11"/>
      <c r="W1" s="11"/>
    </row>
    <row r="2" spans="1:23">
      <c r="A2" s="11"/>
      <c r="B2" s="11"/>
      <c r="C2" s="11"/>
      <c r="D2" s="11"/>
      <c r="E2" s="11"/>
      <c r="F2" s="11"/>
      <c r="G2" s="11"/>
      <c r="H2" s="11"/>
      <c r="I2" s="11"/>
      <c r="J2" s="11"/>
      <c r="K2" s="11"/>
      <c r="L2" s="11"/>
      <c r="M2" s="11"/>
      <c r="N2" s="11"/>
      <c r="O2" s="11"/>
      <c r="P2" s="11"/>
      <c r="Q2" s="11"/>
      <c r="R2" s="11"/>
      <c r="S2" s="11"/>
      <c r="T2" s="11"/>
      <c r="U2" s="11"/>
      <c r="V2" s="11"/>
      <c r="W2" s="11"/>
    </row>
    <row r="3" spans="1:23">
      <c r="A3" s="11"/>
      <c r="B3" s="11"/>
      <c r="C3" s="11"/>
      <c r="D3" s="11"/>
      <c r="E3" s="11"/>
      <c r="F3" s="11"/>
      <c r="G3" s="11"/>
      <c r="H3" s="11"/>
      <c r="I3" s="11"/>
      <c r="J3" s="11"/>
      <c r="K3" s="11"/>
      <c r="L3" s="11"/>
      <c r="M3" s="11"/>
      <c r="N3" s="11"/>
      <c r="O3" s="11"/>
      <c r="P3" s="11"/>
      <c r="Q3" s="11"/>
      <c r="R3" s="11"/>
      <c r="S3" s="11"/>
      <c r="T3" s="11"/>
      <c r="U3" s="11"/>
      <c r="V3" s="11"/>
      <c r="W3" s="11"/>
    </row>
    <row r="4" spans="1:23">
      <c r="A4" s="11"/>
      <c r="B4" s="11"/>
      <c r="C4" s="11"/>
      <c r="D4" s="11"/>
      <c r="E4" s="11"/>
      <c r="F4" s="11"/>
      <c r="G4" s="11"/>
      <c r="H4" s="11"/>
      <c r="I4" s="11"/>
      <c r="J4" s="11"/>
      <c r="K4" s="11"/>
      <c r="L4" s="11"/>
      <c r="M4" s="11"/>
      <c r="N4" s="11"/>
      <c r="O4" s="11"/>
      <c r="P4" s="11"/>
      <c r="Q4" s="11"/>
      <c r="R4" s="11"/>
      <c r="S4" s="11"/>
      <c r="T4" s="11"/>
      <c r="U4" s="11"/>
      <c r="V4" s="11"/>
      <c r="W4" s="11"/>
    </row>
    <row r="5" spans="1:23">
      <c r="A5" s="11"/>
      <c r="B5" s="11"/>
      <c r="C5" s="11"/>
      <c r="D5" s="11"/>
      <c r="E5" s="11"/>
      <c r="F5" s="11"/>
      <c r="G5" s="11"/>
      <c r="H5" s="11"/>
      <c r="I5" s="11"/>
      <c r="J5" s="11"/>
      <c r="K5" s="11"/>
      <c r="L5" s="11"/>
      <c r="M5" s="11"/>
      <c r="N5" s="11"/>
      <c r="O5" s="11"/>
      <c r="P5" s="11"/>
      <c r="Q5" s="11"/>
      <c r="R5" s="11"/>
      <c r="S5" s="11"/>
      <c r="T5" s="11"/>
      <c r="U5" s="11"/>
      <c r="V5" s="11"/>
      <c r="W5" s="11"/>
    </row>
    <row r="6" spans="1:23">
      <c r="A6" s="11"/>
      <c r="B6" s="11"/>
      <c r="C6" s="11"/>
      <c r="D6" s="11"/>
      <c r="E6" s="11"/>
      <c r="F6" s="11"/>
      <c r="G6" s="11"/>
      <c r="H6" s="11"/>
      <c r="I6" s="11"/>
      <c r="J6" s="11"/>
      <c r="K6" s="11"/>
      <c r="L6" s="11"/>
      <c r="M6" s="11"/>
      <c r="N6" s="11"/>
      <c r="O6" s="11"/>
      <c r="P6" s="11"/>
      <c r="Q6" s="11"/>
      <c r="R6" s="11"/>
      <c r="S6" s="11"/>
      <c r="T6" s="11"/>
      <c r="U6" s="11"/>
      <c r="V6" s="11"/>
      <c r="W6" s="11"/>
    </row>
    <row r="7" spans="1:23">
      <c r="A7" s="11"/>
      <c r="B7" s="11"/>
      <c r="C7" s="11"/>
      <c r="D7" s="11"/>
      <c r="E7" s="11"/>
      <c r="F7" s="11"/>
      <c r="G7" s="11"/>
      <c r="H7" s="11"/>
      <c r="I7" s="11"/>
      <c r="J7" s="11"/>
      <c r="K7" s="11"/>
      <c r="L7" s="11"/>
      <c r="M7" s="11"/>
      <c r="N7" s="11"/>
      <c r="O7" s="11"/>
      <c r="P7" s="11"/>
      <c r="Q7" s="11"/>
      <c r="R7" s="11"/>
      <c r="S7" s="11"/>
      <c r="T7" s="11"/>
      <c r="U7" s="11"/>
      <c r="V7" s="11"/>
      <c r="W7" s="11"/>
    </row>
    <row r="8" spans="1:23">
      <c r="A8" s="11"/>
      <c r="B8" s="11"/>
      <c r="C8" s="11"/>
      <c r="D8" s="11"/>
      <c r="E8" s="11"/>
      <c r="F8" s="11"/>
      <c r="G8" s="11"/>
      <c r="H8" s="11"/>
      <c r="I8" s="11"/>
      <c r="J8" s="11"/>
      <c r="K8" s="11"/>
      <c r="L8" s="11"/>
      <c r="M8" s="11"/>
      <c r="N8" s="11"/>
      <c r="O8" s="11"/>
      <c r="P8" s="11"/>
      <c r="Q8" s="11"/>
      <c r="R8" s="11"/>
      <c r="S8" s="11"/>
      <c r="T8" s="11"/>
      <c r="U8" s="11"/>
      <c r="V8" s="11"/>
      <c r="W8" s="11"/>
    </row>
    <row r="9" spans="1:23">
      <c r="A9" s="11"/>
      <c r="B9" s="11"/>
      <c r="C9" s="11"/>
      <c r="D9" s="11"/>
      <c r="E9" s="11"/>
      <c r="F9" s="11"/>
      <c r="G9" s="11"/>
      <c r="H9" s="11"/>
      <c r="I9" s="11"/>
      <c r="J9" s="11"/>
      <c r="K9" s="11"/>
      <c r="L9" s="11"/>
      <c r="M9" s="11"/>
      <c r="N9" s="11"/>
      <c r="O9" s="11"/>
      <c r="P9" s="11"/>
      <c r="Q9" s="11"/>
      <c r="R9" s="11"/>
      <c r="S9" s="11"/>
      <c r="T9" s="11"/>
      <c r="U9" s="11"/>
      <c r="V9" s="11"/>
      <c r="W9" s="11"/>
    </row>
    <row r="10" spans="1:23">
      <c r="A10" s="11"/>
      <c r="B10" s="11"/>
      <c r="C10" s="11"/>
      <c r="D10" s="11"/>
      <c r="E10" s="11"/>
      <c r="F10" s="11"/>
      <c r="G10" s="11"/>
      <c r="H10" s="11"/>
      <c r="I10" s="11"/>
      <c r="J10" s="11"/>
      <c r="K10" s="11"/>
      <c r="L10" s="11"/>
      <c r="M10" s="11"/>
      <c r="N10" s="11"/>
      <c r="O10" s="11"/>
      <c r="P10" s="11"/>
      <c r="Q10" s="11"/>
      <c r="R10" s="11"/>
      <c r="S10" s="11"/>
      <c r="T10" s="11"/>
      <c r="U10" s="11"/>
      <c r="V10" s="11"/>
      <c r="W10" s="11"/>
    </row>
    <row r="11" spans="1:23">
      <c r="A11" s="11"/>
      <c r="B11" s="11"/>
      <c r="C11" s="11"/>
      <c r="D11" s="11"/>
      <c r="E11" s="11"/>
      <c r="F11" s="11"/>
      <c r="G11" s="11"/>
      <c r="H11" s="11"/>
      <c r="I11" s="11"/>
      <c r="J11" s="11"/>
      <c r="K11" s="11"/>
      <c r="L11" s="11"/>
      <c r="M11" s="11"/>
      <c r="N11" s="11"/>
      <c r="O11" s="11"/>
      <c r="P11" s="11"/>
      <c r="Q11" s="11"/>
      <c r="R11" s="11"/>
      <c r="S11" s="11"/>
      <c r="T11" s="11"/>
      <c r="U11" s="11"/>
      <c r="V11" s="11"/>
      <c r="W11" s="11"/>
    </row>
    <row r="12" spans="1:23" ht="15" thickBot="1">
      <c r="A12" s="11"/>
      <c r="B12" s="11"/>
      <c r="C12" s="11"/>
      <c r="D12" s="11"/>
      <c r="E12" s="11"/>
      <c r="F12" s="11"/>
      <c r="G12" s="11"/>
      <c r="H12" s="11"/>
      <c r="I12" s="11"/>
      <c r="J12" s="11"/>
      <c r="K12" s="11"/>
      <c r="L12" s="11"/>
      <c r="M12" s="11"/>
      <c r="N12" s="11"/>
      <c r="O12" s="11"/>
      <c r="P12" s="11"/>
      <c r="Q12" s="11"/>
      <c r="R12" s="11"/>
      <c r="S12" s="11"/>
      <c r="T12" s="11"/>
      <c r="U12" s="11"/>
      <c r="V12" s="11"/>
      <c r="W12" s="11"/>
    </row>
    <row r="13" spans="1:23" ht="16.3" thickBot="1">
      <c r="A13" s="540" t="s">
        <v>59</v>
      </c>
      <c r="B13" s="8"/>
      <c r="C13" s="112" t="s">
        <v>168</v>
      </c>
      <c r="D13" s="688"/>
      <c r="E13" s="159"/>
      <c r="F13" s="160"/>
      <c r="G13" s="161"/>
      <c r="H13" s="8"/>
      <c r="I13" s="8"/>
      <c r="J13" s="161"/>
      <c r="K13" s="159"/>
      <c r="L13" s="159"/>
      <c r="M13" s="159"/>
      <c r="N13" s="159"/>
      <c r="O13" s="159"/>
      <c r="P13" s="162"/>
      <c r="Q13" s="8"/>
      <c r="R13" s="8"/>
      <c r="S13" s="8"/>
      <c r="T13" s="8"/>
      <c r="U13" s="8"/>
      <c r="V13" s="8"/>
      <c r="W13" s="8"/>
    </row>
    <row r="14" spans="1:23" ht="15.9">
      <c r="A14" s="507"/>
      <c r="B14" s="8"/>
      <c r="C14" s="16"/>
      <c r="D14" s="16"/>
      <c r="E14" s="159"/>
      <c r="F14" s="160"/>
      <c r="G14" s="161"/>
      <c r="H14" s="8"/>
      <c r="I14" s="8"/>
      <c r="J14" s="161"/>
      <c r="K14" s="159"/>
      <c r="L14" s="159"/>
      <c r="M14" s="159"/>
      <c r="N14" s="159"/>
      <c r="O14" s="159"/>
      <c r="P14" s="162"/>
      <c r="Q14" s="8"/>
      <c r="R14" s="8"/>
      <c r="S14" s="8"/>
      <c r="T14" s="8"/>
      <c r="U14" s="8"/>
      <c r="V14" s="8"/>
      <c r="W14" s="8"/>
    </row>
    <row r="15" spans="1:23" ht="15.45">
      <c r="A15" s="540" t="s">
        <v>24</v>
      </c>
      <c r="B15" s="11"/>
      <c r="C15" s="11"/>
      <c r="D15" s="11"/>
      <c r="E15" s="11"/>
      <c r="F15" s="11"/>
      <c r="G15" s="11"/>
      <c r="H15" s="11"/>
      <c r="I15" s="11"/>
      <c r="J15" s="11"/>
      <c r="K15" s="11"/>
      <c r="L15" s="11"/>
      <c r="M15" s="11"/>
      <c r="N15" s="11"/>
      <c r="O15" s="11"/>
      <c r="P15" s="11"/>
      <c r="Q15" s="11"/>
      <c r="R15" s="11"/>
      <c r="S15" s="11"/>
      <c r="T15" s="11"/>
      <c r="U15" s="11"/>
      <c r="V15" s="11"/>
      <c r="W15" s="11"/>
    </row>
    <row r="16" spans="1:23" ht="15.45">
      <c r="A16" s="540"/>
      <c r="B16" s="11"/>
      <c r="C16" s="11"/>
      <c r="D16" s="11"/>
      <c r="E16" s="11"/>
      <c r="F16" s="11"/>
      <c r="G16" s="11"/>
      <c r="H16" s="11"/>
      <c r="I16" s="11"/>
      <c r="J16" s="11"/>
      <c r="K16" s="11"/>
      <c r="L16" s="11"/>
      <c r="M16" s="11"/>
      <c r="N16" s="11"/>
      <c r="O16" s="11"/>
      <c r="P16" s="11"/>
      <c r="Q16" s="11"/>
      <c r="R16" s="11"/>
      <c r="S16" s="11"/>
      <c r="T16" s="11"/>
      <c r="U16" s="11"/>
      <c r="V16" s="11"/>
      <c r="W16" s="11"/>
    </row>
    <row r="17" spans="1:23" ht="15">
      <c r="A17" s="614" t="s">
        <v>773</v>
      </c>
      <c r="B17" s="615"/>
      <c r="C17" s="615"/>
      <c r="D17" s="615"/>
      <c r="E17" s="615"/>
      <c r="F17" s="615"/>
      <c r="G17" s="615"/>
      <c r="H17" s="615"/>
      <c r="I17" s="615"/>
      <c r="J17" s="615"/>
      <c r="K17" s="615"/>
      <c r="L17" s="615"/>
      <c r="M17" s="615"/>
      <c r="N17" s="615"/>
      <c r="O17" s="615"/>
      <c r="P17" s="615"/>
      <c r="Q17" s="615"/>
      <c r="R17" s="615"/>
      <c r="S17" s="615"/>
      <c r="T17" s="615"/>
      <c r="U17" s="616"/>
      <c r="V17" s="616"/>
      <c r="W17" s="616"/>
    </row>
    <row r="18" spans="1:23" ht="15">
      <c r="A18" s="838" t="s">
        <v>774</v>
      </c>
      <c r="B18" s="838"/>
      <c r="C18" s="838"/>
      <c r="D18" s="838"/>
      <c r="E18" s="838"/>
      <c r="F18" s="838"/>
      <c r="G18" s="838"/>
      <c r="H18" s="838"/>
      <c r="I18" s="838"/>
      <c r="J18" s="838"/>
      <c r="K18" s="838"/>
      <c r="L18" s="838"/>
      <c r="M18" s="838"/>
      <c r="N18" s="838"/>
      <c r="O18" s="838"/>
      <c r="P18" s="838"/>
      <c r="Q18" s="838"/>
      <c r="R18" s="838"/>
      <c r="S18" s="838"/>
      <c r="T18" s="838"/>
      <c r="U18" s="11"/>
      <c r="V18" s="11"/>
      <c r="W18" s="11"/>
    </row>
    <row r="19" spans="1:23">
      <c r="A19" s="11"/>
      <c r="B19" s="11"/>
      <c r="C19" s="11"/>
      <c r="D19" s="11"/>
      <c r="E19" s="11"/>
      <c r="F19" s="11"/>
      <c r="G19" s="11"/>
      <c r="H19" s="11"/>
      <c r="I19" s="11"/>
      <c r="J19" s="11"/>
      <c r="K19" s="11"/>
      <c r="L19" s="11"/>
      <c r="M19" s="11"/>
      <c r="N19" s="11"/>
      <c r="O19" s="11"/>
      <c r="P19" s="11"/>
      <c r="Q19" s="11"/>
      <c r="R19" s="11"/>
      <c r="S19" s="11"/>
      <c r="T19" s="11"/>
      <c r="U19" s="11"/>
      <c r="V19" s="11"/>
      <c r="W19" s="11"/>
    </row>
    <row r="20" spans="1:23">
      <c r="A20" s="11"/>
      <c r="B20" s="11"/>
      <c r="C20" s="11"/>
      <c r="D20" s="11"/>
      <c r="E20" s="11"/>
      <c r="F20" s="11"/>
      <c r="G20" s="11"/>
      <c r="H20" s="11"/>
      <c r="I20" s="11"/>
      <c r="J20" s="11"/>
      <c r="K20" s="11"/>
      <c r="L20" s="11"/>
      <c r="M20" s="11"/>
      <c r="N20" s="11"/>
      <c r="O20" s="11"/>
      <c r="P20" s="11"/>
      <c r="Q20" s="11"/>
      <c r="R20" s="11"/>
      <c r="S20" s="11"/>
      <c r="T20" s="11"/>
      <c r="U20" s="11"/>
      <c r="V20" s="11"/>
      <c r="W20" s="11"/>
    </row>
    <row r="21" spans="1:23" ht="20.6">
      <c r="A21" s="686" t="s">
        <v>775</v>
      </c>
      <c r="B21" s="11"/>
      <c r="C21" s="11"/>
      <c r="D21" s="11"/>
      <c r="E21" s="11"/>
      <c r="F21" s="11"/>
      <c r="G21" s="11"/>
      <c r="H21" s="11"/>
      <c r="I21" s="11"/>
      <c r="J21" s="11"/>
      <c r="K21" s="11"/>
      <c r="L21" s="11"/>
      <c r="M21" s="11"/>
      <c r="N21" s="11"/>
      <c r="O21" s="11"/>
      <c r="P21" s="11"/>
      <c r="Q21" s="11"/>
      <c r="R21" s="11"/>
      <c r="S21" s="11"/>
      <c r="T21" s="11"/>
      <c r="U21" s="11"/>
      <c r="V21" s="11"/>
      <c r="W21" s="11"/>
    </row>
    <row r="22" spans="1:23">
      <c r="A22" s="11"/>
      <c r="B22" s="11"/>
      <c r="C22" s="11"/>
      <c r="D22" s="11"/>
      <c r="E22" s="11"/>
      <c r="F22" s="11"/>
      <c r="G22" s="11"/>
      <c r="H22" s="11"/>
      <c r="I22" s="11"/>
      <c r="J22" s="11"/>
      <c r="K22" s="11"/>
      <c r="L22" s="11"/>
      <c r="M22" s="11"/>
      <c r="N22" s="11"/>
      <c r="O22" s="11"/>
      <c r="P22" s="11"/>
      <c r="Q22" s="11"/>
      <c r="R22" s="11"/>
      <c r="S22" s="11"/>
      <c r="T22" s="11"/>
      <c r="U22" s="11"/>
      <c r="V22" s="11"/>
      <c r="W22" s="11"/>
    </row>
    <row r="23" spans="1:23">
      <c r="C23" s="733"/>
    </row>
    <row r="24" spans="1:23">
      <c r="C24" s="733" t="s">
        <v>776</v>
      </c>
    </row>
    <row r="25" spans="1:23">
      <c r="C25" s="837" t="s">
        <v>777</v>
      </c>
      <c r="D25" s="837"/>
      <c r="E25" s="837"/>
      <c r="F25" s="837"/>
      <c r="G25" s="837"/>
    </row>
    <row r="26" spans="1:23" ht="29.15">
      <c r="C26" s="742" t="s">
        <v>636</v>
      </c>
      <c r="D26" s="742" t="s">
        <v>778</v>
      </c>
      <c r="E26" s="742" t="s">
        <v>779</v>
      </c>
      <c r="F26" s="742" t="s">
        <v>745</v>
      </c>
      <c r="G26" s="742" t="s">
        <v>746</v>
      </c>
    </row>
    <row r="27" spans="1:23">
      <c r="C27" s="742"/>
      <c r="D27" s="742" t="s">
        <v>750</v>
      </c>
      <c r="E27" s="742" t="s">
        <v>751</v>
      </c>
      <c r="F27" s="742" t="s">
        <v>752</v>
      </c>
      <c r="G27" s="742" t="s">
        <v>780</v>
      </c>
    </row>
    <row r="28" spans="1:23">
      <c r="C28" s="685">
        <v>42370</v>
      </c>
      <c r="D28" s="735">
        <v>2760.7620275941908</v>
      </c>
      <c r="E28" s="736">
        <v>2461.1999999999998</v>
      </c>
      <c r="F28" s="724">
        <v>1</v>
      </c>
      <c r="G28" s="725">
        <f t="shared" ref="G28:G39" si="0">(D28-E28)*F28</f>
        <v>299.56202759419102</v>
      </c>
    </row>
    <row r="29" spans="1:23">
      <c r="C29" s="685">
        <v>42401</v>
      </c>
      <c r="D29" s="736">
        <v>2921.4731571143388</v>
      </c>
      <c r="E29" s="735">
        <v>2474.4</v>
      </c>
      <c r="F29" s="724">
        <v>1</v>
      </c>
      <c r="G29" s="725">
        <f t="shared" si="0"/>
        <v>447.07315711433876</v>
      </c>
    </row>
    <row r="30" spans="1:23">
      <c r="C30" s="685">
        <v>42430</v>
      </c>
      <c r="D30" s="736">
        <v>2918.5211755762912</v>
      </c>
      <c r="E30" s="736">
        <v>2378.4</v>
      </c>
      <c r="F30" s="724">
        <v>1</v>
      </c>
      <c r="G30" s="725">
        <f t="shared" si="0"/>
        <v>540.12117557629108</v>
      </c>
    </row>
    <row r="31" spans="1:23">
      <c r="C31" s="685">
        <v>42461</v>
      </c>
      <c r="D31" s="736">
        <v>2886.3307816776728</v>
      </c>
      <c r="E31" s="736">
        <v>2547.6</v>
      </c>
      <c r="F31" s="724">
        <v>1</v>
      </c>
      <c r="G31" s="725">
        <f t="shared" si="0"/>
        <v>338.73078167767289</v>
      </c>
    </row>
    <row r="32" spans="1:23">
      <c r="C32" s="685">
        <v>42491</v>
      </c>
      <c r="D32" s="736">
        <v>3181.7282639131772</v>
      </c>
      <c r="E32" s="736">
        <v>2728.8</v>
      </c>
      <c r="F32" s="724">
        <v>1</v>
      </c>
      <c r="G32" s="725">
        <f t="shared" si="0"/>
        <v>452.92826391317703</v>
      </c>
    </row>
    <row r="33" spans="3:7">
      <c r="C33" s="685">
        <v>42522</v>
      </c>
      <c r="D33" s="736">
        <v>3473.6982033359618</v>
      </c>
      <c r="E33" s="736">
        <v>2962.8</v>
      </c>
      <c r="F33" s="724">
        <v>1</v>
      </c>
      <c r="G33" s="725">
        <f t="shared" si="0"/>
        <v>510.89820333596163</v>
      </c>
    </row>
    <row r="34" spans="3:7">
      <c r="C34" s="685">
        <v>42552</v>
      </c>
      <c r="D34" s="736">
        <v>3653.0634915876526</v>
      </c>
      <c r="E34" s="736">
        <v>3568.8</v>
      </c>
      <c r="F34" s="724">
        <v>1</v>
      </c>
      <c r="G34" s="725">
        <f t="shared" si="0"/>
        <v>84.263491587652425</v>
      </c>
    </row>
    <row r="35" spans="3:7">
      <c r="C35" s="685">
        <v>42583</v>
      </c>
      <c r="D35" s="736">
        <v>3547.114043535521</v>
      </c>
      <c r="E35" s="736">
        <v>3307.2</v>
      </c>
      <c r="F35" s="724">
        <v>1</v>
      </c>
      <c r="G35" s="725">
        <f t="shared" si="0"/>
        <v>239.91404353552116</v>
      </c>
    </row>
    <row r="36" spans="3:7">
      <c r="C36" s="685">
        <v>42614</v>
      </c>
      <c r="D36" s="736">
        <v>3546.7413481954864</v>
      </c>
      <c r="E36" s="736">
        <v>2652</v>
      </c>
      <c r="F36" s="724">
        <v>1</v>
      </c>
      <c r="G36" s="725">
        <f t="shared" si="0"/>
        <v>894.74134819548635</v>
      </c>
    </row>
    <row r="37" spans="3:7">
      <c r="C37" s="685">
        <v>42644</v>
      </c>
      <c r="D37" s="736">
        <v>3049.2</v>
      </c>
      <c r="E37" s="736">
        <v>3049.2</v>
      </c>
      <c r="F37" s="724">
        <v>1</v>
      </c>
      <c r="G37" s="725">
        <f t="shared" si="0"/>
        <v>0</v>
      </c>
    </row>
    <row r="38" spans="3:7">
      <c r="C38" s="685">
        <v>42675</v>
      </c>
      <c r="D38" s="736">
        <v>3042.8320871457618</v>
      </c>
      <c r="E38" s="736">
        <v>2407.1999999999998</v>
      </c>
      <c r="F38" s="724">
        <v>1</v>
      </c>
      <c r="G38" s="725">
        <f t="shared" si="0"/>
        <v>635.63208714576194</v>
      </c>
    </row>
    <row r="39" spans="3:7">
      <c r="C39" s="685">
        <v>42705</v>
      </c>
      <c r="D39" s="736">
        <v>2824.1616447510455</v>
      </c>
      <c r="E39" s="736">
        <v>1932</v>
      </c>
      <c r="F39" s="724">
        <v>1</v>
      </c>
      <c r="G39" s="725">
        <f t="shared" si="0"/>
        <v>892.16164475104551</v>
      </c>
    </row>
    <row r="40" spans="3:7">
      <c r="C40" s="729" t="s">
        <v>210</v>
      </c>
      <c r="D40" s="730"/>
      <c r="E40" s="730"/>
      <c r="F40" s="730"/>
      <c r="G40" s="732">
        <f>SUM(G28:G39)</f>
        <v>5336.0262244270998</v>
      </c>
    </row>
    <row r="41" spans="3:7">
      <c r="C41" s="729" t="s">
        <v>781</v>
      </c>
      <c r="D41" s="730"/>
      <c r="E41" s="730"/>
      <c r="F41" s="730"/>
      <c r="G41" s="734">
        <f>G40/12</f>
        <v>444.66885203559167</v>
      </c>
    </row>
    <row r="43" spans="3:7">
      <c r="C43" s="733" t="s">
        <v>782</v>
      </c>
    </row>
    <row r="44" spans="3:7" ht="15" customHeight="1">
      <c r="C44" s="837" t="s">
        <v>777</v>
      </c>
      <c r="D44" s="837"/>
      <c r="E44" s="837"/>
      <c r="F44" s="837"/>
      <c r="G44" s="837"/>
    </row>
    <row r="45" spans="3:7" ht="29.15">
      <c r="C45" s="742" t="s">
        <v>636</v>
      </c>
      <c r="D45" s="742" t="s">
        <v>778</v>
      </c>
      <c r="E45" s="742" t="s">
        <v>779</v>
      </c>
      <c r="F45" s="742" t="s">
        <v>745</v>
      </c>
      <c r="G45" s="742" t="s">
        <v>746</v>
      </c>
    </row>
    <row r="46" spans="3:7">
      <c r="C46" s="742"/>
      <c r="D46" s="742" t="s">
        <v>750</v>
      </c>
      <c r="E46" s="742" t="s">
        <v>751</v>
      </c>
      <c r="F46" s="742" t="s">
        <v>752</v>
      </c>
      <c r="G46" s="742" t="s">
        <v>780</v>
      </c>
    </row>
    <row r="47" spans="3:7">
      <c r="C47" s="685">
        <v>42736</v>
      </c>
      <c r="D47" s="726">
        <v>2935.8157343602425</v>
      </c>
      <c r="E47" s="727">
        <v>2365.1999999999998</v>
      </c>
      <c r="F47" s="724">
        <v>1</v>
      </c>
      <c r="G47" s="725">
        <f>(D47-E47)*F47</f>
        <v>570.61573436024264</v>
      </c>
    </row>
    <row r="48" spans="3:7">
      <c r="C48" s="685">
        <v>42767</v>
      </c>
      <c r="D48" s="727">
        <v>2936.7404833157898</v>
      </c>
      <c r="E48" s="726">
        <v>2460</v>
      </c>
      <c r="F48" s="724">
        <v>1</v>
      </c>
      <c r="G48" s="725">
        <f t="shared" ref="G48:G58" si="1">(D48-E48)*F48</f>
        <v>476.74048331578979</v>
      </c>
    </row>
    <row r="49" spans="3:7">
      <c r="C49" s="685">
        <v>42795</v>
      </c>
      <c r="D49" s="725">
        <v>2897.8560626282592</v>
      </c>
      <c r="E49" s="725">
        <v>2414.4</v>
      </c>
      <c r="F49" s="724">
        <v>1</v>
      </c>
      <c r="G49" s="725">
        <f t="shared" si="1"/>
        <v>483.45606262825913</v>
      </c>
    </row>
    <row r="50" spans="3:7">
      <c r="C50" s="685">
        <v>42826</v>
      </c>
      <c r="D50" s="725">
        <v>3165.0600416265579</v>
      </c>
      <c r="E50" s="725">
        <v>2642.4</v>
      </c>
      <c r="F50" s="724">
        <v>1</v>
      </c>
      <c r="G50" s="725">
        <f t="shared" si="1"/>
        <v>522.66004162655781</v>
      </c>
    </row>
    <row r="51" spans="3:7">
      <c r="C51" s="685">
        <v>42856</v>
      </c>
      <c r="D51" s="725">
        <v>3355.2074015312837</v>
      </c>
      <c r="E51" s="725">
        <v>1936.8</v>
      </c>
      <c r="F51" s="724">
        <v>1</v>
      </c>
      <c r="G51" s="725">
        <f t="shared" si="1"/>
        <v>1418.4074015312838</v>
      </c>
    </row>
    <row r="52" spans="3:7">
      <c r="C52" s="685">
        <v>42887</v>
      </c>
      <c r="D52" s="725">
        <v>3651.8829369890545</v>
      </c>
      <c r="E52" s="725">
        <v>3397.2</v>
      </c>
      <c r="F52" s="724">
        <v>1</v>
      </c>
      <c r="G52" s="725">
        <f t="shared" si="1"/>
        <v>254.68293698905472</v>
      </c>
    </row>
    <row r="53" spans="3:7">
      <c r="C53" s="685">
        <v>42917</v>
      </c>
      <c r="D53" s="725">
        <v>3559.5926384214899</v>
      </c>
      <c r="E53" s="725">
        <v>2872.8</v>
      </c>
      <c r="F53" s="724">
        <v>1</v>
      </c>
      <c r="G53" s="725">
        <f t="shared" si="1"/>
        <v>686.79263842148976</v>
      </c>
    </row>
    <row r="54" spans="3:7">
      <c r="C54" s="685">
        <v>42948</v>
      </c>
      <c r="D54" s="725">
        <v>3780.1851182683231</v>
      </c>
      <c r="E54" s="725">
        <v>2650.8</v>
      </c>
      <c r="F54" s="724">
        <v>1</v>
      </c>
      <c r="G54" s="725">
        <f t="shared" si="1"/>
        <v>1129.3851182683229</v>
      </c>
    </row>
    <row r="55" spans="3:7">
      <c r="C55" s="685">
        <v>42979</v>
      </c>
      <c r="D55" s="725">
        <v>3666.8449353548667</v>
      </c>
      <c r="E55" s="725">
        <v>3038.4</v>
      </c>
      <c r="F55" s="724">
        <v>1</v>
      </c>
      <c r="G55" s="725">
        <f t="shared" si="1"/>
        <v>628.44493535486663</v>
      </c>
    </row>
    <row r="56" spans="3:7">
      <c r="C56" s="685">
        <v>43009</v>
      </c>
      <c r="D56" s="725">
        <v>3581.7647291173116</v>
      </c>
      <c r="E56" s="725">
        <v>2803.2</v>
      </c>
      <c r="F56" s="724">
        <v>1</v>
      </c>
      <c r="G56" s="725">
        <f t="shared" si="1"/>
        <v>778.5647291173118</v>
      </c>
    </row>
    <row r="57" spans="3:7">
      <c r="C57" s="685">
        <v>43040</v>
      </c>
      <c r="D57" s="725">
        <v>2890.713472920459</v>
      </c>
      <c r="E57" s="725">
        <v>2466</v>
      </c>
      <c r="F57" s="724">
        <v>1</v>
      </c>
      <c r="G57" s="725">
        <f t="shared" si="1"/>
        <v>424.71347292045903</v>
      </c>
    </row>
    <row r="58" spans="3:7">
      <c r="C58" s="685">
        <v>43070</v>
      </c>
      <c r="D58" s="684">
        <v>2893.2607954568048</v>
      </c>
      <c r="E58" s="684">
        <v>2378.4</v>
      </c>
      <c r="F58" s="724">
        <v>1</v>
      </c>
      <c r="G58" s="725">
        <f t="shared" si="1"/>
        <v>514.86079545680468</v>
      </c>
    </row>
    <row r="59" spans="3:7">
      <c r="C59" s="729" t="s">
        <v>210</v>
      </c>
      <c r="D59" s="730"/>
      <c r="E59" s="730"/>
      <c r="F59" s="730"/>
      <c r="G59" s="731">
        <f>SUM(G47:G58)</f>
        <v>7889.3243499904438</v>
      </c>
    </row>
    <row r="60" spans="3:7">
      <c r="C60" s="729" t="s">
        <v>781</v>
      </c>
      <c r="D60" s="730"/>
      <c r="E60" s="730"/>
      <c r="F60" s="730"/>
      <c r="G60" s="731">
        <f>G59/12</f>
        <v>657.44369583253695</v>
      </c>
    </row>
    <row r="62" spans="3:7">
      <c r="C62" s="733" t="s">
        <v>783</v>
      </c>
    </row>
    <row r="63" spans="3:7" ht="15" customHeight="1">
      <c r="C63" s="837" t="s">
        <v>777</v>
      </c>
      <c r="D63" s="837"/>
      <c r="E63" s="837"/>
      <c r="F63" s="837"/>
      <c r="G63" s="837"/>
    </row>
    <row r="64" spans="3:7" ht="29.15">
      <c r="C64" s="742" t="s">
        <v>636</v>
      </c>
      <c r="D64" s="742" t="s">
        <v>778</v>
      </c>
      <c r="E64" s="742" t="s">
        <v>779</v>
      </c>
      <c r="F64" s="742" t="s">
        <v>745</v>
      </c>
      <c r="G64" s="742" t="s">
        <v>746</v>
      </c>
    </row>
    <row r="65" spans="3:7">
      <c r="C65" s="742"/>
      <c r="D65" s="742" t="s">
        <v>750</v>
      </c>
      <c r="E65" s="742" t="s">
        <v>751</v>
      </c>
      <c r="F65" s="742" t="s">
        <v>752</v>
      </c>
      <c r="G65" s="742" t="s">
        <v>780</v>
      </c>
    </row>
    <row r="66" spans="3:7">
      <c r="C66" s="685">
        <v>43101</v>
      </c>
      <c r="D66" s="726">
        <v>2913.620170131504</v>
      </c>
      <c r="E66" s="727">
        <v>2412</v>
      </c>
      <c r="F66" s="724">
        <v>1</v>
      </c>
      <c r="G66" s="725">
        <f t="shared" ref="G66:G77" si="2">(D66-E66)*F66</f>
        <v>501.62017013150398</v>
      </c>
    </row>
    <row r="67" spans="3:7">
      <c r="C67" s="685">
        <v>43132</v>
      </c>
      <c r="D67" s="727">
        <v>2801.1064735380005</v>
      </c>
      <c r="E67" s="726">
        <v>2319.6</v>
      </c>
      <c r="F67" s="724">
        <v>1</v>
      </c>
      <c r="G67" s="725">
        <f t="shared" si="2"/>
        <v>481.50647353800059</v>
      </c>
    </row>
    <row r="68" spans="3:7">
      <c r="C68" s="685">
        <v>43160</v>
      </c>
      <c r="D68" s="725">
        <v>2763.2861962834545</v>
      </c>
      <c r="E68" s="725">
        <v>1252.8</v>
      </c>
      <c r="F68" s="724">
        <v>1</v>
      </c>
      <c r="G68" s="725">
        <f t="shared" si="2"/>
        <v>1510.4861962834545</v>
      </c>
    </row>
    <row r="69" spans="3:7">
      <c r="C69" s="685">
        <v>43191</v>
      </c>
      <c r="D69" s="725">
        <v>3873.0881991213432</v>
      </c>
      <c r="E69" s="725">
        <v>2377.1999999999998</v>
      </c>
      <c r="F69" s="724">
        <v>1</v>
      </c>
      <c r="G69" s="725">
        <f t="shared" si="2"/>
        <v>1495.8881991213434</v>
      </c>
    </row>
    <row r="70" spans="3:7">
      <c r="C70" s="685">
        <v>43221</v>
      </c>
      <c r="D70" s="725">
        <v>3869.0254410378166</v>
      </c>
      <c r="E70" s="725">
        <v>2358</v>
      </c>
      <c r="F70" s="724">
        <v>1</v>
      </c>
      <c r="G70" s="725">
        <f t="shared" si="2"/>
        <v>1511.0254410378166</v>
      </c>
    </row>
    <row r="71" spans="3:7">
      <c r="C71" s="685">
        <v>43252</v>
      </c>
      <c r="D71" s="725">
        <v>4836.0187046001301</v>
      </c>
      <c r="E71" s="725">
        <v>3234</v>
      </c>
      <c r="F71" s="724">
        <v>1</v>
      </c>
      <c r="G71" s="725">
        <f t="shared" si="2"/>
        <v>1602.0187046001301</v>
      </c>
    </row>
    <row r="72" spans="3:7">
      <c r="C72" s="685">
        <v>43282</v>
      </c>
      <c r="D72" s="725">
        <v>4906.5224740485492</v>
      </c>
      <c r="E72" s="725">
        <v>3495.6</v>
      </c>
      <c r="F72" s="724">
        <v>1</v>
      </c>
      <c r="G72" s="725">
        <f t="shared" si="2"/>
        <v>1410.9224740485492</v>
      </c>
    </row>
    <row r="73" spans="3:7">
      <c r="C73" s="685">
        <v>43313</v>
      </c>
      <c r="D73" s="725">
        <v>4580.7217404778312</v>
      </c>
      <c r="E73" s="725">
        <v>2982</v>
      </c>
      <c r="F73" s="724">
        <v>1</v>
      </c>
      <c r="G73" s="725">
        <f t="shared" si="2"/>
        <v>1598.7217404778312</v>
      </c>
    </row>
    <row r="74" spans="3:7">
      <c r="C74" s="685">
        <v>43344</v>
      </c>
      <c r="D74" s="725">
        <v>4404.6358074140844</v>
      </c>
      <c r="E74" s="725">
        <v>2805.6</v>
      </c>
      <c r="F74" s="724">
        <v>1</v>
      </c>
      <c r="G74" s="725">
        <f t="shared" si="2"/>
        <v>1599.0358074140845</v>
      </c>
    </row>
    <row r="75" spans="3:7">
      <c r="C75" s="685">
        <v>43374</v>
      </c>
      <c r="D75" s="725">
        <v>4043.2814453643468</v>
      </c>
      <c r="E75" s="725">
        <v>2428.8000000000002</v>
      </c>
      <c r="F75" s="724">
        <v>1</v>
      </c>
      <c r="G75" s="725">
        <f t="shared" si="2"/>
        <v>1614.4814453643467</v>
      </c>
    </row>
    <row r="76" spans="3:7">
      <c r="C76" s="685">
        <v>43405</v>
      </c>
      <c r="D76" s="725">
        <v>4010.8728563336044</v>
      </c>
      <c r="E76" s="725">
        <v>2398.8000000000002</v>
      </c>
      <c r="F76" s="724">
        <v>1</v>
      </c>
      <c r="G76" s="725">
        <f t="shared" si="2"/>
        <v>1612.0728563336042</v>
      </c>
    </row>
    <row r="77" spans="3:7">
      <c r="C77" s="685">
        <v>43435</v>
      </c>
      <c r="D77" s="725">
        <v>3914.1440881290046</v>
      </c>
      <c r="E77" s="725">
        <v>2467.1999999999998</v>
      </c>
      <c r="F77" s="724">
        <v>1</v>
      </c>
      <c r="G77" s="725">
        <f t="shared" si="2"/>
        <v>1446.9440881290047</v>
      </c>
    </row>
    <row r="78" spans="3:7">
      <c r="C78" s="729" t="s">
        <v>210</v>
      </c>
      <c r="D78" s="730"/>
      <c r="E78" s="730"/>
      <c r="F78" s="730"/>
      <c r="G78" s="732">
        <f>SUM(G66:G77)</f>
        <v>16384.723596479671</v>
      </c>
    </row>
    <row r="79" spans="3:7">
      <c r="C79" s="729" t="s">
        <v>781</v>
      </c>
      <c r="D79" s="730"/>
      <c r="E79" s="730"/>
      <c r="F79" s="730"/>
      <c r="G79" s="731">
        <f>G78/12</f>
        <v>1365.3936330399727</v>
      </c>
    </row>
    <row r="81" spans="3:3">
      <c r="C81" t="s">
        <v>784</v>
      </c>
    </row>
    <row r="82" spans="3:3">
      <c r="C82" t="s">
        <v>785</v>
      </c>
    </row>
    <row r="83" spans="3:3">
      <c r="C83" t="s">
        <v>786</v>
      </c>
    </row>
    <row r="84" spans="3:3">
      <c r="C84" t="s">
        <v>787</v>
      </c>
    </row>
    <row r="85" spans="3:3">
      <c r="C85" t="s">
        <v>788</v>
      </c>
    </row>
    <row r="86" spans="3:3">
      <c r="C86" t="s">
        <v>789</v>
      </c>
    </row>
  </sheetData>
  <mergeCells count="4">
    <mergeCell ref="C25:G25"/>
    <mergeCell ref="C44:G44"/>
    <mergeCell ref="C63:G63"/>
    <mergeCell ref="A18:T18"/>
  </mergeCells>
  <pageMargins left="0.25" right="0.25" top="0.75" bottom="0.75" header="0.3" footer="0.3"/>
  <pageSetup scale="38" fitToHeight="0" orientation="portrait" horizontalDpi="1200" verticalDpi="1200" r:id="rId1"/>
  <ignoredErrors>
    <ignoredError sqref="G59 G7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R19" sqref="R19"/>
    </sheetView>
  </sheetViews>
  <sheetFormatPr defaultColWidth="9.15234375" defaultRowHeight="14.6"/>
  <cols>
    <col min="1" max="1" width="9.15234375" style="11"/>
    <col min="2" max="2" width="36.84375" style="649" customWidth="1"/>
    <col min="3" max="3" width="9.15234375" style="9"/>
    <col min="4" max="16384" width="9.15234375" style="11"/>
  </cols>
  <sheetData>
    <row r="16" spans="2:21" ht="26.25" customHeight="1">
      <c r="B16" s="746" t="s">
        <v>23</v>
      </c>
      <c r="C16" s="774" t="s">
        <v>24</v>
      </c>
      <c r="D16" s="775"/>
      <c r="E16" s="775"/>
      <c r="F16" s="775"/>
      <c r="G16" s="775"/>
      <c r="H16" s="775"/>
      <c r="I16" s="775"/>
      <c r="J16" s="775"/>
      <c r="K16" s="775"/>
      <c r="L16" s="775"/>
      <c r="M16" s="775"/>
      <c r="N16" s="775"/>
      <c r="O16" s="775"/>
      <c r="P16" s="775"/>
      <c r="Q16" s="775"/>
      <c r="R16" s="775"/>
      <c r="S16" s="775"/>
      <c r="T16" s="775"/>
      <c r="U16" s="775"/>
    </row>
    <row r="17" spans="2:21" ht="55.5" customHeight="1">
      <c r="B17" s="650" t="s">
        <v>25</v>
      </c>
      <c r="C17" s="776" t="s">
        <v>26</v>
      </c>
      <c r="D17" s="776"/>
      <c r="E17" s="776"/>
      <c r="F17" s="776"/>
      <c r="G17" s="776"/>
      <c r="H17" s="776"/>
      <c r="I17" s="776"/>
      <c r="J17" s="776"/>
      <c r="K17" s="776"/>
      <c r="L17" s="776"/>
      <c r="M17" s="776"/>
      <c r="N17" s="776"/>
      <c r="O17" s="776"/>
      <c r="P17" s="776"/>
      <c r="Q17" s="776"/>
      <c r="R17" s="776"/>
      <c r="S17" s="776"/>
      <c r="T17" s="776"/>
      <c r="U17" s="777"/>
    </row>
    <row r="18" spans="2:21" ht="15.45">
      <c r="B18" s="651"/>
      <c r="C18" s="652"/>
      <c r="D18" s="653"/>
      <c r="E18" s="653"/>
      <c r="F18" s="653"/>
      <c r="G18" s="653"/>
      <c r="H18" s="653"/>
      <c r="I18" s="653"/>
      <c r="J18" s="653"/>
      <c r="K18" s="653"/>
      <c r="L18" s="653"/>
      <c r="M18" s="653"/>
      <c r="N18" s="653"/>
      <c r="O18" s="653"/>
      <c r="P18" s="653"/>
      <c r="Q18" s="653"/>
      <c r="R18" s="653"/>
      <c r="S18" s="653"/>
      <c r="T18" s="653"/>
      <c r="U18" s="654"/>
    </row>
    <row r="19" spans="2:21" ht="15.45">
      <c r="B19" s="651"/>
      <c r="C19" s="652" t="s">
        <v>27</v>
      </c>
      <c r="D19" s="653"/>
      <c r="E19" s="653"/>
      <c r="F19" s="653"/>
      <c r="G19" s="653"/>
      <c r="H19" s="653"/>
      <c r="I19" s="653"/>
      <c r="J19" s="653"/>
      <c r="K19" s="653"/>
      <c r="L19" s="653"/>
      <c r="M19" s="653"/>
      <c r="N19" s="653"/>
      <c r="O19" s="653"/>
      <c r="P19" s="653"/>
      <c r="Q19" s="653"/>
      <c r="R19" s="653"/>
      <c r="S19" s="653"/>
      <c r="T19" s="653"/>
      <c r="U19" s="654"/>
    </row>
    <row r="20" spans="2:21" ht="15.45">
      <c r="B20" s="651"/>
      <c r="C20" s="652"/>
      <c r="D20" s="653"/>
      <c r="E20" s="653"/>
      <c r="F20" s="653"/>
      <c r="G20" s="653"/>
      <c r="H20" s="653"/>
      <c r="I20" s="653"/>
      <c r="J20" s="653"/>
      <c r="K20" s="653"/>
      <c r="L20" s="653"/>
      <c r="M20" s="653"/>
      <c r="N20" s="653"/>
      <c r="O20" s="653"/>
      <c r="P20" s="653"/>
      <c r="Q20" s="653"/>
      <c r="R20" s="653"/>
      <c r="S20" s="653"/>
      <c r="T20" s="653"/>
      <c r="U20" s="654"/>
    </row>
    <row r="21" spans="2:21" ht="15.45">
      <c r="B21" s="651"/>
      <c r="C21" s="652" t="s">
        <v>28</v>
      </c>
      <c r="D21" s="653"/>
      <c r="E21" s="653"/>
      <c r="F21" s="653"/>
      <c r="G21" s="653"/>
      <c r="H21" s="653"/>
      <c r="I21" s="653"/>
      <c r="J21" s="653"/>
      <c r="K21" s="653"/>
      <c r="L21" s="653"/>
      <c r="M21" s="653"/>
      <c r="N21" s="653"/>
      <c r="O21" s="653"/>
      <c r="P21" s="653"/>
      <c r="Q21" s="653"/>
      <c r="R21" s="653"/>
      <c r="S21" s="653"/>
      <c r="T21" s="653"/>
      <c r="U21" s="654"/>
    </row>
    <row r="22" spans="2:21" ht="15.45">
      <c r="B22" s="651"/>
      <c r="C22" s="652"/>
      <c r="D22" s="653"/>
      <c r="E22" s="653"/>
      <c r="F22" s="653"/>
      <c r="G22" s="653"/>
      <c r="H22" s="653"/>
      <c r="I22" s="653"/>
      <c r="J22" s="653"/>
      <c r="K22" s="653"/>
      <c r="L22" s="653"/>
      <c r="M22" s="653"/>
      <c r="N22" s="653"/>
      <c r="O22" s="653"/>
      <c r="P22" s="653"/>
      <c r="Q22" s="653"/>
      <c r="R22" s="653"/>
      <c r="S22" s="653"/>
      <c r="T22" s="653"/>
      <c r="U22" s="654"/>
    </row>
    <row r="23" spans="2:21" ht="30" customHeight="1">
      <c r="B23" s="651"/>
      <c r="C23" s="773" t="s">
        <v>29</v>
      </c>
      <c r="D23" s="773"/>
      <c r="E23" s="773"/>
      <c r="F23" s="773"/>
      <c r="G23" s="773"/>
      <c r="H23" s="773"/>
      <c r="I23" s="773"/>
      <c r="J23" s="773"/>
      <c r="K23" s="773"/>
      <c r="L23" s="773"/>
      <c r="M23" s="773"/>
      <c r="N23" s="773"/>
      <c r="O23" s="773"/>
      <c r="P23" s="773"/>
      <c r="Q23" s="773"/>
      <c r="R23" s="773"/>
      <c r="S23" s="773"/>
      <c r="T23" s="653"/>
      <c r="U23" s="654"/>
    </row>
    <row r="24" spans="2:21" ht="15.45">
      <c r="B24" s="651"/>
      <c r="C24" s="652"/>
      <c r="D24" s="653"/>
      <c r="E24" s="653"/>
      <c r="F24" s="653"/>
      <c r="G24" s="653"/>
      <c r="H24" s="653"/>
      <c r="I24" s="653"/>
      <c r="J24" s="653"/>
      <c r="K24" s="653"/>
      <c r="L24" s="653"/>
      <c r="M24" s="653"/>
      <c r="N24" s="653"/>
      <c r="O24" s="653"/>
      <c r="P24" s="653"/>
      <c r="Q24" s="653"/>
      <c r="R24" s="653"/>
      <c r="S24" s="653"/>
      <c r="T24" s="653"/>
      <c r="U24" s="654"/>
    </row>
    <row r="25" spans="2:21" ht="15.45">
      <c r="B25" s="651"/>
      <c r="C25" s="652" t="s">
        <v>30</v>
      </c>
      <c r="D25" s="653"/>
      <c r="E25" s="653"/>
      <c r="F25" s="653"/>
      <c r="G25" s="653"/>
      <c r="H25" s="653"/>
      <c r="I25" s="653"/>
      <c r="J25" s="653"/>
      <c r="K25" s="653"/>
      <c r="L25" s="653"/>
      <c r="M25" s="653"/>
      <c r="N25" s="653"/>
      <c r="O25" s="653"/>
      <c r="P25" s="653"/>
      <c r="Q25" s="653"/>
      <c r="R25" s="653"/>
      <c r="S25" s="653"/>
      <c r="T25" s="653"/>
      <c r="U25" s="654"/>
    </row>
    <row r="26" spans="2:21" ht="15.45">
      <c r="B26" s="651"/>
      <c r="C26" s="652"/>
      <c r="D26" s="653"/>
      <c r="E26" s="653"/>
      <c r="F26" s="653"/>
      <c r="G26" s="653"/>
      <c r="H26" s="653"/>
      <c r="I26" s="653"/>
      <c r="J26" s="653"/>
      <c r="K26" s="653"/>
      <c r="L26" s="653"/>
      <c r="M26" s="653"/>
      <c r="N26" s="653"/>
      <c r="O26" s="653"/>
      <c r="P26" s="653"/>
      <c r="Q26" s="653"/>
      <c r="R26" s="653"/>
      <c r="S26" s="653"/>
      <c r="T26" s="653"/>
      <c r="U26" s="654"/>
    </row>
    <row r="27" spans="2:21" ht="31.5" customHeight="1">
      <c r="B27" s="651"/>
      <c r="C27" s="773" t="s">
        <v>31</v>
      </c>
      <c r="D27" s="773"/>
      <c r="E27" s="773"/>
      <c r="F27" s="773"/>
      <c r="G27" s="773"/>
      <c r="H27" s="773"/>
      <c r="I27" s="773"/>
      <c r="J27" s="773"/>
      <c r="K27" s="773"/>
      <c r="L27" s="773"/>
      <c r="M27" s="773"/>
      <c r="N27" s="773"/>
      <c r="O27" s="773"/>
      <c r="P27" s="773"/>
      <c r="Q27" s="773"/>
      <c r="R27" s="773"/>
      <c r="S27" s="773"/>
      <c r="T27" s="773"/>
      <c r="U27" s="778"/>
    </row>
    <row r="28" spans="2:21" ht="15.45">
      <c r="B28" s="651"/>
      <c r="C28" s="652"/>
      <c r="D28" s="653"/>
      <c r="E28" s="653"/>
      <c r="F28" s="653"/>
      <c r="G28" s="653"/>
      <c r="H28" s="653"/>
      <c r="I28" s="653"/>
      <c r="J28" s="653"/>
      <c r="K28" s="653"/>
      <c r="L28" s="653"/>
      <c r="M28" s="653"/>
      <c r="N28" s="653"/>
      <c r="O28" s="653"/>
      <c r="P28" s="653"/>
      <c r="Q28" s="653"/>
      <c r="R28" s="653"/>
      <c r="S28" s="653"/>
      <c r="T28" s="653"/>
      <c r="U28" s="654"/>
    </row>
    <row r="29" spans="2:21" ht="31.5" customHeight="1">
      <c r="B29" s="651"/>
      <c r="C29" s="773" t="s">
        <v>32</v>
      </c>
      <c r="D29" s="773"/>
      <c r="E29" s="773"/>
      <c r="F29" s="773"/>
      <c r="G29" s="773"/>
      <c r="H29" s="773"/>
      <c r="I29" s="773"/>
      <c r="J29" s="773"/>
      <c r="K29" s="773"/>
      <c r="L29" s="773"/>
      <c r="M29" s="773"/>
      <c r="N29" s="773"/>
      <c r="O29" s="773"/>
      <c r="P29" s="773"/>
      <c r="Q29" s="773"/>
      <c r="R29" s="773"/>
      <c r="S29" s="773"/>
      <c r="T29" s="773"/>
      <c r="U29" s="778"/>
    </row>
    <row r="30" spans="2:21" ht="15.45">
      <c r="B30" s="651"/>
      <c r="C30" s="652"/>
      <c r="D30" s="653"/>
      <c r="E30" s="653"/>
      <c r="F30" s="653"/>
      <c r="G30" s="653"/>
      <c r="H30" s="653"/>
      <c r="I30" s="653"/>
      <c r="J30" s="653"/>
      <c r="K30" s="653"/>
      <c r="L30" s="653"/>
      <c r="M30" s="653"/>
      <c r="N30" s="653"/>
      <c r="O30" s="653"/>
      <c r="P30" s="653"/>
      <c r="Q30" s="653"/>
      <c r="R30" s="653"/>
      <c r="S30" s="653"/>
      <c r="T30" s="653"/>
      <c r="U30" s="654"/>
    </row>
    <row r="31" spans="2:21" ht="15.45">
      <c r="B31" s="651"/>
      <c r="C31" s="652" t="s">
        <v>33</v>
      </c>
      <c r="D31" s="653"/>
      <c r="E31" s="653"/>
      <c r="F31" s="653"/>
      <c r="G31" s="653"/>
      <c r="H31" s="653"/>
      <c r="I31" s="653"/>
      <c r="J31" s="653"/>
      <c r="K31" s="653"/>
      <c r="L31" s="653"/>
      <c r="M31" s="653"/>
      <c r="N31" s="653"/>
      <c r="O31" s="653"/>
      <c r="P31" s="653"/>
      <c r="Q31" s="653"/>
      <c r="R31" s="653"/>
      <c r="S31" s="653"/>
      <c r="T31" s="653"/>
      <c r="U31" s="654"/>
    </row>
    <row r="32" spans="2:21" ht="15.45">
      <c r="B32" s="655"/>
      <c r="C32" s="656"/>
      <c r="D32" s="657"/>
      <c r="E32" s="657"/>
      <c r="F32" s="657"/>
      <c r="G32" s="657"/>
      <c r="H32" s="657"/>
      <c r="I32" s="657"/>
      <c r="J32" s="657"/>
      <c r="K32" s="657"/>
      <c r="L32" s="657"/>
      <c r="M32" s="657"/>
      <c r="N32" s="657"/>
      <c r="O32" s="657"/>
      <c r="P32" s="657"/>
      <c r="Q32" s="657"/>
      <c r="R32" s="657"/>
      <c r="S32" s="657"/>
      <c r="T32" s="657"/>
      <c r="U32" s="658"/>
    </row>
    <row r="33" spans="2:21" ht="39" customHeight="1">
      <c r="B33" s="659" t="s">
        <v>34</v>
      </c>
      <c r="C33" s="779" t="s">
        <v>35</v>
      </c>
      <c r="D33" s="779"/>
      <c r="E33" s="779"/>
      <c r="F33" s="779"/>
      <c r="G33" s="779"/>
      <c r="H33" s="779"/>
      <c r="I33" s="779"/>
      <c r="J33" s="779"/>
      <c r="K33" s="779"/>
      <c r="L33" s="779"/>
      <c r="M33" s="779"/>
      <c r="N33" s="779"/>
      <c r="O33" s="779"/>
      <c r="P33" s="779"/>
      <c r="Q33" s="779"/>
      <c r="R33" s="779"/>
      <c r="S33" s="779"/>
      <c r="T33" s="779"/>
      <c r="U33" s="780"/>
    </row>
    <row r="34" spans="2:21">
      <c r="B34" s="660"/>
      <c r="C34" s="661"/>
      <c r="D34" s="661"/>
      <c r="E34" s="661"/>
      <c r="F34" s="661"/>
      <c r="G34" s="661"/>
      <c r="H34" s="661"/>
      <c r="I34" s="661"/>
      <c r="J34" s="661"/>
      <c r="K34" s="661"/>
      <c r="L34" s="661"/>
      <c r="M34" s="661"/>
      <c r="N34" s="661"/>
      <c r="O34" s="661"/>
      <c r="P34" s="661"/>
      <c r="Q34" s="661"/>
      <c r="R34" s="661"/>
      <c r="S34" s="661"/>
      <c r="T34" s="661"/>
      <c r="U34" s="662"/>
    </row>
    <row r="35" spans="2:21" ht="15.45">
      <c r="B35" s="663" t="s">
        <v>36</v>
      </c>
      <c r="C35" s="664" t="s">
        <v>37</v>
      </c>
      <c r="D35" s="653"/>
      <c r="E35" s="653"/>
      <c r="F35" s="653"/>
      <c r="G35" s="653"/>
      <c r="H35" s="653"/>
      <c r="I35" s="653"/>
      <c r="J35" s="653"/>
      <c r="K35" s="653"/>
      <c r="L35" s="653"/>
      <c r="M35" s="653"/>
      <c r="N35" s="653"/>
      <c r="O35" s="653"/>
      <c r="P35" s="653"/>
      <c r="Q35" s="653"/>
      <c r="R35" s="653"/>
      <c r="S35" s="653"/>
      <c r="T35" s="653"/>
      <c r="U35" s="654"/>
    </row>
    <row r="36" spans="2:21">
      <c r="B36" s="665"/>
      <c r="C36" s="657"/>
      <c r="D36" s="657"/>
      <c r="E36" s="657"/>
      <c r="F36" s="657"/>
      <c r="G36" s="657"/>
      <c r="H36" s="657"/>
      <c r="I36" s="657"/>
      <c r="J36" s="657"/>
      <c r="K36" s="657"/>
      <c r="L36" s="657"/>
      <c r="M36" s="657"/>
      <c r="N36" s="657"/>
      <c r="O36" s="657"/>
      <c r="P36" s="657"/>
      <c r="Q36" s="657"/>
      <c r="R36" s="657"/>
      <c r="S36" s="657"/>
      <c r="T36" s="657"/>
      <c r="U36" s="658"/>
    </row>
    <row r="37" spans="2:21" ht="34.5" customHeight="1">
      <c r="B37" s="650" t="s">
        <v>38</v>
      </c>
      <c r="C37" s="781" t="s">
        <v>39</v>
      </c>
      <c r="D37" s="781"/>
      <c r="E37" s="781"/>
      <c r="F37" s="781"/>
      <c r="G37" s="781"/>
      <c r="H37" s="781"/>
      <c r="I37" s="781"/>
      <c r="J37" s="781"/>
      <c r="K37" s="781"/>
      <c r="L37" s="781"/>
      <c r="M37" s="781"/>
      <c r="N37" s="781"/>
      <c r="O37" s="781"/>
      <c r="P37" s="781"/>
      <c r="Q37" s="781"/>
      <c r="R37" s="781"/>
      <c r="S37" s="781"/>
      <c r="T37" s="781"/>
      <c r="U37" s="782"/>
    </row>
    <row r="38" spans="2:21">
      <c r="B38" s="665"/>
      <c r="C38" s="657"/>
      <c r="D38" s="657"/>
      <c r="E38" s="657"/>
      <c r="F38" s="657"/>
      <c r="G38" s="657"/>
      <c r="H38" s="657"/>
      <c r="I38" s="657"/>
      <c r="J38" s="657"/>
      <c r="K38" s="657"/>
      <c r="L38" s="657"/>
      <c r="M38" s="657"/>
      <c r="N38" s="657"/>
      <c r="O38" s="657"/>
      <c r="P38" s="657"/>
      <c r="Q38" s="657"/>
      <c r="R38" s="657"/>
      <c r="S38" s="657"/>
      <c r="T38" s="657"/>
      <c r="U38" s="658"/>
    </row>
    <row r="39" spans="2:21" ht="15.45">
      <c r="B39" s="650" t="s">
        <v>40</v>
      </c>
      <c r="C39" s="666" t="s">
        <v>41</v>
      </c>
      <c r="D39" s="661"/>
      <c r="E39" s="661"/>
      <c r="F39" s="661"/>
      <c r="G39" s="661"/>
      <c r="H39" s="661"/>
      <c r="I39" s="661"/>
      <c r="J39" s="661"/>
      <c r="K39" s="661"/>
      <c r="L39" s="661"/>
      <c r="M39" s="661"/>
      <c r="N39" s="661"/>
      <c r="O39" s="661"/>
      <c r="P39" s="661"/>
      <c r="Q39" s="661"/>
      <c r="R39" s="661"/>
      <c r="S39" s="661"/>
      <c r="T39" s="661"/>
      <c r="U39" s="662"/>
    </row>
    <row r="40" spans="2:21">
      <c r="B40" s="665"/>
      <c r="C40" s="657"/>
      <c r="D40" s="657"/>
      <c r="E40" s="657"/>
      <c r="F40" s="657"/>
      <c r="G40" s="657"/>
      <c r="H40" s="657"/>
      <c r="I40" s="657"/>
      <c r="J40" s="657"/>
      <c r="K40" s="657"/>
      <c r="L40" s="657"/>
      <c r="M40" s="657"/>
      <c r="N40" s="657"/>
      <c r="O40" s="657"/>
      <c r="P40" s="657"/>
      <c r="Q40" s="657"/>
      <c r="R40" s="657"/>
      <c r="S40" s="657"/>
      <c r="T40" s="657"/>
      <c r="U40" s="658"/>
    </row>
    <row r="41" spans="2:21" ht="38.25" customHeight="1">
      <c r="B41" s="659" t="s">
        <v>42</v>
      </c>
      <c r="C41" s="783" t="s">
        <v>43</v>
      </c>
      <c r="D41" s="783"/>
      <c r="E41" s="783"/>
      <c r="F41" s="783"/>
      <c r="G41" s="783"/>
      <c r="H41" s="783"/>
      <c r="I41" s="783"/>
      <c r="J41" s="783"/>
      <c r="K41" s="783"/>
      <c r="L41" s="783"/>
      <c r="M41" s="783"/>
      <c r="N41" s="783"/>
      <c r="O41" s="783"/>
      <c r="P41" s="783"/>
      <c r="Q41" s="783"/>
      <c r="R41" s="783"/>
      <c r="S41" s="783"/>
      <c r="T41" s="783"/>
      <c r="U41" s="784"/>
    </row>
    <row r="42" spans="2:21">
      <c r="B42" s="667"/>
      <c r="C42" s="661"/>
      <c r="D42" s="661"/>
      <c r="E42" s="661"/>
      <c r="F42" s="661"/>
      <c r="G42" s="661"/>
      <c r="H42" s="661"/>
      <c r="I42" s="661"/>
      <c r="J42" s="661"/>
      <c r="K42" s="661"/>
      <c r="L42" s="661"/>
      <c r="M42" s="661"/>
      <c r="N42" s="661"/>
      <c r="O42" s="661"/>
      <c r="P42" s="661"/>
      <c r="Q42" s="661"/>
      <c r="R42" s="661"/>
      <c r="S42" s="661"/>
      <c r="T42" s="661"/>
      <c r="U42" s="662"/>
    </row>
    <row r="43" spans="2:21" ht="15.45">
      <c r="B43" s="663" t="s">
        <v>44</v>
      </c>
      <c r="C43" s="664" t="s">
        <v>45</v>
      </c>
      <c r="D43" s="653"/>
      <c r="E43" s="653"/>
      <c r="F43" s="653"/>
      <c r="G43" s="653"/>
      <c r="H43" s="653"/>
      <c r="I43" s="653"/>
      <c r="J43" s="653"/>
      <c r="K43" s="653"/>
      <c r="L43" s="653"/>
      <c r="M43" s="653"/>
      <c r="N43" s="653"/>
      <c r="O43" s="653"/>
      <c r="P43" s="653"/>
      <c r="Q43" s="653"/>
      <c r="R43" s="653"/>
      <c r="S43" s="653"/>
      <c r="T43" s="653"/>
      <c r="U43" s="654"/>
    </row>
    <row r="44" spans="2:21">
      <c r="B44" s="668"/>
      <c r="C44" s="653"/>
      <c r="D44" s="653"/>
      <c r="E44" s="653"/>
      <c r="F44" s="653"/>
      <c r="G44" s="653"/>
      <c r="H44" s="653"/>
      <c r="I44" s="653"/>
      <c r="J44" s="653"/>
      <c r="K44" s="653"/>
      <c r="L44" s="653"/>
      <c r="M44" s="653"/>
      <c r="N44" s="653"/>
      <c r="O44" s="653"/>
      <c r="P44" s="653"/>
      <c r="Q44" s="653"/>
      <c r="R44" s="653"/>
      <c r="S44" s="653"/>
      <c r="T44" s="653"/>
      <c r="U44" s="654"/>
    </row>
    <row r="45" spans="2:21" ht="36" customHeight="1">
      <c r="B45" s="668"/>
      <c r="C45" s="771" t="s">
        <v>46</v>
      </c>
      <c r="D45" s="771"/>
      <c r="E45" s="771"/>
      <c r="F45" s="771"/>
      <c r="G45" s="771"/>
      <c r="H45" s="771"/>
      <c r="I45" s="771"/>
      <c r="J45" s="771"/>
      <c r="K45" s="771"/>
      <c r="L45" s="771"/>
      <c r="M45" s="771"/>
      <c r="N45" s="771"/>
      <c r="O45" s="771"/>
      <c r="P45" s="771"/>
      <c r="Q45" s="771"/>
      <c r="R45" s="771"/>
      <c r="S45" s="771"/>
      <c r="T45" s="771"/>
      <c r="U45" s="772"/>
    </row>
    <row r="46" spans="2:21">
      <c r="B46" s="668"/>
      <c r="C46" s="669"/>
      <c r="D46" s="653"/>
      <c r="E46" s="653"/>
      <c r="F46" s="653"/>
      <c r="G46" s="653"/>
      <c r="H46" s="653"/>
      <c r="I46" s="653"/>
      <c r="J46" s="653"/>
      <c r="K46" s="653"/>
      <c r="L46" s="653"/>
      <c r="M46" s="653"/>
      <c r="N46" s="653"/>
      <c r="O46" s="653"/>
      <c r="P46" s="653"/>
      <c r="Q46" s="653"/>
      <c r="R46" s="653"/>
      <c r="S46" s="653"/>
      <c r="T46" s="653"/>
      <c r="U46" s="654"/>
    </row>
    <row r="47" spans="2:21" ht="35.25" customHeight="1">
      <c r="B47" s="668"/>
      <c r="C47" s="771" t="s">
        <v>47</v>
      </c>
      <c r="D47" s="771"/>
      <c r="E47" s="771"/>
      <c r="F47" s="771"/>
      <c r="G47" s="771"/>
      <c r="H47" s="771"/>
      <c r="I47" s="771"/>
      <c r="J47" s="771"/>
      <c r="K47" s="771"/>
      <c r="L47" s="771"/>
      <c r="M47" s="771"/>
      <c r="N47" s="771"/>
      <c r="O47" s="771"/>
      <c r="P47" s="771"/>
      <c r="Q47" s="771"/>
      <c r="R47" s="771"/>
      <c r="S47" s="771"/>
      <c r="T47" s="771"/>
      <c r="U47" s="772"/>
    </row>
    <row r="48" spans="2:21">
      <c r="B48" s="668"/>
      <c r="C48" s="669"/>
      <c r="D48" s="653"/>
      <c r="E48" s="653"/>
      <c r="F48" s="653"/>
      <c r="G48" s="653"/>
      <c r="H48" s="653"/>
      <c r="I48" s="653"/>
      <c r="J48" s="653"/>
      <c r="K48" s="653"/>
      <c r="L48" s="653"/>
      <c r="M48" s="653"/>
      <c r="N48" s="653"/>
      <c r="O48" s="653"/>
      <c r="P48" s="653"/>
      <c r="Q48" s="653"/>
      <c r="R48" s="653"/>
      <c r="S48" s="653"/>
      <c r="T48" s="653"/>
      <c r="U48" s="654"/>
    </row>
    <row r="49" spans="2:21" ht="40.5" customHeight="1">
      <c r="B49" s="668"/>
      <c r="C49" s="771" t="s">
        <v>48</v>
      </c>
      <c r="D49" s="771"/>
      <c r="E49" s="771"/>
      <c r="F49" s="771"/>
      <c r="G49" s="771"/>
      <c r="H49" s="771"/>
      <c r="I49" s="771"/>
      <c r="J49" s="771"/>
      <c r="K49" s="771"/>
      <c r="L49" s="771"/>
      <c r="M49" s="771"/>
      <c r="N49" s="771"/>
      <c r="O49" s="771"/>
      <c r="P49" s="771"/>
      <c r="Q49" s="771"/>
      <c r="R49" s="771"/>
      <c r="S49" s="771"/>
      <c r="T49" s="771"/>
      <c r="U49" s="772"/>
    </row>
    <row r="50" spans="2:21">
      <c r="B50" s="668"/>
      <c r="C50" s="669"/>
      <c r="D50" s="653"/>
      <c r="E50" s="653"/>
      <c r="F50" s="653"/>
      <c r="G50" s="653"/>
      <c r="H50" s="653"/>
      <c r="I50" s="653"/>
      <c r="J50" s="653"/>
      <c r="K50" s="653"/>
      <c r="L50" s="653"/>
      <c r="M50" s="653"/>
      <c r="N50" s="653"/>
      <c r="O50" s="653"/>
      <c r="P50" s="653"/>
      <c r="Q50" s="653"/>
      <c r="R50" s="653"/>
      <c r="S50" s="653"/>
      <c r="T50" s="653"/>
      <c r="U50" s="654"/>
    </row>
    <row r="51" spans="2:21" ht="30" customHeight="1">
      <c r="B51" s="668"/>
      <c r="C51" s="771" t="s">
        <v>49</v>
      </c>
      <c r="D51" s="771"/>
      <c r="E51" s="771"/>
      <c r="F51" s="771"/>
      <c r="G51" s="771"/>
      <c r="H51" s="771"/>
      <c r="I51" s="771"/>
      <c r="J51" s="771"/>
      <c r="K51" s="771"/>
      <c r="L51" s="771"/>
      <c r="M51" s="771"/>
      <c r="N51" s="771"/>
      <c r="O51" s="771"/>
      <c r="P51" s="771"/>
      <c r="Q51" s="771"/>
      <c r="R51" s="771"/>
      <c r="S51" s="771"/>
      <c r="T51" s="771"/>
      <c r="U51" s="772"/>
    </row>
    <row r="52" spans="2:21" ht="15.45">
      <c r="B52" s="668"/>
      <c r="C52" s="652"/>
      <c r="D52" s="653"/>
      <c r="E52" s="653"/>
      <c r="F52" s="653"/>
      <c r="G52" s="653"/>
      <c r="H52" s="653"/>
      <c r="I52" s="653"/>
      <c r="J52" s="653"/>
      <c r="K52" s="653"/>
      <c r="L52" s="653"/>
      <c r="M52" s="653"/>
      <c r="N52" s="653"/>
      <c r="O52" s="653"/>
      <c r="P52" s="653"/>
      <c r="Q52" s="653"/>
      <c r="R52" s="653"/>
      <c r="S52" s="653"/>
      <c r="T52" s="653"/>
      <c r="U52" s="654"/>
    </row>
    <row r="53" spans="2:21" ht="31.5" customHeight="1">
      <c r="B53" s="668"/>
      <c r="C53" s="773" t="s">
        <v>50</v>
      </c>
      <c r="D53" s="773"/>
      <c r="E53" s="773"/>
      <c r="F53" s="773"/>
      <c r="G53" s="773"/>
      <c r="H53" s="773"/>
      <c r="I53" s="773"/>
      <c r="J53" s="773"/>
      <c r="K53" s="773"/>
      <c r="L53" s="773"/>
      <c r="M53" s="773"/>
      <c r="N53" s="773"/>
      <c r="O53" s="773"/>
      <c r="P53" s="773"/>
      <c r="Q53" s="773"/>
      <c r="R53" s="773"/>
      <c r="S53" s="773"/>
      <c r="T53" s="773"/>
      <c r="U53" s="778"/>
    </row>
    <row r="54" spans="2:21">
      <c r="B54" s="665"/>
      <c r="C54" s="657"/>
      <c r="D54" s="657"/>
      <c r="E54" s="657"/>
      <c r="F54" s="657"/>
      <c r="G54" s="657"/>
      <c r="H54" s="657"/>
      <c r="I54" s="657"/>
      <c r="J54" s="657"/>
      <c r="K54" s="657"/>
      <c r="L54" s="657"/>
      <c r="M54" s="657"/>
      <c r="N54" s="657"/>
      <c r="O54" s="657"/>
      <c r="P54" s="657"/>
      <c r="Q54" s="657"/>
      <c r="R54" s="657"/>
      <c r="S54" s="657"/>
      <c r="T54" s="657"/>
      <c r="U54" s="658"/>
    </row>
    <row r="55" spans="2:21" ht="48" customHeight="1">
      <c r="B55" s="650" t="s">
        <v>51</v>
      </c>
      <c r="C55" s="781" t="s">
        <v>52</v>
      </c>
      <c r="D55" s="781"/>
      <c r="E55" s="781"/>
      <c r="F55" s="781"/>
      <c r="G55" s="781"/>
      <c r="H55" s="781"/>
      <c r="I55" s="781"/>
      <c r="J55" s="781"/>
      <c r="K55" s="781"/>
      <c r="L55" s="781"/>
      <c r="M55" s="781"/>
      <c r="N55" s="781"/>
      <c r="O55" s="781"/>
      <c r="P55" s="781"/>
      <c r="Q55" s="781"/>
      <c r="R55" s="781"/>
      <c r="S55" s="781"/>
      <c r="T55" s="781"/>
      <c r="U55" s="782"/>
    </row>
    <row r="56" spans="2:21">
      <c r="B56" s="665"/>
      <c r="C56" s="657"/>
      <c r="D56" s="657"/>
      <c r="E56" s="657"/>
      <c r="F56" s="657"/>
      <c r="G56" s="657"/>
      <c r="H56" s="657"/>
      <c r="I56" s="657"/>
      <c r="J56" s="657"/>
      <c r="K56" s="657"/>
      <c r="L56" s="657"/>
      <c r="M56" s="657"/>
      <c r="N56" s="657"/>
      <c r="O56" s="657"/>
      <c r="P56" s="657"/>
      <c r="Q56" s="657"/>
      <c r="R56" s="657"/>
      <c r="S56" s="657"/>
      <c r="T56" s="657"/>
      <c r="U56" s="658"/>
    </row>
    <row r="57" spans="2:21" ht="34.5" customHeight="1">
      <c r="B57" s="650" t="s">
        <v>53</v>
      </c>
      <c r="C57" s="781" t="s">
        <v>54</v>
      </c>
      <c r="D57" s="781"/>
      <c r="E57" s="781"/>
      <c r="F57" s="781"/>
      <c r="G57" s="781"/>
      <c r="H57" s="781"/>
      <c r="I57" s="781"/>
      <c r="J57" s="781"/>
      <c r="K57" s="781"/>
      <c r="L57" s="781"/>
      <c r="M57" s="781"/>
      <c r="N57" s="781"/>
      <c r="O57" s="781"/>
      <c r="P57" s="781"/>
      <c r="Q57" s="781"/>
      <c r="R57" s="781"/>
      <c r="S57" s="781"/>
      <c r="T57" s="781"/>
      <c r="U57" s="782"/>
    </row>
    <row r="58" spans="2:21">
      <c r="B58" s="670"/>
      <c r="C58" s="657"/>
      <c r="D58" s="657"/>
      <c r="E58" s="657"/>
      <c r="F58" s="657"/>
      <c r="G58" s="657"/>
      <c r="H58" s="657"/>
      <c r="I58" s="657"/>
      <c r="J58" s="657"/>
      <c r="K58" s="657"/>
      <c r="L58" s="657"/>
      <c r="M58" s="657"/>
      <c r="N58" s="657"/>
      <c r="O58" s="657"/>
      <c r="P58" s="657"/>
      <c r="Q58" s="657"/>
      <c r="R58" s="657"/>
      <c r="S58" s="657"/>
      <c r="T58" s="657"/>
      <c r="U58" s="658"/>
    </row>
    <row r="59" spans="2:21" ht="30.75" customHeight="1">
      <c r="B59" s="659" t="s">
        <v>55</v>
      </c>
      <c r="C59" s="671" t="s">
        <v>56</v>
      </c>
      <c r="D59" s="672"/>
      <c r="E59" s="672"/>
      <c r="F59" s="672"/>
      <c r="G59" s="672"/>
      <c r="H59" s="672"/>
      <c r="I59" s="672"/>
      <c r="J59" s="672"/>
      <c r="K59" s="672"/>
      <c r="L59" s="672"/>
      <c r="M59" s="672"/>
      <c r="N59" s="672"/>
      <c r="O59" s="672"/>
      <c r="P59" s="672"/>
      <c r="Q59" s="672"/>
      <c r="R59" s="672"/>
      <c r="S59" s="672"/>
      <c r="T59" s="672"/>
      <c r="U59" s="67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E11" sqref="E11"/>
    </sheetView>
  </sheetViews>
  <sheetFormatPr defaultColWidth="9.15234375" defaultRowHeight="15.9"/>
  <cols>
    <col min="1" max="1" width="3.15234375" style="11" customWidth="1"/>
    <col min="2" max="2" width="61.69140625" style="9" customWidth="1"/>
    <col min="3" max="3" width="58.69140625" style="11" customWidth="1"/>
    <col min="4" max="4" width="62.3828125" style="11" customWidth="1"/>
    <col min="5" max="5" width="53.3828125" style="11" customWidth="1"/>
    <col min="6" max="6" width="47.15234375" style="11" customWidth="1"/>
    <col min="7" max="7" width="9.15234375" style="15"/>
    <col min="8" max="10" width="9.15234375" style="11"/>
    <col min="11" max="11" width="26.15234375" style="11" customWidth="1"/>
    <col min="12" max="12" width="59.84375" style="16" customWidth="1"/>
    <col min="13" max="13" width="14.69140625" style="23" customWidth="1"/>
    <col min="14" max="14" width="29.69140625" style="16" customWidth="1"/>
    <col min="15" max="16384" width="9.15234375" style="11"/>
  </cols>
  <sheetData>
    <row r="1" spans="2:20" ht="146.25" customHeight="1"/>
    <row r="3" spans="2:20" ht="25.5" customHeight="1">
      <c r="B3" s="786" t="s">
        <v>57</v>
      </c>
      <c r="C3" s="787"/>
      <c r="D3" s="787"/>
      <c r="E3" s="787"/>
      <c r="F3" s="788"/>
      <c r="G3" s="108"/>
    </row>
    <row r="4" spans="2:20" ht="16.5" customHeight="1">
      <c r="B4" s="789"/>
      <c r="C4" s="790"/>
      <c r="D4" s="790"/>
      <c r="E4" s="790"/>
      <c r="F4" s="791"/>
      <c r="G4" s="108"/>
    </row>
    <row r="5" spans="2:20" ht="71.25" customHeight="1">
      <c r="B5" s="789"/>
      <c r="C5" s="790"/>
      <c r="D5" s="790"/>
      <c r="E5" s="790"/>
      <c r="F5" s="791"/>
      <c r="G5" s="108"/>
    </row>
    <row r="6" spans="2:20" ht="21.75" customHeight="1">
      <c r="B6" s="792"/>
      <c r="C6" s="793"/>
      <c r="D6" s="793"/>
      <c r="E6" s="793"/>
      <c r="F6" s="794"/>
      <c r="G6" s="108"/>
    </row>
    <row r="8" spans="2:20" ht="21">
      <c r="B8" s="785" t="s">
        <v>58</v>
      </c>
      <c r="C8" s="785"/>
      <c r="D8" s="785"/>
      <c r="E8" s="785"/>
      <c r="F8" s="785"/>
      <c r="G8" s="785"/>
    </row>
    <row r="9" spans="2:20" ht="24.75" customHeight="1" thickBot="1">
      <c r="B9" s="103"/>
      <c r="C9" s="103"/>
      <c r="D9" s="103"/>
      <c r="E9" s="103"/>
      <c r="F9" s="103"/>
      <c r="G9" s="507"/>
    </row>
    <row r="10" spans="2:20" ht="27.75" customHeight="1" thickBot="1">
      <c r="B10" s="740" t="s">
        <v>59</v>
      </c>
      <c r="C10" s="93" t="s">
        <v>60</v>
      </c>
      <c r="D10" s="103"/>
      <c r="E10" s="103"/>
      <c r="F10" s="103"/>
      <c r="G10" s="507"/>
    </row>
    <row r="11" spans="2:20">
      <c r="B11" s="103"/>
      <c r="C11" s="103"/>
      <c r="D11" s="103"/>
      <c r="E11" s="103"/>
      <c r="F11" s="103"/>
      <c r="G11" s="507"/>
    </row>
    <row r="12" spans="2:20" s="8" customFormat="1" ht="31.5" customHeight="1" thickBot="1">
      <c r="B12" s="495" t="s">
        <v>61</v>
      </c>
      <c r="G12" s="26"/>
      <c r="L12" s="31"/>
      <c r="M12" s="31"/>
      <c r="N12" s="31"/>
      <c r="O12" s="31"/>
      <c r="P12" s="31"/>
      <c r="Q12" s="63"/>
      <c r="S12" s="7"/>
      <c r="T12" s="7"/>
    </row>
    <row r="13" spans="2:20" s="8" customFormat="1" ht="26.25" customHeight="1" thickBot="1">
      <c r="B13" s="93"/>
      <c r="C13" s="110" t="s">
        <v>62</v>
      </c>
      <c r="G13" s="98"/>
      <c r="L13" s="31"/>
      <c r="M13" s="31"/>
      <c r="N13" s="31"/>
      <c r="O13" s="31"/>
      <c r="P13" s="31"/>
      <c r="Q13" s="63"/>
      <c r="S13" s="7"/>
      <c r="T13" s="7"/>
    </row>
    <row r="14" spans="2:20" s="8" customFormat="1" ht="26.25" customHeight="1" thickBot="1">
      <c r="B14" s="93"/>
      <c r="C14" s="154" t="s">
        <v>63</v>
      </c>
      <c r="G14" s="109"/>
      <c r="L14" s="31"/>
      <c r="M14" s="31"/>
      <c r="N14" s="31"/>
      <c r="O14" s="31"/>
      <c r="P14" s="31"/>
      <c r="Q14" s="63"/>
      <c r="S14" s="7"/>
      <c r="T14" s="7"/>
    </row>
    <row r="15" spans="2:20" s="8" customFormat="1" ht="26.25" customHeight="1" thickBot="1">
      <c r="B15" s="93"/>
      <c r="C15" s="154" t="s">
        <v>64</v>
      </c>
      <c r="G15" s="109"/>
      <c r="L15" s="31"/>
      <c r="M15" s="31"/>
      <c r="N15" s="31"/>
      <c r="O15" s="31"/>
      <c r="P15" s="31"/>
      <c r="Q15" s="63"/>
      <c r="S15" s="7"/>
      <c r="T15" s="7"/>
    </row>
    <row r="16" spans="2:20" s="8" customFormat="1" ht="26.25" customHeight="1" thickBot="1">
      <c r="B16" s="93"/>
      <c r="C16" s="154" t="s">
        <v>65</v>
      </c>
      <c r="G16" s="109"/>
      <c r="L16" s="31"/>
      <c r="M16" s="31"/>
      <c r="N16" s="31"/>
      <c r="O16" s="31"/>
      <c r="P16" s="31"/>
      <c r="Q16" s="63"/>
      <c r="S16" s="7"/>
      <c r="T16" s="7"/>
    </row>
    <row r="17" spans="2:20" s="8" customFormat="1" ht="26.25" customHeight="1" thickBot="1">
      <c r="B17" s="93"/>
      <c r="C17" s="110" t="s">
        <v>66</v>
      </c>
      <c r="G17" s="98"/>
      <c r="L17" s="31"/>
      <c r="M17" s="31"/>
      <c r="N17" s="31"/>
      <c r="O17" s="31"/>
      <c r="P17" s="31"/>
      <c r="Q17" s="63"/>
      <c r="S17" s="7"/>
      <c r="T17" s="7"/>
    </row>
    <row r="18" spans="2:20" s="8" customFormat="1" ht="26.25" customHeight="1" thickBot="1">
      <c r="B18" s="93"/>
      <c r="C18" s="110" t="s">
        <v>67</v>
      </c>
      <c r="G18" s="109"/>
      <c r="L18" s="31"/>
      <c r="M18" s="31"/>
      <c r="N18" s="31"/>
      <c r="O18" s="31"/>
      <c r="P18" s="31"/>
      <c r="Q18" s="63"/>
      <c r="S18" s="7"/>
      <c r="T18" s="7"/>
    </row>
    <row r="19" spans="2:20" s="8" customFormat="1" ht="26.25" customHeight="1" thickBot="1">
      <c r="B19" s="93"/>
      <c r="C19" s="110" t="s">
        <v>68</v>
      </c>
      <c r="G19" s="109"/>
      <c r="L19" s="31"/>
      <c r="M19" s="31"/>
      <c r="N19" s="31"/>
      <c r="O19" s="31"/>
      <c r="P19" s="31"/>
      <c r="Q19" s="63"/>
      <c r="S19" s="7"/>
      <c r="T19" s="7"/>
    </row>
    <row r="20" spans="2:20" s="54" customFormat="1" ht="25.5" customHeight="1">
      <c r="D20" s="89"/>
      <c r="E20" s="89"/>
      <c r="F20" s="89"/>
      <c r="G20" s="89"/>
      <c r="J20" s="11"/>
      <c r="K20" s="11"/>
      <c r="S20" s="55"/>
      <c r="T20" s="55"/>
    </row>
    <row r="21" spans="2:20" s="16" customFormat="1" ht="39" customHeight="1">
      <c r="B21" s="222" t="s">
        <v>69</v>
      </c>
      <c r="C21" s="222" t="s">
        <v>70</v>
      </c>
      <c r="D21" s="222" t="s">
        <v>71</v>
      </c>
      <c r="E21" s="222" t="s">
        <v>72</v>
      </c>
      <c r="F21" s="222" t="s">
        <v>73</v>
      </c>
      <c r="G21" s="38"/>
      <c r="M21" s="23"/>
      <c r="T21" s="23"/>
    </row>
    <row r="22" spans="2:20" s="94" customFormat="1" ht="36" customHeight="1">
      <c r="B22" s="595" t="s">
        <v>74</v>
      </c>
      <c r="C22" s="601" t="s">
        <v>75</v>
      </c>
      <c r="D22" s="604" t="s">
        <v>76</v>
      </c>
      <c r="E22" s="608" t="s">
        <v>77</v>
      </c>
      <c r="F22" s="604" t="s">
        <v>78</v>
      </c>
      <c r="G22" s="156"/>
      <c r="M22" s="593"/>
      <c r="T22" s="593"/>
    </row>
    <row r="23" spans="2:20" s="94" customFormat="1" ht="35.25" customHeight="1">
      <c r="B23" s="596" t="s">
        <v>79</v>
      </c>
      <c r="C23" s="602" t="s">
        <v>80</v>
      </c>
      <c r="D23" s="605" t="s">
        <v>81</v>
      </c>
      <c r="E23" s="609" t="s">
        <v>77</v>
      </c>
      <c r="F23" s="605" t="s">
        <v>78</v>
      </c>
      <c r="G23" s="156"/>
      <c r="M23" s="593"/>
      <c r="T23" s="593"/>
    </row>
    <row r="24" spans="2:20" s="94" customFormat="1" ht="34.5" customHeight="1">
      <c r="B24" s="596" t="s">
        <v>82</v>
      </c>
      <c r="C24" s="602" t="s">
        <v>80</v>
      </c>
      <c r="D24" s="605" t="s">
        <v>83</v>
      </c>
      <c r="E24" s="609" t="s">
        <v>77</v>
      </c>
      <c r="F24" s="605" t="s">
        <v>78</v>
      </c>
      <c r="G24" s="156"/>
      <c r="M24" s="593"/>
      <c r="T24" s="593"/>
    </row>
    <row r="25" spans="2:20" s="94" customFormat="1" ht="32.25" customHeight="1">
      <c r="B25" s="597" t="s">
        <v>84</v>
      </c>
      <c r="C25" s="602" t="s">
        <v>75</v>
      </c>
      <c r="D25" s="605" t="s">
        <v>85</v>
      </c>
      <c r="E25" s="610" t="s">
        <v>86</v>
      </c>
      <c r="F25" s="613"/>
      <c r="G25" s="156"/>
      <c r="M25" s="593"/>
      <c r="T25" s="593"/>
    </row>
    <row r="26" spans="2:20" s="94" customFormat="1" ht="30.75" customHeight="1">
      <c r="B26" s="598" t="s">
        <v>87</v>
      </c>
      <c r="C26" s="602" t="s">
        <v>75</v>
      </c>
      <c r="D26" s="605"/>
      <c r="E26" s="610"/>
      <c r="F26" s="613"/>
      <c r="G26" s="156"/>
      <c r="M26" s="593"/>
      <c r="T26" s="593"/>
    </row>
    <row r="27" spans="2:20" s="94" customFormat="1" ht="32.25" customHeight="1">
      <c r="B27" s="599" t="s">
        <v>88</v>
      </c>
      <c r="C27" s="602" t="s">
        <v>75</v>
      </c>
      <c r="D27" s="606" t="s">
        <v>89</v>
      </c>
      <c r="E27" s="610"/>
      <c r="F27" s="613"/>
      <c r="G27" s="156"/>
      <c r="M27" s="593"/>
      <c r="T27" s="593"/>
    </row>
    <row r="28" spans="2:20" s="94" customFormat="1" ht="27" customHeight="1">
      <c r="B28" s="597" t="s">
        <v>90</v>
      </c>
      <c r="C28" s="602" t="s">
        <v>91</v>
      </c>
      <c r="D28" s="605" t="s">
        <v>92</v>
      </c>
      <c r="E28" s="610" t="s">
        <v>93</v>
      </c>
      <c r="F28" s="613"/>
      <c r="G28" s="156"/>
      <c r="M28" s="593"/>
      <c r="T28" s="593"/>
    </row>
    <row r="29" spans="2:20" s="94" customFormat="1" ht="27" customHeight="1">
      <c r="B29" s="599" t="s">
        <v>94</v>
      </c>
      <c r="C29" s="602" t="s">
        <v>75</v>
      </c>
      <c r="D29" s="605"/>
      <c r="E29" s="610"/>
      <c r="F29" s="605" t="s">
        <v>95</v>
      </c>
      <c r="G29" s="156"/>
      <c r="M29" s="593"/>
      <c r="T29" s="593"/>
    </row>
    <row r="30" spans="2:20" s="94" customFormat="1" ht="32.25" customHeight="1">
      <c r="B30" s="597" t="s">
        <v>96</v>
      </c>
      <c r="C30" s="602" t="s">
        <v>97</v>
      </c>
      <c r="D30" s="605" t="s">
        <v>98</v>
      </c>
      <c r="E30" s="611"/>
      <c r="F30" s="605" t="s">
        <v>99</v>
      </c>
      <c r="G30" s="594"/>
      <c r="M30" s="593"/>
    </row>
    <row r="31" spans="2:20" s="94" customFormat="1" ht="27.75" customHeight="1">
      <c r="B31" s="600" t="s">
        <v>100</v>
      </c>
      <c r="C31" s="603" t="s">
        <v>101</v>
      </c>
      <c r="D31" s="607"/>
      <c r="E31" s="612"/>
      <c r="F31" s="607"/>
      <c r="G31" s="594"/>
      <c r="M31" s="593"/>
    </row>
    <row r="32" spans="2:20" s="94" customFormat="1" ht="23.25" customHeight="1">
      <c r="C32" s="157"/>
      <c r="D32" s="157"/>
      <c r="E32" s="157"/>
      <c r="G32" s="594"/>
      <c r="M32" s="593"/>
    </row>
    <row r="33" spans="2:13" s="16" customFormat="1">
      <c r="B33" s="157"/>
      <c r="C33" s="155"/>
      <c r="D33" s="155"/>
      <c r="E33" s="155"/>
      <c r="G33" s="147"/>
      <c r="M33" s="23"/>
    </row>
    <row r="34" spans="2:13">
      <c r="C34" s="9"/>
      <c r="D34" s="9"/>
      <c r="E34"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5234375" defaultRowHeight="14.6"/>
  <cols>
    <col min="1" max="1" width="61.15234375" style="11" bestFit="1" customWidth="1"/>
    <col min="2" max="2" width="13.69140625" style="11" customWidth="1"/>
    <col min="3" max="3" width="9.15234375" style="9"/>
    <col min="4" max="4" width="15" style="11" customWidth="1"/>
    <col min="5" max="5" width="11.3828125" style="9" customWidth="1"/>
    <col min="6" max="6" width="24.15234375" style="11" customWidth="1"/>
    <col min="7" max="7" width="32" style="11" customWidth="1"/>
    <col min="8" max="8" width="14.69140625" style="11" customWidth="1"/>
    <col min="9" max="16384" width="9.15234375" style="11"/>
  </cols>
  <sheetData>
    <row r="1" spans="1:8">
      <c r="A1" s="7" t="s">
        <v>102</v>
      </c>
      <c r="B1" s="7" t="s">
        <v>103</v>
      </c>
      <c r="C1" s="106" t="s">
        <v>104</v>
      </c>
      <c r="D1" s="7" t="s">
        <v>105</v>
      </c>
      <c r="E1" s="106" t="s">
        <v>106</v>
      </c>
      <c r="F1" s="106" t="s">
        <v>107</v>
      </c>
      <c r="G1" s="106" t="s">
        <v>108</v>
      </c>
      <c r="H1" s="106" t="s">
        <v>109</v>
      </c>
    </row>
    <row r="2" spans="1:8">
      <c r="A2" s="11" t="s">
        <v>110</v>
      </c>
      <c r="B2" s="11" t="s">
        <v>111</v>
      </c>
      <c r="C2" s="9">
        <v>2006</v>
      </c>
      <c r="D2" s="11" t="s">
        <v>112</v>
      </c>
      <c r="E2" s="9">
        <f>'2. LRAMVA Threshold'!D9</f>
        <v>2010</v>
      </c>
      <c r="F2" s="24" t="s">
        <v>3</v>
      </c>
      <c r="G2" s="11" t="s">
        <v>113</v>
      </c>
      <c r="H2" s="11" t="s">
        <v>114</v>
      </c>
    </row>
    <row r="3" spans="1:8">
      <c r="A3" s="11" t="s">
        <v>115</v>
      </c>
      <c r="B3" s="11" t="s">
        <v>111</v>
      </c>
      <c r="C3" s="9">
        <v>2007</v>
      </c>
      <c r="D3" s="11" t="s">
        <v>116</v>
      </c>
      <c r="E3" s="9">
        <f>'2. LRAMVA Threshold'!D24</f>
        <v>2015</v>
      </c>
      <c r="F3" s="11" t="s">
        <v>117</v>
      </c>
      <c r="G3" s="11" t="s">
        <v>118</v>
      </c>
      <c r="H3" s="11" t="s">
        <v>119</v>
      </c>
    </row>
    <row r="4" spans="1:8">
      <c r="A4" s="11" t="s">
        <v>120</v>
      </c>
      <c r="B4" s="11" t="s">
        <v>121</v>
      </c>
      <c r="C4" s="9">
        <v>2008</v>
      </c>
      <c r="D4" s="11" t="s">
        <v>122</v>
      </c>
      <c r="F4" s="11" t="s">
        <v>9</v>
      </c>
      <c r="G4" s="11" t="s">
        <v>123</v>
      </c>
    </row>
    <row r="5" spans="1:8">
      <c r="A5" s="11" t="s">
        <v>124</v>
      </c>
      <c r="B5" s="11" t="s">
        <v>121</v>
      </c>
      <c r="C5" s="9">
        <v>2009</v>
      </c>
      <c r="F5" s="11" t="s">
        <v>13</v>
      </c>
      <c r="G5" s="11" t="s">
        <v>125</v>
      </c>
    </row>
    <row r="6" spans="1:8">
      <c r="A6" s="11" t="s">
        <v>126</v>
      </c>
      <c r="B6" s="11" t="s">
        <v>121</v>
      </c>
      <c r="C6" s="9">
        <v>2010</v>
      </c>
      <c r="F6" s="11" t="s">
        <v>15</v>
      </c>
      <c r="G6" s="11" t="s">
        <v>127</v>
      </c>
    </row>
    <row r="7" spans="1:8">
      <c r="A7" s="11" t="s">
        <v>128</v>
      </c>
      <c r="B7" s="11" t="s">
        <v>121</v>
      </c>
      <c r="C7" s="9">
        <v>2011</v>
      </c>
      <c r="F7" s="11" t="s">
        <v>17</v>
      </c>
      <c r="G7" s="11" t="s">
        <v>129</v>
      </c>
    </row>
    <row r="8" spans="1:8">
      <c r="A8" s="11" t="s">
        <v>130</v>
      </c>
      <c r="B8" s="11" t="s">
        <v>121</v>
      </c>
      <c r="C8" s="9">
        <v>2012</v>
      </c>
      <c r="F8" s="11" t="s">
        <v>131</v>
      </c>
      <c r="G8" s="11" t="s">
        <v>132</v>
      </c>
    </row>
    <row r="9" spans="1:8">
      <c r="A9" s="11" t="s">
        <v>133</v>
      </c>
      <c r="B9" s="11" t="s">
        <v>121</v>
      </c>
      <c r="C9" s="9">
        <v>2013</v>
      </c>
      <c r="G9" s="11" t="s">
        <v>134</v>
      </c>
    </row>
    <row r="10" spans="1:8">
      <c r="A10" s="11" t="s">
        <v>135</v>
      </c>
      <c r="B10" s="11" t="s">
        <v>121</v>
      </c>
      <c r="C10" s="9">
        <v>2014</v>
      </c>
      <c r="G10" s="11" t="s">
        <v>136</v>
      </c>
    </row>
    <row r="11" spans="1:8">
      <c r="A11" s="11" t="s">
        <v>137</v>
      </c>
      <c r="B11" s="11" t="s">
        <v>121</v>
      </c>
      <c r="C11" s="9">
        <v>2015</v>
      </c>
      <c r="G11" s="11" t="s">
        <v>138</v>
      </c>
    </row>
    <row r="12" spans="1:8">
      <c r="A12" s="11" t="s">
        <v>139</v>
      </c>
      <c r="B12" s="11" t="s">
        <v>121</v>
      </c>
      <c r="C12" s="9">
        <v>2016</v>
      </c>
    </row>
    <row r="13" spans="1:8">
      <c r="A13" s="11" t="s">
        <v>140</v>
      </c>
      <c r="B13" s="11" t="s">
        <v>121</v>
      </c>
      <c r="C13" s="9">
        <v>2017</v>
      </c>
    </row>
    <row r="14" spans="1:8">
      <c r="A14" s="11" t="s">
        <v>141</v>
      </c>
      <c r="B14" s="11" t="s">
        <v>121</v>
      </c>
      <c r="C14" s="9">
        <v>2018</v>
      </c>
    </row>
    <row r="15" spans="1:8">
      <c r="A15" s="11" t="s">
        <v>142</v>
      </c>
      <c r="B15" s="11" t="s">
        <v>121</v>
      </c>
      <c r="C15" s="9">
        <v>2019</v>
      </c>
    </row>
    <row r="16" spans="1:8">
      <c r="A16" s="11" t="s">
        <v>143</v>
      </c>
      <c r="B16" s="11" t="s">
        <v>121</v>
      </c>
      <c r="C16" s="9">
        <v>2020</v>
      </c>
    </row>
    <row r="17" spans="1:2">
      <c r="A17" s="11" t="s">
        <v>144</v>
      </c>
      <c r="B17" s="11" t="s">
        <v>121</v>
      </c>
    </row>
    <row r="18" spans="1:2">
      <c r="A18" s="11" t="s">
        <v>145</v>
      </c>
      <c r="B18" s="11" t="s">
        <v>121</v>
      </c>
    </row>
    <row r="19" spans="1:2">
      <c r="A19" s="11" t="s">
        <v>146</v>
      </c>
      <c r="B19" s="11" t="s">
        <v>121</v>
      </c>
    </row>
    <row r="20" spans="1:2">
      <c r="A20" s="11" t="s">
        <v>147</v>
      </c>
      <c r="B20" s="11" t="s">
        <v>121</v>
      </c>
    </row>
    <row r="21" spans="1:2">
      <c r="A21" s="11" t="s">
        <v>148</v>
      </c>
      <c r="B21" s="11" t="s">
        <v>121</v>
      </c>
    </row>
    <row r="22" spans="1:2">
      <c r="A22" s="11" t="s">
        <v>149</v>
      </c>
      <c r="B22" s="11" t="s">
        <v>121</v>
      </c>
    </row>
    <row r="23" spans="1:2">
      <c r="A23" s="11" t="s">
        <v>150</v>
      </c>
      <c r="B23" s="11" t="s">
        <v>121</v>
      </c>
    </row>
    <row r="24" spans="1:2">
      <c r="A24" s="11" t="s">
        <v>151</v>
      </c>
      <c r="B24" s="11" t="s">
        <v>121</v>
      </c>
    </row>
    <row r="25" spans="1:2">
      <c r="A25" s="11" t="s">
        <v>152</v>
      </c>
      <c r="B25" s="11" t="s">
        <v>121</v>
      </c>
    </row>
    <row r="26" spans="1:2">
      <c r="A26" s="11" t="s">
        <v>153</v>
      </c>
      <c r="B26" s="11" t="s">
        <v>111</v>
      </c>
    </row>
    <row r="27" spans="1:2">
      <c r="A27" s="11" t="s">
        <v>154</v>
      </c>
      <c r="B27" s="11" t="s">
        <v>121</v>
      </c>
    </row>
    <row r="28" spans="1:2">
      <c r="A28" s="11" t="s">
        <v>155</v>
      </c>
      <c r="B28" s="11" t="s">
        <v>121</v>
      </c>
    </row>
    <row r="29" spans="1:2">
      <c r="A29" s="11" t="s">
        <v>156</v>
      </c>
      <c r="B29" s="11" t="s">
        <v>121</v>
      </c>
    </row>
    <row r="30" spans="1:2">
      <c r="A30" s="11" t="s">
        <v>157</v>
      </c>
      <c r="B30" s="11" t="s">
        <v>121</v>
      </c>
    </row>
    <row r="31" spans="1:2">
      <c r="A31" s="11" t="s">
        <v>158</v>
      </c>
      <c r="B31" s="11" t="s">
        <v>121</v>
      </c>
    </row>
    <row r="32" spans="1:2">
      <c r="A32" s="11" t="s">
        <v>159</v>
      </c>
      <c r="B32" s="11" t="s">
        <v>121</v>
      </c>
    </row>
    <row r="33" spans="1:2">
      <c r="A33" s="11" t="s">
        <v>160</v>
      </c>
      <c r="B33" s="11" t="s">
        <v>121</v>
      </c>
    </row>
    <row r="34" spans="1:2">
      <c r="A34" s="11" t="s">
        <v>161</v>
      </c>
      <c r="B34" s="11" t="s">
        <v>121</v>
      </c>
    </row>
    <row r="35" spans="1:2">
      <c r="A35" s="11" t="s">
        <v>162</v>
      </c>
      <c r="B35" s="11" t="s">
        <v>121</v>
      </c>
    </row>
    <row r="36" spans="1:2">
      <c r="A36" s="11" t="s">
        <v>163</v>
      </c>
      <c r="B36" s="11" t="s">
        <v>121</v>
      </c>
    </row>
    <row r="37" spans="1:2">
      <c r="A37" s="11" t="s">
        <v>164</v>
      </c>
      <c r="B37" s="11" t="s">
        <v>121</v>
      </c>
    </row>
    <row r="38" spans="1:2">
      <c r="A38" s="11" t="s">
        <v>165</v>
      </c>
      <c r="B38" s="11" t="s">
        <v>121</v>
      </c>
    </row>
    <row r="39" spans="1:2">
      <c r="A39" s="11" t="s">
        <v>166</v>
      </c>
      <c r="B39" s="11" t="s">
        <v>121</v>
      </c>
    </row>
    <row r="40" spans="1:2">
      <c r="A40" s="11" t="s">
        <v>167</v>
      </c>
      <c r="B40" s="11" t="s">
        <v>121</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8"/>
  <sheetViews>
    <sheetView topLeftCell="A22" zoomScale="81" zoomScaleNormal="60" workbookViewId="0">
      <selection activeCell="E43" sqref="E43"/>
    </sheetView>
  </sheetViews>
  <sheetFormatPr defaultColWidth="9.15234375" defaultRowHeight="15.9"/>
  <cols>
    <col min="1" max="1" width="2.69140625" style="8" customWidth="1"/>
    <col min="2" max="2" width="33.3828125" style="8" customWidth="1"/>
    <col min="3" max="4" width="29.3828125" style="8" customWidth="1"/>
    <col min="5" max="5" width="24.3828125" style="16" customWidth="1"/>
    <col min="6" max="6" width="34.3828125" style="8" customWidth="1"/>
    <col min="7" max="7" width="27.3828125" style="8" customWidth="1"/>
    <col min="8" max="8" width="28.84375" style="8" customWidth="1"/>
    <col min="9" max="9" width="23.15234375" style="8" customWidth="1"/>
    <col min="10" max="10" width="22" style="8" customWidth="1"/>
    <col min="11" max="11" width="19.69140625" style="8" customWidth="1"/>
    <col min="12" max="12" width="21.69140625" style="8" customWidth="1"/>
    <col min="13" max="13" width="24" style="8" customWidth="1"/>
    <col min="14" max="14" width="24.15234375" style="8" customWidth="1"/>
    <col min="15" max="15" width="21.3828125" style="8" customWidth="1"/>
    <col min="16" max="16" width="22.15234375" style="8" customWidth="1"/>
    <col min="17" max="17" width="16.3828125" style="8" customWidth="1"/>
    <col min="18" max="18" width="15.3828125" style="8" customWidth="1"/>
    <col min="19" max="19" width="17.15234375" style="8" customWidth="1"/>
    <col min="20" max="20" width="13.69140625" style="7" customWidth="1"/>
    <col min="21" max="21" width="6.3046875" style="7" customWidth="1"/>
    <col min="22" max="22" width="13.3828125" style="8" customWidth="1"/>
    <col min="23" max="23" width="15.3046875" style="8" customWidth="1"/>
    <col min="24" max="16384" width="9.15234375" style="8"/>
  </cols>
  <sheetData>
    <row r="1" spans="2:22" ht="144" customHeight="1"/>
    <row r="2" spans="2:22" ht="49.5" customHeight="1">
      <c r="E2" s="8"/>
      <c r="F2" s="16"/>
      <c r="H2" s="56"/>
      <c r="I2" s="30"/>
      <c r="K2" s="34"/>
      <c r="L2" s="34"/>
      <c r="T2" s="8"/>
      <c r="V2" s="7"/>
    </row>
    <row r="3" spans="2:22" ht="16.5" customHeight="1" thickBot="1">
      <c r="E3" s="8"/>
      <c r="F3" s="16"/>
      <c r="H3" s="56"/>
      <c r="I3" s="30"/>
      <c r="K3" s="34"/>
      <c r="L3" s="34"/>
      <c r="T3" s="8"/>
      <c r="V3" s="7"/>
    </row>
    <row r="4" spans="2:22" ht="24.75" customHeight="1" thickBot="1">
      <c r="B4" s="495" t="s">
        <v>59</v>
      </c>
      <c r="C4" s="112" t="s">
        <v>168</v>
      </c>
      <c r="E4" s="8"/>
      <c r="T4" s="8"/>
      <c r="V4" s="7"/>
    </row>
    <row r="5" spans="2:22" ht="26.25" customHeight="1" thickBot="1">
      <c r="C5" s="115" t="s">
        <v>169</v>
      </c>
      <c r="E5" s="8"/>
      <c r="T5" s="8"/>
      <c r="V5" s="7"/>
    </row>
    <row r="6" spans="2:22" ht="27" customHeight="1" thickBot="1">
      <c r="B6" s="495"/>
      <c r="C6" s="522" t="s">
        <v>170</v>
      </c>
      <c r="D6" s="16"/>
      <c r="E6" s="8"/>
      <c r="T6" s="8"/>
      <c r="V6" s="7"/>
    </row>
    <row r="7" spans="2:22" ht="21" customHeight="1">
      <c r="B7" s="495"/>
      <c r="C7" s="16"/>
      <c r="D7" s="16"/>
      <c r="E7" s="8"/>
      <c r="T7" s="8"/>
      <c r="V7" s="7"/>
    </row>
    <row r="8" spans="2:22" ht="24.75" customHeight="1">
      <c r="B8" s="740" t="s">
        <v>171</v>
      </c>
      <c r="C8" s="171" t="s">
        <v>172</v>
      </c>
      <c r="D8" s="553"/>
      <c r="E8" s="8"/>
      <c r="T8" s="8"/>
      <c r="V8" s="7"/>
    </row>
    <row r="9" spans="2:22" ht="41.25" customHeight="1">
      <c r="B9" s="507" t="s">
        <v>173</v>
      </c>
      <c r="C9" s="503"/>
      <c r="D9" s="501"/>
      <c r="E9" s="501"/>
      <c r="F9" s="501"/>
      <c r="G9" s="501"/>
      <c r="H9" s="501"/>
      <c r="I9" s="501"/>
      <c r="J9" s="502"/>
      <c r="K9" s="502"/>
      <c r="L9" s="502"/>
      <c r="M9" s="17"/>
      <c r="T9" s="8"/>
      <c r="V9" s="7"/>
    </row>
    <row r="10" spans="2:22" ht="10.5" customHeight="1">
      <c r="B10" s="507"/>
      <c r="C10" s="503"/>
      <c r="D10" s="501"/>
      <c r="E10" s="501"/>
      <c r="F10" s="501"/>
      <c r="G10" s="501"/>
      <c r="H10" s="501"/>
      <c r="I10" s="501"/>
      <c r="J10" s="502"/>
      <c r="K10" s="502"/>
      <c r="L10" s="502"/>
      <c r="M10" s="17"/>
      <c r="T10" s="8"/>
      <c r="V10" s="7"/>
    </row>
    <row r="11" spans="2:22" s="505" customFormat="1" ht="26.25" customHeight="1">
      <c r="B11" s="521" t="s">
        <v>174</v>
      </c>
      <c r="C11" s="520"/>
      <c r="D11" s="520"/>
      <c r="E11" s="520"/>
      <c r="F11" s="520"/>
      <c r="G11" s="520"/>
      <c r="H11" s="520"/>
      <c r="T11" s="506"/>
      <c r="U11" s="506"/>
    </row>
    <row r="12" spans="2:22" s="30" customFormat="1" ht="18.75" customHeight="1">
      <c r="B12" s="500"/>
      <c r="T12" s="168"/>
      <c r="U12" s="168"/>
    </row>
    <row r="13" spans="2:22" s="30" customFormat="1" ht="22.5" customHeight="1" thickBot="1">
      <c r="B13" s="167" t="s">
        <v>175</v>
      </c>
      <c r="C13" s="16"/>
      <c r="F13" s="167" t="s">
        <v>176</v>
      </c>
      <c r="G13" s="34"/>
      <c r="H13" s="29"/>
      <c r="I13" s="8"/>
      <c r="J13" s="166" t="s">
        <v>177</v>
      </c>
      <c r="N13" s="94"/>
      <c r="P13" s="8"/>
      <c r="Q13" s="169"/>
      <c r="R13" s="40"/>
      <c r="T13" s="168"/>
      <c r="U13" s="168"/>
    </row>
    <row r="14" spans="2:22" ht="29.25" customHeight="1" thickBot="1">
      <c r="B14" s="110" t="s">
        <v>178</v>
      </c>
      <c r="D14" s="498" t="s">
        <v>179</v>
      </c>
      <c r="E14" s="116"/>
      <c r="F14" s="110" t="s">
        <v>180</v>
      </c>
      <c r="H14" s="498" t="s">
        <v>181</v>
      </c>
      <c r="J14" s="110" t="s">
        <v>182</v>
      </c>
      <c r="L14" s="118"/>
      <c r="N14" s="94"/>
      <c r="Q14" s="176"/>
      <c r="R14" s="88"/>
    </row>
    <row r="15" spans="2:22" ht="26.25" customHeight="1" thickBot="1">
      <c r="B15" s="110" t="s">
        <v>183</v>
      </c>
      <c r="C15" s="96"/>
      <c r="D15" s="498" t="s">
        <v>184</v>
      </c>
      <c r="F15" s="110" t="s">
        <v>185</v>
      </c>
      <c r="G15" s="113"/>
      <c r="H15" s="498" t="s">
        <v>186</v>
      </c>
      <c r="I15" s="16"/>
      <c r="J15" s="110" t="s">
        <v>187</v>
      </c>
      <c r="L15" s="118"/>
      <c r="M15" s="94"/>
      <c r="Q15" s="176"/>
      <c r="R15" s="88"/>
    </row>
    <row r="16" spans="2:22" ht="28.5" customHeight="1" thickBot="1">
      <c r="B16" s="110" t="s">
        <v>188</v>
      </c>
      <c r="C16" s="96"/>
      <c r="D16" s="499" t="s">
        <v>189</v>
      </c>
      <c r="E16" s="94"/>
      <c r="F16" s="110" t="s">
        <v>190</v>
      </c>
      <c r="G16" s="111"/>
      <c r="H16" s="499" t="s">
        <v>191</v>
      </c>
      <c r="I16" s="94"/>
      <c r="K16" s="176"/>
      <c r="L16" s="176"/>
      <c r="M16" s="176"/>
      <c r="N16" s="176"/>
      <c r="Q16" s="176"/>
      <c r="R16" s="88"/>
    </row>
    <row r="17" spans="1:21" ht="29.25" customHeight="1" thickBot="1">
      <c r="B17" s="110" t="s">
        <v>192</v>
      </c>
      <c r="C17" s="96"/>
      <c r="D17" s="118">
        <v>191584</v>
      </c>
      <c r="E17" s="107"/>
      <c r="F17" s="683" t="s">
        <v>193</v>
      </c>
      <c r="G17" s="176"/>
      <c r="H17" s="677">
        <v>3</v>
      </c>
      <c r="I17" s="16"/>
      <c r="M17" s="176"/>
      <c r="N17" s="176"/>
      <c r="P17" s="176"/>
      <c r="Q17" s="176"/>
      <c r="R17" s="88"/>
    </row>
    <row r="18" spans="1:21" s="26" customFormat="1" ht="29.25" customHeight="1">
      <c r="B18" s="110"/>
      <c r="C18" s="678"/>
      <c r="D18" s="676"/>
      <c r="E18" s="679"/>
      <c r="F18" s="675"/>
      <c r="G18" s="680"/>
      <c r="H18" s="681"/>
      <c r="I18" s="147"/>
      <c r="M18" s="680"/>
      <c r="N18" s="680"/>
      <c r="P18" s="680"/>
      <c r="Q18" s="680"/>
      <c r="R18" s="682"/>
      <c r="T18" s="35"/>
      <c r="U18" s="35"/>
    </row>
    <row r="19" spans="1:21" ht="27.75" customHeight="1" thickBot="1">
      <c r="E19" s="8"/>
      <c r="F19" s="110" t="s">
        <v>194</v>
      </c>
      <c r="G19" s="555" t="s">
        <v>195</v>
      </c>
      <c r="H19" s="221">
        <f>SUM(R54,R57,R60,R63,R66,R69,R72,R75)</f>
        <v>456021.68613588577</v>
      </c>
      <c r="I19" s="16"/>
      <c r="J19" s="176"/>
      <c r="K19" s="176"/>
      <c r="L19" s="176"/>
      <c r="M19" s="176"/>
      <c r="N19" s="176"/>
      <c r="P19" s="176"/>
      <c r="Q19" s="176"/>
      <c r="R19" s="88"/>
    </row>
    <row r="20" spans="1:21" ht="27.75" customHeight="1" thickBot="1">
      <c r="E20" s="8"/>
      <c r="F20" s="110" t="s">
        <v>196</v>
      </c>
      <c r="G20" s="555" t="s">
        <v>197</v>
      </c>
      <c r="H20" s="117">
        <f>-SUM(R55,R58,R61,R64,R67,R70,R73,R76)</f>
        <v>196063.99942182866</v>
      </c>
      <c r="I20" s="16"/>
      <c r="J20" s="176"/>
      <c r="P20" s="176"/>
      <c r="Q20" s="176"/>
      <c r="R20" s="88"/>
    </row>
    <row r="21" spans="1:21" ht="27.75" customHeight="1" thickBot="1">
      <c r="C21" s="30"/>
      <c r="D21" s="30"/>
      <c r="E21" s="30"/>
      <c r="F21" s="110" t="s">
        <v>198</v>
      </c>
      <c r="G21" s="555" t="s">
        <v>199</v>
      </c>
      <c r="H21" s="170">
        <f>R84</f>
        <v>14539.595311173065</v>
      </c>
      <c r="I21" s="94"/>
      <c r="P21" s="176"/>
      <c r="Q21" s="176"/>
      <c r="R21" s="88"/>
    </row>
    <row r="22" spans="1:21" ht="27.75" customHeight="1">
      <c r="C22" s="30"/>
      <c r="D22" s="30"/>
      <c r="E22" s="30"/>
      <c r="F22" s="110" t="s">
        <v>200</v>
      </c>
      <c r="G22" s="555" t="s">
        <v>201</v>
      </c>
      <c r="H22" s="170">
        <f>H19-H20+H21</f>
        <v>274497.28202523018</v>
      </c>
      <c r="I22" s="94"/>
      <c r="P22" s="176"/>
      <c r="Q22" s="176"/>
      <c r="R22" s="88"/>
    </row>
    <row r="23" spans="1:21" ht="22.5" customHeight="1">
      <c r="A23" s="26"/>
      <c r="E23" s="8"/>
    </row>
    <row r="24" spans="1:21" ht="13.5" customHeight="1">
      <c r="A24" s="26"/>
      <c r="B24" s="105" t="s">
        <v>202</v>
      </c>
      <c r="C24" s="33"/>
      <c r="E24" s="8"/>
    </row>
    <row r="25" spans="1:21" ht="13.5" customHeight="1">
      <c r="A25" s="26"/>
      <c r="B25" s="105"/>
      <c r="C25" s="33"/>
      <c r="E25" s="8"/>
    </row>
    <row r="26" spans="1:21" ht="108" customHeight="1">
      <c r="A26" s="26"/>
      <c r="B26" s="797" t="s">
        <v>203</v>
      </c>
      <c r="C26" s="797"/>
      <c r="D26" s="797"/>
      <c r="E26" s="797"/>
      <c r="F26" s="797"/>
      <c r="G26" s="797"/>
    </row>
    <row r="27" spans="1:21" ht="14.25" customHeight="1">
      <c r="A27" s="26"/>
      <c r="B27" s="504"/>
      <c r="C27" s="504"/>
      <c r="D27" s="496"/>
      <c r="E27" s="496"/>
      <c r="F27" s="496"/>
      <c r="G27" s="504"/>
    </row>
    <row r="28" spans="1:21" s="16" customFormat="1" ht="27" customHeight="1">
      <c r="B28" s="798" t="s">
        <v>204</v>
      </c>
      <c r="C28" s="799"/>
      <c r="D28" s="119" t="s">
        <v>103</v>
      </c>
      <c r="E28" s="120" t="s">
        <v>205</v>
      </c>
      <c r="F28" s="120" t="s">
        <v>198</v>
      </c>
      <c r="G28" s="121" t="s">
        <v>206</v>
      </c>
      <c r="T28" s="122"/>
      <c r="U28" s="122"/>
    </row>
    <row r="29" spans="1:21" ht="20.25" customHeight="1">
      <c r="B29" s="795" t="s">
        <v>110</v>
      </c>
      <c r="C29" s="796"/>
      <c r="D29" s="587" t="s">
        <v>111</v>
      </c>
      <c r="E29" s="124">
        <f>SUM(D54:D83)</f>
        <v>141062.75394615351</v>
      </c>
      <c r="F29" s="125">
        <f>D84</f>
        <v>8128.3449057704956</v>
      </c>
      <c r="G29" s="124">
        <f>E29+F29</f>
        <v>149191.09885192401</v>
      </c>
    </row>
    <row r="30" spans="1:21" ht="20.25" customHeight="1">
      <c r="B30" s="795" t="s">
        <v>207</v>
      </c>
      <c r="C30" s="796"/>
      <c r="D30" s="587" t="s">
        <v>111</v>
      </c>
      <c r="E30" s="126">
        <f>SUM(E54:E83)</f>
        <v>56756.632360271971</v>
      </c>
      <c r="F30" s="127">
        <f>E84</f>
        <v>3173.1475554163135</v>
      </c>
      <c r="G30" s="126">
        <f>E30+F30</f>
        <v>59929.779915688283</v>
      </c>
    </row>
    <row r="31" spans="1:21" ht="20.25" customHeight="1">
      <c r="B31" s="795" t="s">
        <v>208</v>
      </c>
      <c r="C31" s="796"/>
      <c r="D31" s="587" t="s">
        <v>121</v>
      </c>
      <c r="E31" s="126">
        <f>SUM(F54:F83)</f>
        <v>53943.942531493201</v>
      </c>
      <c r="F31" s="127">
        <f>F84</f>
        <v>2724.2024118889349</v>
      </c>
      <c r="G31" s="126">
        <f t="shared" ref="G31:G34" si="0">E31+F31</f>
        <v>56668.14494338214</v>
      </c>
    </row>
    <row r="32" spans="1:21" ht="20.25" customHeight="1">
      <c r="B32" s="795" t="s">
        <v>209</v>
      </c>
      <c r="C32" s="796"/>
      <c r="D32" s="587" t="s">
        <v>121</v>
      </c>
      <c r="E32" s="126">
        <f>SUM(G54:G83)</f>
        <v>8194.3578761383978</v>
      </c>
      <c r="F32" s="127">
        <f>G84</f>
        <v>513.90043809732185</v>
      </c>
      <c r="G32" s="126">
        <f t="shared" si="0"/>
        <v>8708.2583142357198</v>
      </c>
    </row>
    <row r="33" spans="2:22" ht="20.25" customHeight="1">
      <c r="B33" s="795" t="s">
        <v>153</v>
      </c>
      <c r="C33" s="796"/>
      <c r="D33" s="587" t="s">
        <v>111</v>
      </c>
      <c r="E33" s="126">
        <f>SUM(H54:H83)</f>
        <v>0</v>
      </c>
      <c r="F33" s="127">
        <f>H84</f>
        <v>0</v>
      </c>
      <c r="G33" s="126">
        <f>E33+F33</f>
        <v>0</v>
      </c>
    </row>
    <row r="34" spans="2:22" ht="20.25" customHeight="1">
      <c r="B34" s="795" t="s">
        <v>157</v>
      </c>
      <c r="C34" s="796"/>
      <c r="D34" s="587" t="s">
        <v>121</v>
      </c>
      <c r="E34" s="126">
        <f>SUM(I54:I83)</f>
        <v>0</v>
      </c>
      <c r="F34" s="127">
        <f>I84</f>
        <v>0</v>
      </c>
      <c r="G34" s="126">
        <f t="shared" si="0"/>
        <v>0</v>
      </c>
    </row>
    <row r="35" spans="2:22" ht="20.25" customHeight="1">
      <c r="B35" s="795" t="s">
        <v>167</v>
      </c>
      <c r="C35" s="796"/>
      <c r="D35" s="587" t="s">
        <v>121</v>
      </c>
      <c r="E35" s="126">
        <f>SUM(J54:J83)</f>
        <v>0</v>
      </c>
      <c r="F35" s="127">
        <f>J84</f>
        <v>0</v>
      </c>
      <c r="G35" s="126">
        <f>E35+F35</f>
        <v>0</v>
      </c>
    </row>
    <row r="36" spans="2:22" ht="20.25" customHeight="1">
      <c r="B36" s="795"/>
      <c r="C36" s="796"/>
      <c r="D36" s="587"/>
      <c r="E36" s="126">
        <f>SUM(K54:K83)</f>
        <v>0</v>
      </c>
      <c r="F36" s="127">
        <f>K84</f>
        <v>0</v>
      </c>
      <c r="G36" s="126">
        <f t="shared" ref="G36:G42" si="1">E36+F36</f>
        <v>0</v>
      </c>
    </row>
    <row r="37" spans="2:22" ht="20.25" customHeight="1">
      <c r="B37" s="795"/>
      <c r="C37" s="796"/>
      <c r="D37" s="587"/>
      <c r="E37" s="126">
        <f>SUM(L54:L83)</f>
        <v>0</v>
      </c>
      <c r="F37" s="127">
        <f>L84</f>
        <v>0</v>
      </c>
      <c r="G37" s="126">
        <f t="shared" si="1"/>
        <v>0</v>
      </c>
    </row>
    <row r="38" spans="2:22" ht="20.25" customHeight="1">
      <c r="B38" s="795"/>
      <c r="C38" s="796"/>
      <c r="D38" s="587"/>
      <c r="E38" s="126">
        <f>SUM(M54:M83)</f>
        <v>0</v>
      </c>
      <c r="F38" s="127">
        <f>M84</f>
        <v>0</v>
      </c>
      <c r="G38" s="126">
        <f t="shared" si="1"/>
        <v>0</v>
      </c>
    </row>
    <row r="39" spans="2:22" ht="20.25" customHeight="1">
      <c r="B39" s="795"/>
      <c r="C39" s="796"/>
      <c r="D39" s="587"/>
      <c r="E39" s="126">
        <f>SUM(N54:N83)</f>
        <v>0</v>
      </c>
      <c r="F39" s="127">
        <f>N84</f>
        <v>0</v>
      </c>
      <c r="G39" s="126">
        <f t="shared" si="1"/>
        <v>0</v>
      </c>
    </row>
    <row r="40" spans="2:22" ht="20.25" customHeight="1">
      <c r="B40" s="795"/>
      <c r="C40" s="796"/>
      <c r="D40" s="587"/>
      <c r="E40" s="126">
        <f>SUM(O54:O83)</f>
        <v>0</v>
      </c>
      <c r="F40" s="127">
        <f>O84</f>
        <v>0</v>
      </c>
      <c r="G40" s="126">
        <f t="shared" si="1"/>
        <v>0</v>
      </c>
    </row>
    <row r="41" spans="2:22" ht="20.25" customHeight="1">
      <c r="B41" s="795"/>
      <c r="C41" s="796"/>
      <c r="D41" s="587"/>
      <c r="E41" s="126">
        <f>SUM(P54:P83)</f>
        <v>0</v>
      </c>
      <c r="F41" s="127">
        <f>P84</f>
        <v>0</v>
      </c>
      <c r="G41" s="126">
        <f t="shared" si="1"/>
        <v>0</v>
      </c>
    </row>
    <row r="42" spans="2:22" ht="20.25" customHeight="1">
      <c r="B42" s="795"/>
      <c r="C42" s="796"/>
      <c r="D42" s="747"/>
      <c r="E42" s="128">
        <f>SUM(Q54:Q83)</f>
        <v>0</v>
      </c>
      <c r="F42" s="129">
        <f>Q84</f>
        <v>0</v>
      </c>
      <c r="G42" s="128">
        <f t="shared" si="1"/>
        <v>0</v>
      </c>
    </row>
    <row r="43" spans="2:22" s="7" customFormat="1" ht="21" customHeight="1">
      <c r="B43" s="800" t="s">
        <v>210</v>
      </c>
      <c r="C43" s="801"/>
      <c r="D43" s="123"/>
      <c r="E43" s="130">
        <f>SUM(E29:E42)</f>
        <v>259957.68671405705</v>
      </c>
      <c r="F43" s="130">
        <f>SUM(F29:F42)</f>
        <v>14539.595311173065</v>
      </c>
      <c r="G43" s="130">
        <f>SUM(G29:G42)</f>
        <v>274497.28202523012</v>
      </c>
      <c r="H43" s="181"/>
    </row>
    <row r="44" spans="2:22" ht="18" customHeight="1">
      <c r="D44" s="86"/>
      <c r="E44" s="8"/>
      <c r="F44" s="16"/>
    </row>
    <row r="45" spans="2:22" s="26" customFormat="1" ht="20.6">
      <c r="C45" s="33"/>
      <c r="D45" s="34"/>
      <c r="E45" s="34"/>
      <c r="F45" s="34"/>
      <c r="G45" s="34"/>
      <c r="H45" s="34"/>
      <c r="I45" s="34"/>
      <c r="J45" s="34"/>
      <c r="K45" s="34"/>
      <c r="L45" s="34"/>
      <c r="M45" s="97"/>
      <c r="N45" s="34"/>
      <c r="O45" s="34"/>
      <c r="P45" s="34"/>
      <c r="Q45" s="34"/>
      <c r="R45" s="34"/>
      <c r="T45" s="35"/>
      <c r="U45" s="18"/>
      <c r="V45" s="36"/>
    </row>
    <row r="46" spans="2:22" ht="12" customHeight="1">
      <c r="B46" s="105" t="s">
        <v>211</v>
      </c>
      <c r="C46" s="29"/>
      <c r="D46" s="29"/>
      <c r="E46" s="549"/>
      <c r="F46" s="29"/>
      <c r="G46" s="29"/>
      <c r="H46" s="29"/>
      <c r="I46" s="29"/>
      <c r="J46" s="29"/>
      <c r="K46" s="29"/>
      <c r="L46" s="29"/>
      <c r="M46" s="29"/>
      <c r="N46" s="29"/>
      <c r="O46" s="29"/>
      <c r="P46" s="29"/>
      <c r="Q46" s="29"/>
      <c r="R46" s="29"/>
      <c r="U46" s="18"/>
      <c r="V46" s="12"/>
    </row>
    <row r="47" spans="2:22" ht="12" customHeight="1">
      <c r="B47" s="105"/>
      <c r="C47" s="29"/>
      <c r="D47" s="29"/>
      <c r="E47" s="29"/>
      <c r="F47" s="29"/>
      <c r="G47" s="29"/>
      <c r="H47" s="29"/>
      <c r="I47" s="29"/>
      <c r="J47" s="29"/>
      <c r="K47" s="29"/>
      <c r="L47" s="29"/>
      <c r="M47" s="29"/>
      <c r="N47" s="29"/>
      <c r="O47" s="29"/>
      <c r="P47" s="29"/>
      <c r="Q47" s="29"/>
      <c r="R47" s="29"/>
      <c r="U47" s="18"/>
      <c r="V47" s="12"/>
    </row>
    <row r="48" spans="2:22" s="26" customFormat="1" ht="41.25" customHeight="1">
      <c r="B48" s="797" t="s">
        <v>212</v>
      </c>
      <c r="C48" s="797"/>
      <c r="D48" s="797"/>
      <c r="E48" s="797"/>
      <c r="F48" s="797"/>
      <c r="G48" s="797"/>
      <c r="H48" s="797"/>
      <c r="I48" s="797"/>
      <c r="J48" s="797"/>
      <c r="K48" s="797"/>
      <c r="L48" s="797"/>
      <c r="M48" s="569"/>
      <c r="N48" s="739"/>
      <c r="O48" s="739"/>
      <c r="P48" s="739"/>
      <c r="Q48" s="739"/>
      <c r="R48" s="739"/>
      <c r="T48" s="35"/>
      <c r="U48" s="18"/>
      <c r="V48" s="36"/>
    </row>
    <row r="49" spans="2:22" s="26" customFormat="1" ht="41.15" customHeight="1">
      <c r="B49" s="797" t="s">
        <v>213</v>
      </c>
      <c r="C49" s="797"/>
      <c r="D49" s="797"/>
      <c r="E49" s="797"/>
      <c r="F49" s="797"/>
      <c r="G49" s="797"/>
      <c r="H49" s="797"/>
      <c r="I49" s="797"/>
      <c r="J49" s="797"/>
      <c r="K49" s="797"/>
      <c r="L49" s="797"/>
      <c r="M49" s="569"/>
      <c r="N49" s="739"/>
      <c r="O49" s="739"/>
      <c r="P49" s="739"/>
      <c r="Q49" s="739"/>
      <c r="R49" s="739"/>
      <c r="T49" s="35"/>
      <c r="U49" s="18"/>
      <c r="V49" s="36"/>
    </row>
    <row r="50" spans="2:22" s="26" customFormat="1" ht="18" customHeight="1">
      <c r="B50" s="797" t="s">
        <v>214</v>
      </c>
      <c r="C50" s="797"/>
      <c r="D50" s="797"/>
      <c r="E50" s="797"/>
      <c r="F50" s="797"/>
      <c r="G50" s="797"/>
      <c r="H50" s="797"/>
      <c r="I50" s="797"/>
      <c r="J50" s="797"/>
      <c r="K50" s="797"/>
      <c r="L50" s="797"/>
      <c r="M50" s="569"/>
      <c r="N50" s="739"/>
      <c r="O50" s="739"/>
      <c r="P50" s="739"/>
      <c r="Q50" s="739"/>
      <c r="R50" s="739"/>
      <c r="T50" s="35"/>
      <c r="U50" s="18"/>
      <c r="V50" s="36"/>
    </row>
    <row r="51" spans="2:22" ht="15" customHeight="1">
      <c r="B51" s="565"/>
      <c r="C51" s="29"/>
      <c r="D51" s="29"/>
      <c r="E51" s="29"/>
      <c r="F51" s="29"/>
      <c r="G51" s="29"/>
      <c r="H51" s="29"/>
      <c r="I51" s="29"/>
      <c r="J51" s="29"/>
      <c r="K51" s="29"/>
      <c r="L51" s="29"/>
      <c r="M51" s="29"/>
      <c r="N51" s="29"/>
      <c r="O51" s="29"/>
      <c r="P51" s="29"/>
      <c r="Q51" s="29"/>
      <c r="R51" s="29"/>
      <c r="U51" s="18"/>
      <c r="V51" s="12"/>
    </row>
    <row r="52" spans="2:22" s="16" customFormat="1" ht="63" customHeight="1">
      <c r="B52" s="222" t="s">
        <v>215</v>
      </c>
      <c r="C52" s="222" t="s">
        <v>216</v>
      </c>
      <c r="D52" s="121" t="str">
        <f>IF($B29&lt;&gt;"",$B29,"")</f>
        <v>Residential</v>
      </c>
      <c r="E52" s="121" t="str">
        <f>IF($B30&lt;&gt;"",$B30,"")</f>
        <v>GS &lt; 50 kW</v>
      </c>
      <c r="F52" s="121" t="str">
        <f>IF($B31&lt;&gt;"",$B31,"")</f>
        <v>GS 50 to 2,999 kW</v>
      </c>
      <c r="G52" s="121" t="str">
        <f>IF($B32&lt;&gt;"",$B32,"")</f>
        <v>GS 3,000 to 4,999 kW</v>
      </c>
      <c r="H52" s="121" t="str">
        <f>IF($B33&lt;&gt;"",$B33,"")</f>
        <v>Unmetered Scattered Load</v>
      </c>
      <c r="I52" s="121" t="str">
        <f>IF($B34&lt;&gt;"",$B34,"")</f>
        <v>Sentinel Lighting</v>
      </c>
      <c r="J52" s="121" t="str">
        <f>IF($B35&lt;&gt;"",$B35,"")</f>
        <v>Street Lighting</v>
      </c>
      <c r="K52" s="121" t="str">
        <f>IF($B36&lt;&gt;"",$B36,"")</f>
        <v/>
      </c>
      <c r="L52" s="121" t="str">
        <f>IF($B37&lt;&gt;"",$B37,"")</f>
        <v/>
      </c>
      <c r="M52" s="121" t="str">
        <f>IF($B38&lt;&gt;"",$B38,"")</f>
        <v/>
      </c>
      <c r="N52" s="121" t="str">
        <f>IF($B39&lt;&gt;"",$B39,"")</f>
        <v/>
      </c>
      <c r="O52" s="121" t="str">
        <f>IF($B40&lt;&gt;"",$B40,"")</f>
        <v/>
      </c>
      <c r="P52" s="121" t="str">
        <f>IF($B41&lt;&gt;"",$B41,"")</f>
        <v/>
      </c>
      <c r="Q52" s="121" t="str">
        <f>IF($B42&lt;&gt;"",$B42,"")</f>
        <v/>
      </c>
      <c r="R52" s="222" t="s">
        <v>210</v>
      </c>
      <c r="T52" s="122"/>
      <c r="U52" s="131"/>
    </row>
    <row r="53" spans="2:22" s="132" customFormat="1" ht="15.75" customHeight="1">
      <c r="B53" s="527"/>
      <c r="C53" s="528"/>
      <c r="D53" s="528" t="str">
        <f>D29</f>
        <v>kWh</v>
      </c>
      <c r="E53" s="528" t="str">
        <f>D30</f>
        <v>kWh</v>
      </c>
      <c r="F53" s="528" t="str">
        <f>D31</f>
        <v>kW</v>
      </c>
      <c r="G53" s="528" t="str">
        <f>D32</f>
        <v>kW</v>
      </c>
      <c r="H53" s="528" t="str">
        <f>D33</f>
        <v>kWh</v>
      </c>
      <c r="I53" s="528" t="str">
        <f>D34</f>
        <v>kW</v>
      </c>
      <c r="J53" s="528" t="str">
        <f>D35</f>
        <v>kW</v>
      </c>
      <c r="K53" s="528">
        <f>D36</f>
        <v>0</v>
      </c>
      <c r="L53" s="528">
        <f>D37</f>
        <v>0</v>
      </c>
      <c r="M53" s="528">
        <f>D38</f>
        <v>0</v>
      </c>
      <c r="N53" s="528">
        <f>D39</f>
        <v>0</v>
      </c>
      <c r="O53" s="528">
        <f>D40</f>
        <v>0</v>
      </c>
      <c r="P53" s="528">
        <f>D41</f>
        <v>0</v>
      </c>
      <c r="Q53" s="528">
        <f>D42</f>
        <v>0</v>
      </c>
      <c r="R53" s="529"/>
      <c r="U53" s="133"/>
    </row>
    <row r="54" spans="2:22" s="16" customFormat="1">
      <c r="B54" s="748" t="s">
        <v>217</v>
      </c>
      <c r="C54" s="134"/>
      <c r="D54" s="749">
        <f>'4.  2011-2014 LRAM'!Y131</f>
        <v>0</v>
      </c>
      <c r="E54" s="749">
        <f>'4.  2011-2014 LRAM'!Z131</f>
        <v>0</v>
      </c>
      <c r="F54" s="749">
        <f>'4.  2011-2014 LRAM'!AA131</f>
        <v>0</v>
      </c>
      <c r="G54" s="749">
        <f>'4.  2011-2014 LRAM'!AB131</f>
        <v>0</v>
      </c>
      <c r="H54" s="749">
        <f>'4.  2011-2014 LRAM'!AC131</f>
        <v>0</v>
      </c>
      <c r="I54" s="749">
        <f>'4.  2011-2014 LRAM'!AD131</f>
        <v>0</v>
      </c>
      <c r="J54" s="749">
        <f>'4.  2011-2014 LRAM'!AE131</f>
        <v>0</v>
      </c>
      <c r="K54" s="749">
        <f>'4.  2011-2014 LRAM'!AF131</f>
        <v>0</v>
      </c>
      <c r="L54" s="749">
        <f>'4.  2011-2014 LRAM'!AG131</f>
        <v>0</v>
      </c>
      <c r="M54" s="749">
        <f>'4.  2011-2014 LRAM'!AH131</f>
        <v>0</v>
      </c>
      <c r="N54" s="749">
        <f>'4.  2011-2014 LRAM'!AI131</f>
        <v>0</v>
      </c>
      <c r="O54" s="749">
        <f>'4.  2011-2014 LRAM'!AJ131</f>
        <v>0</v>
      </c>
      <c r="P54" s="749">
        <f>'4.  2011-2014 LRAM'!AK131</f>
        <v>0</v>
      </c>
      <c r="Q54" s="749">
        <f>'4.  2011-2014 LRAM'!AL131</f>
        <v>0</v>
      </c>
      <c r="R54" s="135">
        <f>SUM(D54:Q54)</f>
        <v>0</v>
      </c>
      <c r="U54" s="136"/>
      <c r="V54" s="137"/>
    </row>
    <row r="55" spans="2:22" s="16" customFormat="1">
      <c r="B55" s="138" t="s">
        <v>218</v>
      </c>
      <c r="C55" s="139"/>
      <c r="D55" s="140">
        <f>-'4.  2011-2014 LRAM'!Y132</f>
        <v>0</v>
      </c>
      <c r="E55" s="140">
        <f>-'4.  2011-2014 LRAM'!Z132</f>
        <v>0</v>
      </c>
      <c r="F55" s="140">
        <f>-'4.  2011-2014 LRAM'!AA132</f>
        <v>0</v>
      </c>
      <c r="G55" s="140">
        <f>-'4.  2011-2014 LRAM'!AB132</f>
        <v>0</v>
      </c>
      <c r="H55" s="140">
        <f>-'4.  2011-2014 LRAM'!AC132</f>
        <v>0</v>
      </c>
      <c r="I55" s="140">
        <f>-'4.  2011-2014 LRAM'!AD132</f>
        <v>0</v>
      </c>
      <c r="J55" s="140">
        <f>-'4.  2011-2014 LRAM'!AE132</f>
        <v>0</v>
      </c>
      <c r="K55" s="140">
        <f>-'4.  2011-2014 LRAM'!AF132</f>
        <v>0</v>
      </c>
      <c r="L55" s="140">
        <f>-'4.  2011-2014 LRAM'!AG132</f>
        <v>0</v>
      </c>
      <c r="M55" s="140">
        <f>-'4.  2011-2014 LRAM'!AH132</f>
        <v>0</v>
      </c>
      <c r="N55" s="140">
        <f>-'4.  2011-2014 LRAM'!AI132</f>
        <v>0</v>
      </c>
      <c r="O55" s="140">
        <f>-'4.  2011-2014 LRAM'!AJ132</f>
        <v>0</v>
      </c>
      <c r="P55" s="140">
        <f>-'4.  2011-2014 LRAM'!AK132</f>
        <v>0</v>
      </c>
      <c r="Q55" s="140">
        <f>-'4.  2011-2014 LRAM'!AL132</f>
        <v>0</v>
      </c>
      <c r="R55" s="141">
        <f>SUM(D55:Q55)</f>
        <v>0</v>
      </c>
      <c r="S55" s="142"/>
      <c r="T55" s="122"/>
      <c r="U55" s="143"/>
      <c r="V55" s="137"/>
    </row>
    <row r="56" spans="2:22" s="122" customFormat="1">
      <c r="B56" s="575" t="s">
        <v>219</v>
      </c>
      <c r="C56" s="572"/>
      <c r="D56" s="144"/>
      <c r="E56" s="144"/>
      <c r="F56" s="144"/>
      <c r="G56" s="144"/>
      <c r="H56" s="144"/>
      <c r="I56" s="144"/>
      <c r="J56" s="144"/>
      <c r="K56" s="145"/>
      <c r="L56" s="145"/>
      <c r="M56" s="145"/>
      <c r="N56" s="145"/>
      <c r="O56" s="145"/>
      <c r="P56" s="145"/>
      <c r="Q56" s="145"/>
      <c r="R56" s="146"/>
      <c r="U56" s="143"/>
      <c r="V56" s="137"/>
    </row>
    <row r="57" spans="2:22" s="16" customFormat="1">
      <c r="B57" s="138" t="s">
        <v>220</v>
      </c>
      <c r="C57" s="139"/>
      <c r="D57" s="140">
        <f>'4.  2011-2014 LRAM'!Y261</f>
        <v>0</v>
      </c>
      <c r="E57" s="140">
        <f>'4.  2011-2014 LRAM'!Z261</f>
        <v>0</v>
      </c>
      <c r="F57" s="140">
        <f>'4.  2011-2014 LRAM'!AA261</f>
        <v>0</v>
      </c>
      <c r="G57" s="140">
        <f>'4.  2011-2014 LRAM'!AB261</f>
        <v>0</v>
      </c>
      <c r="H57" s="140">
        <f>'4.  2011-2014 LRAM'!AC261</f>
        <v>0</v>
      </c>
      <c r="I57" s="140">
        <f>'4.  2011-2014 LRAM'!AD261</f>
        <v>0</v>
      </c>
      <c r="J57" s="140">
        <f>'4.  2011-2014 LRAM'!AE261</f>
        <v>0</v>
      </c>
      <c r="K57" s="140">
        <f>'4.  2011-2014 LRAM'!AF261</f>
        <v>0</v>
      </c>
      <c r="L57" s="140">
        <f>'4.  2011-2014 LRAM'!AG261</f>
        <v>0</v>
      </c>
      <c r="M57" s="140">
        <f>'4.  2011-2014 LRAM'!AH261</f>
        <v>0</v>
      </c>
      <c r="N57" s="140">
        <f>'4.  2011-2014 LRAM'!AI261</f>
        <v>0</v>
      </c>
      <c r="O57" s="140">
        <f>'4.  2011-2014 LRAM'!AJ261</f>
        <v>0</v>
      </c>
      <c r="P57" s="140">
        <f>'4.  2011-2014 LRAM'!AK261</f>
        <v>0</v>
      </c>
      <c r="Q57" s="140">
        <f>'4.  2011-2014 LRAM'!AL261</f>
        <v>0</v>
      </c>
      <c r="R57" s="141">
        <f>SUM(D57:Q57)</f>
        <v>0</v>
      </c>
      <c r="U57" s="136"/>
      <c r="V57" s="137"/>
    </row>
    <row r="58" spans="2:22" s="16" customFormat="1">
      <c r="B58" s="138" t="s">
        <v>221</v>
      </c>
      <c r="C58" s="139"/>
      <c r="D58" s="140">
        <f>-'4.  2011-2014 LRAM'!Y262</f>
        <v>0</v>
      </c>
      <c r="E58" s="140">
        <f>-'4.  2011-2014 LRAM'!Z262</f>
        <v>0</v>
      </c>
      <c r="F58" s="140">
        <f>-'4.  2011-2014 LRAM'!AA262</f>
        <v>0</v>
      </c>
      <c r="G58" s="140">
        <f>-'4.  2011-2014 LRAM'!AB262</f>
        <v>0</v>
      </c>
      <c r="H58" s="140">
        <f>-'4.  2011-2014 LRAM'!AC262</f>
        <v>0</v>
      </c>
      <c r="I58" s="140">
        <f>-'4.  2011-2014 LRAM'!AD262</f>
        <v>0</v>
      </c>
      <c r="J58" s="140">
        <f>-'4.  2011-2014 LRAM'!AE262</f>
        <v>0</v>
      </c>
      <c r="K58" s="140">
        <f>-'4.  2011-2014 LRAM'!AF262</f>
        <v>0</v>
      </c>
      <c r="L58" s="140">
        <f>-'4.  2011-2014 LRAM'!AG262</f>
        <v>0</v>
      </c>
      <c r="M58" s="140">
        <f>-'4.  2011-2014 LRAM'!AH262</f>
        <v>0</v>
      </c>
      <c r="N58" s="140">
        <f>-'4.  2011-2014 LRAM'!AI262</f>
        <v>0</v>
      </c>
      <c r="O58" s="140">
        <f>-'4.  2011-2014 LRAM'!AJ262</f>
        <v>0</v>
      </c>
      <c r="P58" s="140">
        <f>-'4.  2011-2014 LRAM'!AK262</f>
        <v>0</v>
      </c>
      <c r="Q58" s="140">
        <f>-'4.  2011-2014 LRAM'!AL262</f>
        <v>0</v>
      </c>
      <c r="R58" s="141">
        <f>SUM(D58:Q58)</f>
        <v>0</v>
      </c>
      <c r="S58" s="142"/>
      <c r="U58" s="136"/>
      <c r="V58" s="137"/>
    </row>
    <row r="59" spans="2:22" s="122" customFormat="1">
      <c r="B59" s="575" t="s">
        <v>219</v>
      </c>
      <c r="C59" s="572"/>
      <c r="D59" s="144"/>
      <c r="E59" s="144"/>
      <c r="F59" s="144"/>
      <c r="G59" s="144"/>
      <c r="H59" s="144"/>
      <c r="I59" s="144"/>
      <c r="J59" s="144"/>
      <c r="K59" s="145"/>
      <c r="L59" s="145"/>
      <c r="M59" s="145"/>
      <c r="N59" s="145"/>
      <c r="O59" s="145"/>
      <c r="P59" s="145"/>
      <c r="Q59" s="145"/>
      <c r="R59" s="146"/>
      <c r="U59" s="143"/>
      <c r="V59" s="137"/>
    </row>
    <row r="60" spans="2:22" s="147" customFormat="1">
      <c r="B60" s="138" t="s">
        <v>222</v>
      </c>
      <c r="C60" s="139"/>
      <c r="D60" s="140">
        <f>'4.  2011-2014 LRAM'!Y391</f>
        <v>0</v>
      </c>
      <c r="E60" s="140">
        <f>'4.  2011-2014 LRAM'!Z391</f>
        <v>0</v>
      </c>
      <c r="F60" s="140">
        <f>'4.  2011-2014 LRAM'!AA391</f>
        <v>0</v>
      </c>
      <c r="G60" s="140">
        <f>'4.  2011-2014 LRAM'!AB391</f>
        <v>0</v>
      </c>
      <c r="H60" s="140">
        <f>'4.  2011-2014 LRAM'!AC391</f>
        <v>0</v>
      </c>
      <c r="I60" s="140">
        <f>'4.  2011-2014 LRAM'!AD391</f>
        <v>0</v>
      </c>
      <c r="J60" s="140">
        <f>'4.  2011-2014 LRAM'!AE391</f>
        <v>0</v>
      </c>
      <c r="K60" s="140">
        <f>'4.  2011-2014 LRAM'!AF391</f>
        <v>0</v>
      </c>
      <c r="L60" s="140">
        <f>'4.  2011-2014 LRAM'!AG391</f>
        <v>0</v>
      </c>
      <c r="M60" s="140">
        <f>'4.  2011-2014 LRAM'!AH391</f>
        <v>0</v>
      </c>
      <c r="N60" s="140">
        <f>'4.  2011-2014 LRAM'!AI391</f>
        <v>0</v>
      </c>
      <c r="O60" s="140">
        <f>'4.  2011-2014 LRAM'!AJ391</f>
        <v>0</v>
      </c>
      <c r="P60" s="140">
        <f>'4.  2011-2014 LRAM'!AK391</f>
        <v>0</v>
      </c>
      <c r="Q60" s="140">
        <f>'4.  2011-2014 LRAM'!AL391</f>
        <v>0</v>
      </c>
      <c r="R60" s="141">
        <f>SUM(D60:Q60)</f>
        <v>0</v>
      </c>
      <c r="U60" s="136"/>
      <c r="V60" s="137"/>
    </row>
    <row r="61" spans="2:22" s="147" customFormat="1">
      <c r="B61" s="138" t="s">
        <v>223</v>
      </c>
      <c r="C61" s="139"/>
      <c r="D61" s="140">
        <f>-'4.  2011-2014 LRAM'!Y392</f>
        <v>0</v>
      </c>
      <c r="E61" s="140">
        <f>-'4.  2011-2014 LRAM'!Z392</f>
        <v>0</v>
      </c>
      <c r="F61" s="140">
        <f>-'4.  2011-2014 LRAM'!AA392</f>
        <v>0</v>
      </c>
      <c r="G61" s="140">
        <f>-'4.  2011-2014 LRAM'!AB392</f>
        <v>0</v>
      </c>
      <c r="H61" s="140">
        <f>-'4.  2011-2014 LRAM'!AC392</f>
        <v>0</v>
      </c>
      <c r="I61" s="140">
        <f>-'4.  2011-2014 LRAM'!AD392</f>
        <v>0</v>
      </c>
      <c r="J61" s="140">
        <f>-'4.  2011-2014 LRAM'!AE392</f>
        <v>0</v>
      </c>
      <c r="K61" s="140">
        <f>-'4.  2011-2014 LRAM'!AF392</f>
        <v>0</v>
      </c>
      <c r="L61" s="140">
        <f>-'4.  2011-2014 LRAM'!AG392</f>
        <v>0</v>
      </c>
      <c r="M61" s="140">
        <f>-'4.  2011-2014 LRAM'!AH392</f>
        <v>0</v>
      </c>
      <c r="N61" s="140">
        <f>-'4.  2011-2014 LRAM'!AI392</f>
        <v>0</v>
      </c>
      <c r="O61" s="140">
        <f>-'4.  2011-2014 LRAM'!AJ392</f>
        <v>0</v>
      </c>
      <c r="P61" s="140">
        <f>-'4.  2011-2014 LRAM'!AK392</f>
        <v>0</v>
      </c>
      <c r="Q61" s="140">
        <f>-'4.  2011-2014 LRAM'!AL392</f>
        <v>0</v>
      </c>
      <c r="R61" s="141">
        <f>SUM(D61:Q61)</f>
        <v>0</v>
      </c>
      <c r="S61" s="142"/>
      <c r="U61" s="136"/>
      <c r="V61" s="137"/>
    </row>
    <row r="62" spans="2:22" s="122" customFormat="1">
      <c r="B62" s="575" t="s">
        <v>219</v>
      </c>
      <c r="C62" s="572"/>
      <c r="D62" s="144"/>
      <c r="E62" s="144"/>
      <c r="F62" s="144"/>
      <c r="G62" s="144"/>
      <c r="H62" s="144"/>
      <c r="I62" s="144"/>
      <c r="J62" s="144"/>
      <c r="K62" s="145"/>
      <c r="L62" s="145"/>
      <c r="M62" s="145"/>
      <c r="N62" s="145"/>
      <c r="O62" s="145"/>
      <c r="P62" s="145"/>
      <c r="Q62" s="145"/>
      <c r="R62" s="146"/>
      <c r="U62" s="143"/>
      <c r="V62" s="137"/>
    </row>
    <row r="63" spans="2:22" s="147" customFormat="1">
      <c r="B63" s="138" t="s">
        <v>224</v>
      </c>
      <c r="C63" s="139"/>
      <c r="D63" s="140">
        <f>'4.  2011-2014 LRAM'!Y521</f>
        <v>0</v>
      </c>
      <c r="E63" s="140">
        <f>'4.  2011-2014 LRAM'!Z521</f>
        <v>0</v>
      </c>
      <c r="F63" s="140">
        <f>'4.  2011-2014 LRAM'!AA521</f>
        <v>0</v>
      </c>
      <c r="G63" s="140">
        <f>'4.  2011-2014 LRAM'!AB521</f>
        <v>0</v>
      </c>
      <c r="H63" s="140">
        <f>'4.  2011-2014 LRAM'!AC521</f>
        <v>0</v>
      </c>
      <c r="I63" s="140">
        <f>'4.  2011-2014 LRAM'!AD521</f>
        <v>0</v>
      </c>
      <c r="J63" s="140">
        <f>'4.  2011-2014 LRAM'!AE521</f>
        <v>0</v>
      </c>
      <c r="K63" s="140">
        <f>'4.  2011-2014 LRAM'!AF521</f>
        <v>0</v>
      </c>
      <c r="L63" s="140">
        <f>'4.  2011-2014 LRAM'!AG521</f>
        <v>0</v>
      </c>
      <c r="M63" s="140">
        <f>'4.  2011-2014 LRAM'!AH521</f>
        <v>0</v>
      </c>
      <c r="N63" s="140">
        <f>'4.  2011-2014 LRAM'!AI521</f>
        <v>0</v>
      </c>
      <c r="O63" s="140">
        <f>'4.  2011-2014 LRAM'!AJ521</f>
        <v>0</v>
      </c>
      <c r="P63" s="140">
        <f>'4.  2011-2014 LRAM'!AK521</f>
        <v>0</v>
      </c>
      <c r="Q63" s="140">
        <f>'4.  2011-2014 LRAM'!AL521</f>
        <v>0</v>
      </c>
      <c r="R63" s="141">
        <f>SUM(D63:Q63)</f>
        <v>0</v>
      </c>
      <c r="U63" s="136"/>
      <c r="V63" s="137"/>
    </row>
    <row r="64" spans="2:22" s="147" customFormat="1">
      <c r="B64" s="138" t="s">
        <v>225</v>
      </c>
      <c r="C64" s="139"/>
      <c r="D64" s="140">
        <f>-'4.  2011-2014 LRAM'!Y522</f>
        <v>0</v>
      </c>
      <c r="E64" s="140">
        <f>-'4.  2011-2014 LRAM'!Z522</f>
        <v>0</v>
      </c>
      <c r="F64" s="140">
        <f>-'4.  2011-2014 LRAM'!AA522</f>
        <v>0</v>
      </c>
      <c r="G64" s="140">
        <f>-'4.  2011-2014 LRAM'!AB522</f>
        <v>0</v>
      </c>
      <c r="H64" s="140">
        <f>-'4.  2011-2014 LRAM'!AC522</f>
        <v>0</v>
      </c>
      <c r="I64" s="140">
        <f>-'4.  2011-2014 LRAM'!AD522</f>
        <v>0</v>
      </c>
      <c r="J64" s="140">
        <f>-'4.  2011-2014 LRAM'!AE522</f>
        <v>0</v>
      </c>
      <c r="K64" s="140">
        <f>-'4.  2011-2014 LRAM'!AF522</f>
        <v>0</v>
      </c>
      <c r="L64" s="140">
        <f>-'4.  2011-2014 LRAM'!AG522</f>
        <v>0</v>
      </c>
      <c r="M64" s="140">
        <f>-'4.  2011-2014 LRAM'!AH522</f>
        <v>0</v>
      </c>
      <c r="N64" s="140">
        <f>-'4.  2011-2014 LRAM'!AI522</f>
        <v>0</v>
      </c>
      <c r="O64" s="140">
        <f>-'4.  2011-2014 LRAM'!AJ522</f>
        <v>0</v>
      </c>
      <c r="P64" s="140">
        <f>-'4.  2011-2014 LRAM'!AK522</f>
        <v>0</v>
      </c>
      <c r="Q64" s="140">
        <f>-'4.  2011-2014 LRAM'!AL522</f>
        <v>0</v>
      </c>
      <c r="R64" s="141">
        <f>SUM(D64:Q64)</f>
        <v>0</v>
      </c>
      <c r="S64" s="142"/>
      <c r="U64" s="136"/>
      <c r="V64" s="137"/>
    </row>
    <row r="65" spans="2:22" s="122" customFormat="1">
      <c r="B65" s="575" t="s">
        <v>219</v>
      </c>
      <c r="C65" s="572"/>
      <c r="D65" s="144"/>
      <c r="E65" s="144"/>
      <c r="F65" s="144"/>
      <c r="G65" s="144"/>
      <c r="H65" s="144"/>
      <c r="I65" s="144"/>
      <c r="J65" s="144"/>
      <c r="K65" s="145"/>
      <c r="L65" s="145"/>
      <c r="M65" s="145"/>
      <c r="N65" s="145"/>
      <c r="O65" s="145"/>
      <c r="P65" s="145"/>
      <c r="Q65" s="145"/>
      <c r="R65" s="146"/>
      <c r="U65" s="143"/>
      <c r="V65" s="137"/>
    </row>
    <row r="66" spans="2:22" s="147" customFormat="1">
      <c r="B66" s="138" t="s">
        <v>226</v>
      </c>
      <c r="C66" s="493"/>
      <c r="D66" s="148">
        <f>'5.  2015-2020 LRAM'!Y205</f>
        <v>37632.669282325536</v>
      </c>
      <c r="E66" s="148">
        <f>'5.  2015-2020 LRAM'!Z205</f>
        <v>18142.4957453676</v>
      </c>
      <c r="F66" s="148">
        <f>'5.  2015-2020 LRAM'!AA205</f>
        <v>18497.363288855824</v>
      </c>
      <c r="G66" s="148">
        <f>'5.  2015-2020 LRAM'!AB205</f>
        <v>2455.7916216006624</v>
      </c>
      <c r="H66" s="148">
        <f>'5.  2015-2020 LRAM'!AC205</f>
        <v>0</v>
      </c>
      <c r="I66" s="148">
        <f>'5.  2015-2020 LRAM'!AD205</f>
        <v>0</v>
      </c>
      <c r="J66" s="148">
        <f>'5.  2015-2020 LRAM'!AE205</f>
        <v>0</v>
      </c>
      <c r="K66" s="148">
        <f>'5.  2015-2020 LRAM'!AF205</f>
        <v>0</v>
      </c>
      <c r="L66" s="148">
        <f>'5.  2015-2020 LRAM'!AG205</f>
        <v>0</v>
      </c>
      <c r="M66" s="148">
        <f>'5.  2015-2020 LRAM'!AH205</f>
        <v>0</v>
      </c>
      <c r="N66" s="148">
        <f>'5.  2015-2020 LRAM'!AI205</f>
        <v>0</v>
      </c>
      <c r="O66" s="148">
        <f>'5.  2015-2020 LRAM'!AJ205</f>
        <v>0</v>
      </c>
      <c r="P66" s="148">
        <f>'5.  2015-2020 LRAM'!AK205</f>
        <v>0</v>
      </c>
      <c r="Q66" s="148">
        <f>'5.  2015-2020 LRAM'!AL205</f>
        <v>0</v>
      </c>
      <c r="R66" s="141">
        <f>SUM(D66:Q66)</f>
        <v>76728.319938149609</v>
      </c>
      <c r="U66" s="136"/>
      <c r="V66" s="137"/>
    </row>
    <row r="67" spans="2:22" s="147" customFormat="1">
      <c r="B67" s="138" t="s">
        <v>227</v>
      </c>
      <c r="C67" s="139"/>
      <c r="D67" s="148">
        <f>-'5.  2015-2020 LRAM'!Y206</f>
        <v>-24244.862437916534</v>
      </c>
      <c r="E67" s="148">
        <f>-'5.  2015-2020 LRAM'!Z206</f>
        <v>-16841.540617198487</v>
      </c>
      <c r="F67" s="148">
        <f>-'5.  2015-2020 LRAM'!AA206</f>
        <v>-20846.697100000001</v>
      </c>
      <c r="G67" s="148">
        <f>-'5.  2015-2020 LRAM'!AB206</f>
        <v>0</v>
      </c>
      <c r="H67" s="148">
        <f>-'5.  2015-2020 LRAM'!AC206</f>
        <v>0</v>
      </c>
      <c r="I67" s="148">
        <f>-'5.  2015-2020 LRAM'!AD206</f>
        <v>0</v>
      </c>
      <c r="J67" s="148">
        <f>-'5.  2015-2020 LRAM'!AE206</f>
        <v>0</v>
      </c>
      <c r="K67" s="148">
        <f>-'5.  2015-2020 LRAM'!AF206</f>
        <v>0</v>
      </c>
      <c r="L67" s="148">
        <f>-'5.  2015-2020 LRAM'!AG206</f>
        <v>0</v>
      </c>
      <c r="M67" s="148">
        <f>-'5.  2015-2020 LRAM'!AH206</f>
        <v>0</v>
      </c>
      <c r="N67" s="148">
        <f>-'5.  2015-2020 LRAM'!AI206</f>
        <v>0</v>
      </c>
      <c r="O67" s="148">
        <f>-'5.  2015-2020 LRAM'!AJ206</f>
        <v>0</v>
      </c>
      <c r="P67" s="148">
        <f>-'5.  2015-2020 LRAM'!AK206</f>
        <v>0</v>
      </c>
      <c r="Q67" s="148">
        <f>-'5.  2015-2020 LRAM'!AL206</f>
        <v>0</v>
      </c>
      <c r="R67" s="141">
        <f>SUM(D67:Q67)</f>
        <v>-61933.100155115026</v>
      </c>
      <c r="S67" s="142"/>
      <c r="U67" s="136"/>
      <c r="V67" s="137"/>
    </row>
    <row r="68" spans="2:22" s="122" customFormat="1">
      <c r="B68" s="575" t="s">
        <v>219</v>
      </c>
      <c r="C68" s="572"/>
      <c r="D68" s="144"/>
      <c r="E68" s="144"/>
      <c r="F68" s="144"/>
      <c r="G68" s="144"/>
      <c r="H68" s="144"/>
      <c r="I68" s="144"/>
      <c r="J68" s="144"/>
      <c r="K68" s="145"/>
      <c r="L68" s="145"/>
      <c r="M68" s="145"/>
      <c r="N68" s="145"/>
      <c r="O68" s="145"/>
      <c r="P68" s="145"/>
      <c r="Q68" s="145"/>
      <c r="R68" s="146"/>
      <c r="U68" s="143"/>
      <c r="V68" s="137"/>
    </row>
    <row r="69" spans="2:22" s="147" customFormat="1">
      <c r="B69" s="138" t="s">
        <v>228</v>
      </c>
      <c r="C69" s="493"/>
      <c r="D69" s="140">
        <f>'5.  2015-2020 LRAM'!Y393</f>
        <v>63060.316486777949</v>
      </c>
      <c r="E69" s="140">
        <f>'5.  2015-2020 LRAM'!Z393</f>
        <v>36853.112699281628</v>
      </c>
      <c r="F69" s="140">
        <f>'5.  2015-2020 LRAM'!AA393</f>
        <v>34352.896027278177</v>
      </c>
      <c r="G69" s="140">
        <f>'5.  2015-2020 LRAM'!AB393</f>
        <v>2456.2080718582229</v>
      </c>
      <c r="H69" s="140">
        <f>'5.  2015-2020 LRAM'!AC393</f>
        <v>0</v>
      </c>
      <c r="I69" s="140">
        <f>'5.  2015-2020 LRAM'!AD393</f>
        <v>0</v>
      </c>
      <c r="J69" s="140">
        <f>'5.  2015-2020 LRAM'!AE393</f>
        <v>0</v>
      </c>
      <c r="K69" s="140">
        <f>'5.  2015-2020 LRAM'!AF393</f>
        <v>0</v>
      </c>
      <c r="L69" s="140">
        <f>'5.  2015-2020 LRAM'!AG393</f>
        <v>0</v>
      </c>
      <c r="M69" s="140">
        <f>'5.  2015-2020 LRAM'!AH393</f>
        <v>0</v>
      </c>
      <c r="N69" s="140">
        <f>'5.  2015-2020 LRAM'!AI393</f>
        <v>0</v>
      </c>
      <c r="O69" s="140">
        <f>'5.  2015-2020 LRAM'!AJ393</f>
        <v>0</v>
      </c>
      <c r="P69" s="140">
        <f>'5.  2015-2020 LRAM'!AK393</f>
        <v>0</v>
      </c>
      <c r="Q69" s="140">
        <f>'5.  2015-2020 LRAM'!AL393</f>
        <v>0</v>
      </c>
      <c r="R69" s="141">
        <f>SUM(D69:Q69)</f>
        <v>136722.53328519597</v>
      </c>
      <c r="U69" s="136"/>
      <c r="V69" s="137"/>
    </row>
    <row r="70" spans="2:22" s="147" customFormat="1">
      <c r="B70" s="138" t="s">
        <v>229</v>
      </c>
      <c r="C70" s="139"/>
      <c r="D70" s="140">
        <f>-'5.  2015-2020 LRAM'!Y394</f>
        <v>-21059.406059212171</v>
      </c>
      <c r="E70" s="140">
        <f>-'5.  2015-2020 LRAM'!Z394</f>
        <v>-17519.073860419121</v>
      </c>
      <c r="F70" s="140">
        <f>-'5.  2015-2020 LRAM'!AA394</f>
        <v>-22250.572400000001</v>
      </c>
      <c r="G70" s="140">
        <f>-'5.  2015-2020 LRAM'!AB394</f>
        <v>0</v>
      </c>
      <c r="H70" s="140">
        <f>-'5.  2015-2020 LRAM'!AC394</f>
        <v>0</v>
      </c>
      <c r="I70" s="140">
        <f>-'5.  2015-2020 LRAM'!AD394</f>
        <v>0</v>
      </c>
      <c r="J70" s="140">
        <f>-'5.  2015-2020 LRAM'!AE394</f>
        <v>0</v>
      </c>
      <c r="K70" s="140">
        <f>-'5.  2015-2020 LRAM'!AF394</f>
        <v>0</v>
      </c>
      <c r="L70" s="140">
        <f>-'5.  2015-2020 LRAM'!AG394</f>
        <v>0</v>
      </c>
      <c r="M70" s="140">
        <f>-'5.  2015-2020 LRAM'!AH394</f>
        <v>0</v>
      </c>
      <c r="N70" s="140">
        <f>-'5.  2015-2020 LRAM'!AI394</f>
        <v>0</v>
      </c>
      <c r="O70" s="140">
        <f>-'5.  2015-2020 LRAM'!AJ394</f>
        <v>0</v>
      </c>
      <c r="P70" s="140">
        <f>-'5.  2015-2020 LRAM'!AK394</f>
        <v>0</v>
      </c>
      <c r="Q70" s="140">
        <f>-'5.  2015-2020 LRAM'!AL394</f>
        <v>0</v>
      </c>
      <c r="R70" s="141">
        <f>SUM(D70:Q70)</f>
        <v>-60829.052319631301</v>
      </c>
      <c r="S70" s="142"/>
      <c r="U70" s="136"/>
      <c r="V70" s="137"/>
    </row>
    <row r="71" spans="2:22" s="122" customFormat="1">
      <c r="B71" s="575" t="s">
        <v>219</v>
      </c>
      <c r="C71" s="572"/>
      <c r="D71" s="144"/>
      <c r="E71" s="144"/>
      <c r="F71" s="144"/>
      <c r="G71" s="144"/>
      <c r="H71" s="144"/>
      <c r="I71" s="144"/>
      <c r="J71" s="144"/>
      <c r="K71" s="145"/>
      <c r="L71" s="145"/>
      <c r="M71" s="145"/>
      <c r="N71" s="145"/>
      <c r="O71" s="145"/>
      <c r="P71" s="145"/>
      <c r="Q71" s="145"/>
      <c r="R71" s="146"/>
      <c r="U71" s="143"/>
      <c r="V71" s="137"/>
    </row>
    <row r="72" spans="2:22" s="147" customFormat="1">
      <c r="B72" s="138" t="s">
        <v>230</v>
      </c>
      <c r="C72" s="493"/>
      <c r="D72" s="140">
        <f>'5.  2015-2020 LRAM'!Y577</f>
        <v>81809.96223198848</v>
      </c>
      <c r="E72" s="140">
        <f>'5.  2015-2020 LRAM'!Z577</f>
        <v>44132.741079832347</v>
      </c>
      <c r="F72" s="140">
        <f>'5.  2015-2020 LRAM'!AA577</f>
        <v>48248.109336892558</v>
      </c>
      <c r="G72" s="140">
        <f>'5.  2015-2020 LRAM'!AB577</f>
        <v>2458.8486343280447</v>
      </c>
      <c r="H72" s="140">
        <f>'5.  2015-2020 LRAM'!AC577</f>
        <v>0</v>
      </c>
      <c r="I72" s="140">
        <f>'5.  2015-2020 LRAM'!AD577</f>
        <v>0</v>
      </c>
      <c r="J72" s="140">
        <f>'5.  2015-2020 LRAM'!AE577</f>
        <v>0</v>
      </c>
      <c r="K72" s="140">
        <f>'5.  2015-2020 LRAM'!AF577</f>
        <v>0</v>
      </c>
      <c r="L72" s="140">
        <f>'5.  2015-2020 LRAM'!AG577</f>
        <v>0</v>
      </c>
      <c r="M72" s="140">
        <f>'5.  2015-2020 LRAM'!AH577</f>
        <v>0</v>
      </c>
      <c r="N72" s="140">
        <f>'5.  2015-2020 LRAM'!AI577</f>
        <v>0</v>
      </c>
      <c r="O72" s="140">
        <f>'5.  2015-2020 LRAM'!AJ577</f>
        <v>0</v>
      </c>
      <c r="P72" s="140">
        <f>'5.  2015-2020 LRAM'!AK577</f>
        <v>0</v>
      </c>
      <c r="Q72" s="140">
        <f>'5.  2015-2020 LRAM'!AL577</f>
        <v>0</v>
      </c>
      <c r="R72" s="141">
        <f>SUM(D72:Q72)</f>
        <v>176649.66128304144</v>
      </c>
      <c r="U72" s="136"/>
      <c r="V72" s="137"/>
    </row>
    <row r="73" spans="2:22" s="147" customFormat="1">
      <c r="B73" s="138" t="s">
        <v>231</v>
      </c>
      <c r="C73" s="139"/>
      <c r="D73" s="140">
        <f>-'5.  2015-2020 LRAM'!Y578</f>
        <v>-15042.432899437264</v>
      </c>
      <c r="E73" s="140">
        <f>-'5.  2015-2020 LRAM'!Z578</f>
        <v>-17809.445250370816</v>
      </c>
      <c r="F73" s="140">
        <f>-'5.  2015-2020 LRAM'!AA578</f>
        <v>-22621.474999999999</v>
      </c>
      <c r="G73" s="140">
        <f>-'5.  2015-2020 LRAM'!AB578</f>
        <v>0</v>
      </c>
      <c r="H73" s="140">
        <f>-'5.  2015-2020 LRAM'!AC578</f>
        <v>0</v>
      </c>
      <c r="I73" s="140">
        <f>-'5.  2015-2020 LRAM'!AD578</f>
        <v>0</v>
      </c>
      <c r="J73" s="140">
        <f>-'5.  2015-2020 LRAM'!AE578</f>
        <v>0</v>
      </c>
      <c r="K73" s="140">
        <f>-'5.  2015-2020 LRAM'!AF578</f>
        <v>0</v>
      </c>
      <c r="L73" s="140">
        <f>-'5.  2015-2020 LRAM'!AG578</f>
        <v>0</v>
      </c>
      <c r="M73" s="140">
        <f>-'5.  2015-2020 LRAM'!AH578</f>
        <v>0</v>
      </c>
      <c r="N73" s="140">
        <f>-'5.  2015-2020 LRAM'!AI578</f>
        <v>0</v>
      </c>
      <c r="O73" s="140">
        <f>-'5.  2015-2020 LRAM'!AJ578</f>
        <v>0</v>
      </c>
      <c r="P73" s="140">
        <f>-'5.  2015-2020 LRAM'!AK578</f>
        <v>0</v>
      </c>
      <c r="Q73" s="140">
        <f>-'5.  2015-2020 LRAM'!AL578</f>
        <v>0</v>
      </c>
      <c r="R73" s="141">
        <f>SUM(D73:Q73)</f>
        <v>-55473.353149808077</v>
      </c>
      <c r="S73" s="142"/>
      <c r="U73" s="136"/>
      <c r="V73" s="137"/>
    </row>
    <row r="74" spans="2:22" s="122" customFormat="1">
      <c r="B74" s="575" t="s">
        <v>219</v>
      </c>
      <c r="C74" s="572"/>
      <c r="D74" s="144"/>
      <c r="E74" s="144"/>
      <c r="F74" s="144"/>
      <c r="G74" s="144"/>
      <c r="H74" s="144"/>
      <c r="I74" s="144"/>
      <c r="J74" s="144"/>
      <c r="K74" s="145"/>
      <c r="L74" s="145"/>
      <c r="M74" s="145"/>
      <c r="N74" s="145"/>
      <c r="O74" s="145"/>
      <c r="P74" s="145"/>
      <c r="Q74" s="145"/>
      <c r="R74" s="146"/>
      <c r="U74" s="143"/>
      <c r="V74" s="137"/>
    </row>
    <row r="75" spans="2:22" s="147" customFormat="1">
      <c r="B75" s="138" t="s">
        <v>232</v>
      </c>
      <c r="C75" s="493"/>
      <c r="D75" s="140">
        <f>'5.  2015-2020 LRAM'!Y761</f>
        <v>23153.78251323332</v>
      </c>
      <c r="E75" s="140">
        <f>'5.  2015-2020 LRAM'!Z761</f>
        <v>15799.351289447248</v>
      </c>
      <c r="F75" s="140">
        <f>'5.  2015-2020 LRAM'!AA761</f>
        <v>26144.528278466645</v>
      </c>
      <c r="G75" s="140">
        <f>'5.  2015-2020 LRAM'!AB761</f>
        <v>823.50954835146717</v>
      </c>
      <c r="H75" s="140">
        <f>'5.  2015-2020 LRAM'!AC761</f>
        <v>0</v>
      </c>
      <c r="I75" s="140">
        <f>'5.  2015-2020 LRAM'!AD761</f>
        <v>0</v>
      </c>
      <c r="J75" s="140">
        <f>'5.  2015-2020 LRAM'!AE761</f>
        <v>0</v>
      </c>
      <c r="K75" s="140">
        <f>'5.  2015-2020 LRAM'!AF761</f>
        <v>0</v>
      </c>
      <c r="L75" s="140">
        <f>'5.  2015-2020 LRAM'!AG761</f>
        <v>0</v>
      </c>
      <c r="M75" s="140">
        <f>'5.  2015-2020 LRAM'!AH761</f>
        <v>0</v>
      </c>
      <c r="N75" s="140">
        <f>'5.  2015-2020 LRAM'!AI761</f>
        <v>0</v>
      </c>
      <c r="O75" s="140">
        <f>'5.  2015-2020 LRAM'!AJ761</f>
        <v>0</v>
      </c>
      <c r="P75" s="140">
        <f>'5.  2015-2020 LRAM'!AK761</f>
        <v>0</v>
      </c>
      <c r="Q75" s="140">
        <f>'5.  2015-2020 LRAM'!AL761</f>
        <v>0</v>
      </c>
      <c r="R75" s="141">
        <f>SUM(D75:Q75)</f>
        <v>65921.171629498684</v>
      </c>
      <c r="U75" s="136"/>
      <c r="V75" s="137"/>
    </row>
    <row r="76" spans="2:22" s="147" customFormat="1" ht="16.5" customHeight="1">
      <c r="B76" s="138" t="s">
        <v>233</v>
      </c>
      <c r="C76" s="139"/>
      <c r="D76" s="140">
        <f>-'5.  2015-2020 LRAM'!Y762</f>
        <v>-4247.2751716058156</v>
      </c>
      <c r="E76" s="140">
        <f>-'5.  2015-2020 LRAM'!Z762</f>
        <v>-6001.0087256684265</v>
      </c>
      <c r="F76" s="140">
        <f>-'5.  2015-2020 LRAM'!AA762</f>
        <v>-7580.2098999999998</v>
      </c>
      <c r="G76" s="140">
        <f>-'5.  2015-2020 LRAM'!AB762</f>
        <v>0</v>
      </c>
      <c r="H76" s="140">
        <f>-'5.  2015-2020 LRAM'!AC762</f>
        <v>0</v>
      </c>
      <c r="I76" s="140">
        <f>-'5.  2015-2020 LRAM'!AD762</f>
        <v>0</v>
      </c>
      <c r="J76" s="140">
        <f>-'5.  2015-2020 LRAM'!AE762</f>
        <v>0</v>
      </c>
      <c r="K76" s="140">
        <f>-'5.  2015-2020 LRAM'!AF762</f>
        <v>0</v>
      </c>
      <c r="L76" s="140">
        <f>-'5.  2015-2020 LRAM'!AG762</f>
        <v>0</v>
      </c>
      <c r="M76" s="140">
        <f>-'5.  2015-2020 LRAM'!AH762</f>
        <v>0</v>
      </c>
      <c r="N76" s="140">
        <f>-'5.  2015-2020 LRAM'!AI762</f>
        <v>0</v>
      </c>
      <c r="O76" s="140">
        <f>-'5.  2015-2020 LRAM'!AJ762</f>
        <v>0</v>
      </c>
      <c r="P76" s="140">
        <f>-'5.  2015-2020 LRAM'!AK762</f>
        <v>0</v>
      </c>
      <c r="Q76" s="140">
        <f>-'5.  2015-2020 LRAM'!AL762</f>
        <v>0</v>
      </c>
      <c r="R76" s="141">
        <f>SUM(D76:Q76)</f>
        <v>-17828.493797274241</v>
      </c>
      <c r="S76" s="142"/>
      <c r="U76" s="136"/>
      <c r="V76" s="137"/>
    </row>
    <row r="77" spans="2:22" s="122" customFormat="1">
      <c r="B77" s="575" t="s">
        <v>219</v>
      </c>
      <c r="C77" s="572"/>
      <c r="D77" s="144"/>
      <c r="E77" s="144"/>
      <c r="F77" s="144"/>
      <c r="G77" s="144"/>
      <c r="H77" s="144"/>
      <c r="I77" s="144"/>
      <c r="J77" s="144"/>
      <c r="K77" s="145"/>
      <c r="L77" s="145"/>
      <c r="M77" s="145"/>
      <c r="N77" s="145"/>
      <c r="O77" s="145"/>
      <c r="P77" s="145"/>
      <c r="Q77" s="145"/>
      <c r="R77" s="146"/>
      <c r="U77" s="143"/>
      <c r="V77" s="137"/>
    </row>
    <row r="78" spans="2:22" s="147" customFormat="1" hidden="1">
      <c r="B78" s="138" t="s">
        <v>234</v>
      </c>
      <c r="C78" s="139"/>
      <c r="D78" s="140">
        <f>'5.  2015-2020 LRAM'!Y945</f>
        <v>0</v>
      </c>
      <c r="E78" s="140">
        <f>'5.  2015-2020 LRAM'!Z945</f>
        <v>0</v>
      </c>
      <c r="F78" s="140">
        <f>'5.  2015-2020 LRAM'!AA945</f>
        <v>0</v>
      </c>
      <c r="G78" s="140">
        <f>'5.  2015-2020 LRAM'!AB945</f>
        <v>0</v>
      </c>
      <c r="H78" s="140">
        <f>'5.  2015-2020 LRAM'!AC945</f>
        <v>0</v>
      </c>
      <c r="I78" s="140">
        <f>'5.  2015-2020 LRAM'!AD945</f>
        <v>0</v>
      </c>
      <c r="J78" s="140">
        <f>'5.  2015-2020 LRAM'!AE945</f>
        <v>0</v>
      </c>
      <c r="K78" s="140">
        <f>'5.  2015-2020 LRAM'!AF945</f>
        <v>0</v>
      </c>
      <c r="L78" s="140">
        <f>'5.  2015-2020 LRAM'!AG945</f>
        <v>0</v>
      </c>
      <c r="M78" s="140">
        <f>'5.  2015-2020 LRAM'!AH945</f>
        <v>0</v>
      </c>
      <c r="N78" s="140">
        <f>'5.  2015-2020 LRAM'!AI945</f>
        <v>0</v>
      </c>
      <c r="O78" s="140">
        <f>'5.  2015-2020 LRAM'!AJ945</f>
        <v>0</v>
      </c>
      <c r="P78" s="140">
        <f>'5.  2015-2020 LRAM'!AK945</f>
        <v>0</v>
      </c>
      <c r="Q78" s="140">
        <f>'5.  2015-2020 LRAM'!AL945</f>
        <v>0</v>
      </c>
      <c r="R78" s="141">
        <f>SUM(D78:Q78)</f>
        <v>0</v>
      </c>
      <c r="U78" s="136"/>
      <c r="V78" s="137"/>
    </row>
    <row r="79" spans="2:22" s="147" customFormat="1" hidden="1">
      <c r="B79" s="138" t="s">
        <v>235</v>
      </c>
      <c r="C79" s="139"/>
      <c r="D79" s="140">
        <f>-'5.  2015-2020 LRAM'!Y946</f>
        <v>0</v>
      </c>
      <c r="E79" s="140">
        <f>-'5.  2015-2020 LRAM'!Z946</f>
        <v>0</v>
      </c>
      <c r="F79" s="140">
        <f>-'5.  2015-2020 LRAM'!AA946</f>
        <v>0</v>
      </c>
      <c r="G79" s="140">
        <f>-'5.  2015-2020 LRAM'!AB946</f>
        <v>0</v>
      </c>
      <c r="H79" s="140">
        <f>-'5.  2015-2020 LRAM'!AC946</f>
        <v>0</v>
      </c>
      <c r="I79" s="140">
        <f>-'5.  2015-2020 LRAM'!AD946</f>
        <v>0</v>
      </c>
      <c r="J79" s="140">
        <f>-'5.  2015-2020 LRAM'!AE946</f>
        <v>0</v>
      </c>
      <c r="K79" s="140">
        <f>-'5.  2015-2020 LRAM'!AF946</f>
        <v>0</v>
      </c>
      <c r="L79" s="140">
        <f>-'5.  2015-2020 LRAM'!AG946</f>
        <v>0</v>
      </c>
      <c r="M79" s="140">
        <f>-'5.  2015-2020 LRAM'!AH946</f>
        <v>0</v>
      </c>
      <c r="N79" s="140">
        <f>-'5.  2015-2020 LRAM'!AI946</f>
        <v>0</v>
      </c>
      <c r="O79" s="140">
        <f>-'5.  2015-2020 LRAM'!AJ946</f>
        <v>0</v>
      </c>
      <c r="P79" s="140">
        <f>-'5.  2015-2020 LRAM'!AK946</f>
        <v>0</v>
      </c>
      <c r="Q79" s="140">
        <f>-'5.  2015-2020 LRAM'!AL946</f>
        <v>0</v>
      </c>
      <c r="R79" s="141">
        <f>SUM(D79:Q79)</f>
        <v>0</v>
      </c>
      <c r="S79" s="142"/>
      <c r="U79" s="136"/>
      <c r="V79" s="137"/>
    </row>
    <row r="80" spans="2:22" s="122" customFormat="1" hidden="1">
      <c r="B80" s="575" t="s">
        <v>219</v>
      </c>
      <c r="C80" s="572"/>
      <c r="D80" s="144"/>
      <c r="E80" s="144"/>
      <c r="F80" s="144"/>
      <c r="G80" s="144"/>
      <c r="H80" s="144"/>
      <c r="I80" s="144"/>
      <c r="J80" s="144"/>
      <c r="K80" s="145"/>
      <c r="L80" s="145"/>
      <c r="M80" s="145"/>
      <c r="N80" s="145"/>
      <c r="O80" s="145"/>
      <c r="P80" s="145"/>
      <c r="Q80" s="145"/>
      <c r="R80" s="146"/>
      <c r="U80" s="143"/>
      <c r="V80" s="137"/>
    </row>
    <row r="81" spans="2:22" s="147" customFormat="1" hidden="1">
      <c r="B81" s="138" t="s">
        <v>236</v>
      </c>
      <c r="C81" s="493"/>
      <c r="D81" s="140">
        <f>'5.  2015-2020 LRAM'!Y1129</f>
        <v>0</v>
      </c>
      <c r="E81" s="140">
        <f>'5.  2015-2020 LRAM'!Z1129</f>
        <v>0</v>
      </c>
      <c r="F81" s="140">
        <f>'5.  2015-2020 LRAM'!AA1129</f>
        <v>0</v>
      </c>
      <c r="G81" s="140">
        <f>'5.  2015-2020 LRAM'!AB1129</f>
        <v>0</v>
      </c>
      <c r="H81" s="140">
        <f>'5.  2015-2020 LRAM'!AC1129</f>
        <v>0</v>
      </c>
      <c r="I81" s="140">
        <f>'5.  2015-2020 LRAM'!AD1129</f>
        <v>0</v>
      </c>
      <c r="J81" s="140">
        <f>'5.  2015-2020 LRAM'!AE1129</f>
        <v>0</v>
      </c>
      <c r="K81" s="140">
        <f>'5.  2015-2020 LRAM'!AF1129</f>
        <v>0</v>
      </c>
      <c r="L81" s="140">
        <f>'5.  2015-2020 LRAM'!AG1129</f>
        <v>0</v>
      </c>
      <c r="M81" s="140">
        <f>'5.  2015-2020 LRAM'!AH1129</f>
        <v>0</v>
      </c>
      <c r="N81" s="140">
        <f>'5.  2015-2020 LRAM'!AI1129</f>
        <v>0</v>
      </c>
      <c r="O81" s="140">
        <f>'5.  2015-2020 LRAM'!AJ1129</f>
        <v>0</v>
      </c>
      <c r="P81" s="140">
        <f>'5.  2015-2020 LRAM'!AK1129</f>
        <v>0</v>
      </c>
      <c r="Q81" s="140">
        <f>'5.  2015-2020 LRAM'!AL1129</f>
        <v>0</v>
      </c>
      <c r="R81" s="141">
        <f>SUM(D81:Q81)</f>
        <v>0</v>
      </c>
      <c r="U81" s="136"/>
      <c r="V81" s="137"/>
    </row>
    <row r="82" spans="2:22" s="147" customFormat="1" hidden="1">
      <c r="B82" s="138" t="s">
        <v>237</v>
      </c>
      <c r="C82" s="139"/>
      <c r="D82" s="140">
        <f>-'5.  2015-2020 LRAM'!Y1130</f>
        <v>0</v>
      </c>
      <c r="E82" s="140">
        <f>-'5.  2015-2020 LRAM'!Z1130</f>
        <v>0</v>
      </c>
      <c r="F82" s="140">
        <f>-'5.  2015-2020 LRAM'!AA1130</f>
        <v>0</v>
      </c>
      <c r="G82" s="140">
        <f>-'5.  2015-2020 LRAM'!AB1130</f>
        <v>0</v>
      </c>
      <c r="H82" s="140">
        <f>-'5.  2015-2020 LRAM'!AC1130</f>
        <v>0</v>
      </c>
      <c r="I82" s="140">
        <f>-'5.  2015-2020 LRAM'!AD1130</f>
        <v>0</v>
      </c>
      <c r="J82" s="140">
        <f>-'5.  2015-2020 LRAM'!AE1130</f>
        <v>0</v>
      </c>
      <c r="K82" s="140">
        <f>-'5.  2015-2020 LRAM'!AF1130</f>
        <v>0</v>
      </c>
      <c r="L82" s="140">
        <f>-'5.  2015-2020 LRAM'!AG1130</f>
        <v>0</v>
      </c>
      <c r="M82" s="140">
        <f>-'5.  2015-2020 LRAM'!AH1130</f>
        <v>0</v>
      </c>
      <c r="N82" s="140">
        <f>-'5.  2015-2020 LRAM'!AI1130</f>
        <v>0</v>
      </c>
      <c r="O82" s="140">
        <f>-'5.  2015-2020 LRAM'!AJ1130</f>
        <v>0</v>
      </c>
      <c r="P82" s="140">
        <f>-'5.  2015-2020 LRAM'!AK1130</f>
        <v>0</v>
      </c>
      <c r="Q82" s="140">
        <f>-'5.  2015-2020 LRAM'!AL1130</f>
        <v>0</v>
      </c>
      <c r="R82" s="141">
        <f>SUM(D82:Q82)</f>
        <v>0</v>
      </c>
      <c r="S82" s="142"/>
      <c r="U82" s="136"/>
      <c r="V82" s="137"/>
    </row>
    <row r="83" spans="2:22" s="122" customFormat="1" hidden="1">
      <c r="B83" s="575" t="s">
        <v>219</v>
      </c>
      <c r="C83" s="572"/>
      <c r="D83" s="144"/>
      <c r="E83" s="144"/>
      <c r="F83" s="144"/>
      <c r="G83" s="144"/>
      <c r="H83" s="144"/>
      <c r="I83" s="144"/>
      <c r="J83" s="144"/>
      <c r="K83" s="145"/>
      <c r="L83" s="145"/>
      <c r="M83" s="145"/>
      <c r="N83" s="145"/>
      <c r="O83" s="145"/>
      <c r="P83" s="145"/>
      <c r="Q83" s="145"/>
      <c r="R83" s="146"/>
      <c r="U83" s="143"/>
      <c r="V83" s="137"/>
    </row>
    <row r="84" spans="2:22" s="16" customFormat="1" ht="20.25" customHeight="1">
      <c r="B84" s="573" t="s">
        <v>238</v>
      </c>
      <c r="C84" s="572"/>
      <c r="D84" s="624">
        <f>'6.  Carrying Charges'!I162</f>
        <v>8128.3449057704956</v>
      </c>
      <c r="E84" s="624">
        <f>'6.  Carrying Charges'!J162</f>
        <v>3173.1475554163135</v>
      </c>
      <c r="F84" s="624">
        <f>'6.  Carrying Charges'!K162</f>
        <v>2724.2024118889349</v>
      </c>
      <c r="G84" s="624">
        <f>'6.  Carrying Charges'!L162</f>
        <v>513.90043809732185</v>
      </c>
      <c r="H84" s="624">
        <f>'6.  Carrying Charges'!M162</f>
        <v>0</v>
      </c>
      <c r="I84" s="624">
        <f>'6.  Carrying Charges'!N162</f>
        <v>0</v>
      </c>
      <c r="J84" s="624">
        <f>'6.  Carrying Charges'!O162</f>
        <v>0</v>
      </c>
      <c r="K84" s="624">
        <f>'6.  Carrying Charges'!P162</f>
        <v>0</v>
      </c>
      <c r="L84" s="624">
        <f>'6.  Carrying Charges'!Q162</f>
        <v>0</v>
      </c>
      <c r="M84" s="624">
        <f>'6.  Carrying Charges'!R162</f>
        <v>0</v>
      </c>
      <c r="N84" s="624">
        <f>'6.  Carrying Charges'!S162</f>
        <v>0</v>
      </c>
      <c r="O84" s="624">
        <f>'6.  Carrying Charges'!T162</f>
        <v>0</v>
      </c>
      <c r="P84" s="624">
        <f>'6.  Carrying Charges'!U162</f>
        <v>0</v>
      </c>
      <c r="Q84" s="624">
        <f>'6.  Carrying Charges'!V162</f>
        <v>0</v>
      </c>
      <c r="R84" s="625">
        <f>SUM(D84:Q84)</f>
        <v>14539.595311173065</v>
      </c>
      <c r="U84" s="136"/>
      <c r="V84" s="137"/>
    </row>
    <row r="85" spans="2:22" s="147" customFormat="1" ht="21.75" customHeight="1">
      <c r="B85" s="574" t="s">
        <v>239</v>
      </c>
      <c r="C85" s="574"/>
      <c r="D85" s="574">
        <f>SUM(D54:D77)+D84</f>
        <v>149191.09885192401</v>
      </c>
      <c r="E85" s="574">
        <f>SUM(E54:E77)+E84</f>
        <v>59929.779915688283</v>
      </c>
      <c r="F85" s="574">
        <f>SUM(F54:F77)+F84</f>
        <v>56668.14494338214</v>
      </c>
      <c r="G85" s="574">
        <f>SUM(G54:G77)+G84</f>
        <v>8708.2583142357198</v>
      </c>
      <c r="H85" s="574">
        <f>SUM(H54:H77)+H84</f>
        <v>0</v>
      </c>
      <c r="I85" s="574">
        <f t="shared" ref="I85:O85" si="2">SUM(I54:I77)+I84</f>
        <v>0</v>
      </c>
      <c r="J85" s="574">
        <f t="shared" si="2"/>
        <v>0</v>
      </c>
      <c r="K85" s="574">
        <f t="shared" si="2"/>
        <v>0</v>
      </c>
      <c r="L85" s="574">
        <f t="shared" si="2"/>
        <v>0</v>
      </c>
      <c r="M85" s="574">
        <f t="shared" si="2"/>
        <v>0</v>
      </c>
      <c r="N85" s="574">
        <f>SUM(N54:N77)+N84</f>
        <v>0</v>
      </c>
      <c r="O85" s="574">
        <f t="shared" si="2"/>
        <v>0</v>
      </c>
      <c r="P85" s="574">
        <f>SUM(P54:P77)+P84</f>
        <v>0</v>
      </c>
      <c r="Q85" s="574">
        <f>SUM(Q54:Q77)+Q84</f>
        <v>0</v>
      </c>
      <c r="R85" s="574">
        <f>SUM(R54:R77)+R84</f>
        <v>274497.28202523012</v>
      </c>
      <c r="U85" s="136"/>
      <c r="V85" s="137"/>
    </row>
    <row r="86" spans="2:22" ht="20.25" customHeight="1">
      <c r="B86" s="414" t="s">
        <v>240</v>
      </c>
      <c r="C86" s="554"/>
      <c r="D86" s="553"/>
      <c r="E86" s="553"/>
      <c r="F86" s="553"/>
      <c r="G86" s="553"/>
      <c r="H86" s="553"/>
      <c r="I86" s="553"/>
      <c r="J86" s="553"/>
      <c r="K86" s="553"/>
      <c r="L86" s="553"/>
      <c r="M86" s="553"/>
      <c r="N86" s="553"/>
      <c r="O86" s="553"/>
      <c r="P86" s="553"/>
      <c r="Q86" s="553"/>
      <c r="R86" s="553"/>
      <c r="V86" s="12"/>
    </row>
    <row r="87" spans="2:22" ht="20.25" customHeight="1">
      <c r="B87" s="571"/>
      <c r="C87" s="61"/>
      <c r="E87" s="8"/>
      <c r="V87" s="12"/>
    </row>
    <row r="88" spans="2:22" ht="14.6">
      <c r="E88" s="8"/>
    </row>
    <row r="89" spans="2:22" ht="21" hidden="1" customHeight="1">
      <c r="B89" s="105" t="s">
        <v>241</v>
      </c>
      <c r="F89" s="541"/>
    </row>
    <row r="90" spans="2:22" s="505" customFormat="1" ht="27.75" hidden="1" customHeight="1">
      <c r="B90" s="523" t="s">
        <v>242</v>
      </c>
      <c r="C90" s="519"/>
      <c r="D90" s="519"/>
      <c r="E90" s="525"/>
      <c r="F90" s="519"/>
      <c r="G90" s="519"/>
      <c r="H90" s="519"/>
      <c r="I90" s="519"/>
      <c r="J90" s="519"/>
      <c r="T90" s="506"/>
      <c r="U90" s="506"/>
    </row>
    <row r="91" spans="2:22" ht="11.25" hidden="1" customHeight="1">
      <c r="B91" s="99"/>
    </row>
    <row r="92" spans="2:22" s="517" customFormat="1" ht="25.5" hidden="1" customHeight="1">
      <c r="B92" s="750"/>
      <c r="C92" s="751">
        <v>2011</v>
      </c>
      <c r="D92" s="751">
        <v>2012</v>
      </c>
      <c r="E92" s="751">
        <v>2013</v>
      </c>
      <c r="F92" s="751">
        <v>2014</v>
      </c>
      <c r="G92" s="751">
        <v>2015</v>
      </c>
      <c r="H92" s="751">
        <v>2016</v>
      </c>
      <c r="I92" s="751">
        <v>2017</v>
      </c>
      <c r="J92" s="751">
        <v>2018</v>
      </c>
      <c r="K92" s="751">
        <v>2019</v>
      </c>
      <c r="L92" s="751">
        <v>2020</v>
      </c>
      <c r="M92" s="516" t="s">
        <v>210</v>
      </c>
      <c r="T92" s="518"/>
      <c r="U92" s="518"/>
    </row>
    <row r="93" spans="2:22" s="83" customFormat="1" ht="23.25" hidden="1" customHeight="1">
      <c r="B93" s="179">
        <v>2011</v>
      </c>
      <c r="C93" s="511">
        <f>'4.  2011-2014 LRAM'!AM131</f>
        <v>0</v>
      </c>
      <c r="D93" s="512">
        <f>SUM('4.  2011-2014 LRAM'!Y259:AL259)</f>
        <v>0</v>
      </c>
      <c r="E93" s="512">
        <f>SUM('4.  2011-2014 LRAM'!Y388:AL388)</f>
        <v>0</v>
      </c>
      <c r="F93" s="513">
        <f>SUM('4.  2011-2014 LRAM'!Y517:AL517)</f>
        <v>0</v>
      </c>
      <c r="G93" s="513">
        <f>SUM('5.  2015-2020 LRAM'!Y200:AL200)</f>
        <v>0</v>
      </c>
      <c r="H93" s="512">
        <f>SUM('5.  2015-2020 LRAM'!Y387:AL387)</f>
        <v>0</v>
      </c>
      <c r="I93" s="513">
        <f>SUM('5.  2015-2020 LRAM'!Y570:AL570)</f>
        <v>0</v>
      </c>
      <c r="J93" s="512">
        <f>SUM('5.  2015-2020 LRAM'!Y753:AL753)</f>
        <v>0</v>
      </c>
      <c r="K93" s="512">
        <f>SUM('5.  2015-2020 LRAM'!Y936:AL936)</f>
        <v>0</v>
      </c>
      <c r="L93" s="512">
        <f>SUM('5.  2015-2020 LRAM'!Y1119:AL1119)</f>
        <v>0</v>
      </c>
      <c r="M93" s="512">
        <f>SUM(C93:L93)</f>
        <v>0</v>
      </c>
      <c r="T93" s="178"/>
      <c r="U93" s="178"/>
    </row>
    <row r="94" spans="2:22" s="83" customFormat="1" ht="23.25" hidden="1" customHeight="1">
      <c r="B94" s="179">
        <v>2012</v>
      </c>
      <c r="C94" s="514"/>
      <c r="D94" s="513">
        <f>SUM('4.  2011-2014 LRAM'!Y260:AL260)</f>
        <v>0</v>
      </c>
      <c r="E94" s="512">
        <f>SUM('4.  2011-2014 LRAM'!Y389:AL389)</f>
        <v>0</v>
      </c>
      <c r="F94" s="513">
        <f>SUM('4.  2011-2014 LRAM'!Y518:AL518)</f>
        <v>0</v>
      </c>
      <c r="G94" s="513">
        <f>SUM('5.  2015-2020 LRAM'!Y201:AL201)</f>
        <v>0</v>
      </c>
      <c r="H94" s="512">
        <f>SUM('5.  2015-2020 LRAM'!Y388:AL388)</f>
        <v>0</v>
      </c>
      <c r="I94" s="513">
        <f>SUM('5.  2015-2020 LRAM'!Y571:AL571)</f>
        <v>0</v>
      </c>
      <c r="J94" s="512">
        <f>SUM('5.  2015-2020 LRAM'!Y754:AL754)</f>
        <v>0</v>
      </c>
      <c r="K94" s="512">
        <f>SUM('5.  2015-2020 LRAM'!Y937:AL937)</f>
        <v>0</v>
      </c>
      <c r="L94" s="512">
        <f>SUM('5.  2015-2020 LRAM'!Y1120:AL1120)</f>
        <v>0</v>
      </c>
      <c r="M94" s="512">
        <f>SUM(D94:L94)</f>
        <v>0</v>
      </c>
      <c r="T94" s="178"/>
      <c r="U94" s="178"/>
    </row>
    <row r="95" spans="2:22" s="83" customFormat="1" ht="23.25" hidden="1" customHeight="1">
      <c r="B95" s="179">
        <v>2013</v>
      </c>
      <c r="C95" s="515"/>
      <c r="D95" s="515"/>
      <c r="E95" s="513">
        <f>SUM('4.  2011-2014 LRAM'!Y390:AL390)</f>
        <v>0</v>
      </c>
      <c r="F95" s="513">
        <f>SUM('4.  2011-2014 LRAM'!Y519:AL519)</f>
        <v>0</v>
      </c>
      <c r="G95" s="513">
        <f>SUM('5.  2015-2020 LRAM'!Y202:AL202)</f>
        <v>0</v>
      </c>
      <c r="H95" s="512">
        <f>SUM('5.  2015-2020 LRAM'!Y389:AL389)</f>
        <v>0</v>
      </c>
      <c r="I95" s="513">
        <f>SUM('5.  2015-2020 LRAM'!Y572:AL572)</f>
        <v>0</v>
      </c>
      <c r="J95" s="512">
        <f>SUM('5.  2015-2020 LRAM'!Y755:AL755)</f>
        <v>0</v>
      </c>
      <c r="K95" s="512">
        <f>SUM('5.  2015-2020 LRAM'!Y938:AL938)</f>
        <v>0</v>
      </c>
      <c r="L95" s="512">
        <f>SUM('5.  2015-2020 LRAM'!Y1121:AL1121)</f>
        <v>0</v>
      </c>
      <c r="M95" s="512">
        <f>SUM(C95:L95)</f>
        <v>0</v>
      </c>
      <c r="T95" s="178"/>
      <c r="U95" s="178"/>
    </row>
    <row r="96" spans="2:22" s="83" customFormat="1" ht="23.25" hidden="1" customHeight="1">
      <c r="B96" s="179">
        <v>2014</v>
      </c>
      <c r="C96" s="515"/>
      <c r="D96" s="515"/>
      <c r="E96" s="515"/>
      <c r="F96" s="513">
        <f>SUM('4.  2011-2014 LRAM'!Y520:AL520)</f>
        <v>0</v>
      </c>
      <c r="G96" s="513">
        <f>SUM('5.  2015-2020 LRAM'!Y203:AL203)</f>
        <v>34655.346887125619</v>
      </c>
      <c r="H96" s="512">
        <f>SUM('5.  2015-2020 LRAM'!Y390:AL390)</f>
        <v>32333.814888294495</v>
      </c>
      <c r="I96" s="513">
        <f>SUM('5.  2015-2020 LRAM'!Y573:AL573)</f>
        <v>24600.404193119473</v>
      </c>
      <c r="J96" s="512">
        <f>SUM('5.  2015-2020 LRAM'!Y756:AL756)</f>
        <v>7702.3459804640197</v>
      </c>
      <c r="K96" s="512">
        <f>SUM('5.  2015-2020 LRAM'!Y939:AL939)</f>
        <v>0</v>
      </c>
      <c r="L96" s="512">
        <f>SUM('5.  2015-2020 LRAM'!Y1122:AL1122)</f>
        <v>0</v>
      </c>
      <c r="M96" s="512">
        <f>SUM(F96:L96)</f>
        <v>99291.91194900361</v>
      </c>
      <c r="T96" s="178"/>
      <c r="U96" s="178"/>
    </row>
    <row r="97" spans="2:21" s="83" customFormat="1" ht="23.25" hidden="1" customHeight="1">
      <c r="B97" s="179">
        <v>2015</v>
      </c>
      <c r="C97" s="515"/>
      <c r="D97" s="515"/>
      <c r="E97" s="515"/>
      <c r="F97" s="515"/>
      <c r="G97" s="513">
        <f>SUM('5.  2015-2020 LRAM'!Y204:AL204)</f>
        <v>42072.973051024004</v>
      </c>
      <c r="H97" s="512">
        <f>SUM('5.  2015-2020 LRAM'!Y391:AL391)</f>
        <v>52734.607365043143</v>
      </c>
      <c r="I97" s="513">
        <f>SUM('5.  2015-2020 LRAM'!Y574:AL574)</f>
        <v>54643.641974445876</v>
      </c>
      <c r="J97" s="512">
        <f>SUM('5.  2015-2020 LRAM'!Y757:AL757)</f>
        <v>24829.113562077448</v>
      </c>
      <c r="K97" s="512">
        <f>SUM('5.  2015-2020 LRAM'!Y940:AL940)</f>
        <v>0</v>
      </c>
      <c r="L97" s="512">
        <f>SUM('5.  2015-2020 LRAM'!Y1123:AL1123)</f>
        <v>0</v>
      </c>
      <c r="M97" s="512">
        <f>SUM(G97:L97)</f>
        <v>174280.33595259048</v>
      </c>
      <c r="T97" s="178"/>
      <c r="U97" s="178"/>
    </row>
    <row r="98" spans="2:21" s="83" customFormat="1" ht="23.25" hidden="1" customHeight="1">
      <c r="B98" s="179">
        <v>2016</v>
      </c>
      <c r="C98" s="515"/>
      <c r="D98" s="515"/>
      <c r="E98" s="515"/>
      <c r="F98" s="515"/>
      <c r="G98" s="515"/>
      <c r="H98" s="512">
        <f>SUM('5.  2015-2020 LRAM'!Y392:AL392)</f>
        <v>51654.111031858345</v>
      </c>
      <c r="I98" s="513">
        <f>SUM('5.  2015-2020 LRAM'!Y575:AL575)</f>
        <v>42683.263966500257</v>
      </c>
      <c r="J98" s="512">
        <f>SUM('5.  2015-2020 LRAM'!Y758:AL758)</f>
        <v>13140.869733812837</v>
      </c>
      <c r="K98" s="512">
        <f>SUM('5.  2015-2020 LRAM'!Y941:AL941)</f>
        <v>0</v>
      </c>
      <c r="L98" s="512">
        <f>SUM('5.  2015-2020 LRAM'!Y1124:AL1124)</f>
        <v>0</v>
      </c>
      <c r="M98" s="512">
        <f>SUM(H98:L98)</f>
        <v>107478.24473217144</v>
      </c>
      <c r="T98" s="178"/>
      <c r="U98" s="178"/>
    </row>
    <row r="99" spans="2:21" s="83" customFormat="1" ht="23.25" hidden="1" customHeight="1">
      <c r="B99" s="179">
        <v>2017</v>
      </c>
      <c r="C99" s="515"/>
      <c r="D99" s="515"/>
      <c r="E99" s="515"/>
      <c r="F99" s="515"/>
      <c r="G99" s="515"/>
      <c r="H99" s="515"/>
      <c r="I99" s="512">
        <f>SUM('5.  2015-2020 LRAM'!Y576:AL576)</f>
        <v>54722.351148975824</v>
      </c>
      <c r="J99" s="512">
        <f>SUM('5.  2015-2020 LRAM'!Y759:AL759)</f>
        <v>14325.845230261246</v>
      </c>
      <c r="K99" s="512">
        <f>SUM('5.  2015-2020 LRAM'!Y942:AL942)</f>
        <v>0</v>
      </c>
      <c r="L99" s="512">
        <f>SUM('5.  2015-2020 LRAM'!Y1125:AL1125)</f>
        <v>0</v>
      </c>
      <c r="M99" s="512">
        <f>SUM(I99:L99)</f>
        <v>69048.196379237066</v>
      </c>
      <c r="T99" s="178"/>
      <c r="U99" s="178"/>
    </row>
    <row r="100" spans="2:21" s="83" customFormat="1" ht="23.25" hidden="1" customHeight="1">
      <c r="B100" s="179">
        <v>2018</v>
      </c>
      <c r="C100" s="515"/>
      <c r="D100" s="515"/>
      <c r="E100" s="515"/>
      <c r="F100" s="515"/>
      <c r="G100" s="515"/>
      <c r="H100" s="515"/>
      <c r="I100" s="515"/>
      <c r="J100" s="512">
        <f>SUM('5.  2015-2020 LRAM'!Y760:AL760)</f>
        <v>5922.9971228831309</v>
      </c>
      <c r="K100" s="512">
        <f>SUM('5.  2015-2020 LRAM'!Y943:AL943)</f>
        <v>0</v>
      </c>
      <c r="L100" s="512">
        <f>SUM('5.  2015-2020 LRAM'!Y1126:AL1126)</f>
        <v>0</v>
      </c>
      <c r="M100" s="512">
        <f>SUM(J100:L100)</f>
        <v>5922.9971228831309</v>
      </c>
      <c r="T100" s="178"/>
      <c r="U100" s="178"/>
    </row>
    <row r="101" spans="2:21" s="83" customFormat="1" ht="23.25" hidden="1" customHeight="1">
      <c r="B101" s="179">
        <v>2019</v>
      </c>
      <c r="C101" s="515"/>
      <c r="D101" s="515"/>
      <c r="E101" s="515"/>
      <c r="F101" s="515"/>
      <c r="G101" s="515"/>
      <c r="H101" s="515"/>
      <c r="I101" s="515"/>
      <c r="J101" s="515"/>
      <c r="K101" s="512">
        <f>SUM('5.  2015-2020 LRAM'!Y944:AL944)</f>
        <v>0</v>
      </c>
      <c r="L101" s="512">
        <f>SUM('5.  2015-2020 LRAM'!Y1127:AL1127)</f>
        <v>0</v>
      </c>
      <c r="M101" s="512">
        <f>SUM(K101:L101)</f>
        <v>0</v>
      </c>
      <c r="T101" s="178"/>
      <c r="U101" s="178"/>
    </row>
    <row r="102" spans="2:21" s="83" customFormat="1" ht="23.25" hidden="1" customHeight="1">
      <c r="B102" s="179">
        <v>2020</v>
      </c>
      <c r="C102" s="515"/>
      <c r="D102" s="515"/>
      <c r="E102" s="515"/>
      <c r="F102" s="515"/>
      <c r="G102" s="515"/>
      <c r="H102" s="515"/>
      <c r="I102" s="515"/>
      <c r="J102" s="515"/>
      <c r="K102" s="515"/>
      <c r="L102" s="514">
        <f>SUM('5.  2015-2020 LRAM'!Y1128:AL1128)</f>
        <v>0</v>
      </c>
      <c r="M102" s="514">
        <f>L102</f>
        <v>0</v>
      </c>
      <c r="T102" s="178"/>
      <c r="U102" s="178"/>
    </row>
    <row r="103" spans="2:21" s="177" customFormat="1" ht="24" hidden="1" customHeight="1">
      <c r="B103" s="524" t="s">
        <v>243</v>
      </c>
      <c r="C103" s="511">
        <f>C93</f>
        <v>0</v>
      </c>
      <c r="D103" s="512">
        <f>D93+D94</f>
        <v>0</v>
      </c>
      <c r="E103" s="512">
        <f>E93+E94+E95</f>
        <v>0</v>
      </c>
      <c r="F103" s="512">
        <f>F93+F94+F95+F96</f>
        <v>0</v>
      </c>
      <c r="G103" s="512">
        <f>G93+G94+G95+G96+G97</f>
        <v>76728.319938149623</v>
      </c>
      <c r="H103" s="512">
        <f>H93+H94+H95+H96+H97+H98</f>
        <v>136722.53328519597</v>
      </c>
      <c r="I103" s="512">
        <f>I93+I94+I95+I96+I97+I98+I99</f>
        <v>176649.66128304141</v>
      </c>
      <c r="J103" s="512">
        <f>J93+J94+J95+J96+J97+J98+J99+J100</f>
        <v>65921.171629498669</v>
      </c>
      <c r="K103" s="512">
        <f>K93+K94+K95+K96+K97+K98+K99+K100+K101</f>
        <v>0</v>
      </c>
      <c r="L103" s="512">
        <f>SUM(L93:L102)</f>
        <v>0</v>
      </c>
      <c r="M103" s="512">
        <f>SUM(M93:M102)</f>
        <v>456021.68613588577</v>
      </c>
      <c r="T103" s="180"/>
      <c r="U103" s="180"/>
    </row>
    <row r="104" spans="2:21" s="25" customFormat="1" ht="24.75" hidden="1" customHeight="1">
      <c r="B104" s="752" t="s">
        <v>244</v>
      </c>
      <c r="C104" s="510">
        <f>'4.  2011-2014 LRAM'!AM132</f>
        <v>0</v>
      </c>
      <c r="D104" s="510">
        <f>'4.  2011-2014 LRAM'!AM262</f>
        <v>0</v>
      </c>
      <c r="E104" s="510">
        <f>'4.  2011-2014 LRAM'!AM392</f>
        <v>0</v>
      </c>
      <c r="F104" s="510">
        <f>'4.  2011-2014 LRAM'!AM522</f>
        <v>0</v>
      </c>
      <c r="G104" s="510">
        <f>'5.  2015-2020 LRAM'!AM206</f>
        <v>61933.100155115026</v>
      </c>
      <c r="H104" s="510">
        <f>'5.  2015-2020 LRAM'!AM394</f>
        <v>60829.052319631301</v>
      </c>
      <c r="I104" s="510">
        <f>'5.  2015-2020 LRAM'!AM578</f>
        <v>55473.353149808077</v>
      </c>
      <c r="J104" s="510">
        <f>'5.  2015-2020 LRAM'!AM762</f>
        <v>17828.493797274241</v>
      </c>
      <c r="K104" s="510">
        <f>'5.  2015-2020 LRAM'!AM946</f>
        <v>0</v>
      </c>
      <c r="L104" s="510">
        <f>'5.  2015-2020 LRAM'!AM1130</f>
        <v>0</v>
      </c>
      <c r="M104" s="512">
        <f>SUM(C104:L104)</f>
        <v>196063.99942182866</v>
      </c>
      <c r="T104" s="82"/>
      <c r="U104" s="82"/>
    </row>
    <row r="105" spans="2:21" ht="24.75" hidden="1" customHeight="1">
      <c r="B105" s="752" t="s">
        <v>238</v>
      </c>
      <c r="C105" s="510">
        <f>'6.  Carrying Charges'!W27</f>
        <v>0</v>
      </c>
      <c r="D105" s="510">
        <f>'6.  Carrying Charges'!W42</f>
        <v>0</v>
      </c>
      <c r="E105" s="510">
        <f>'6.  Carrying Charges'!W57</f>
        <v>0</v>
      </c>
      <c r="F105" s="510">
        <f>'6.  Carrying Charges'!W72</f>
        <v>0</v>
      </c>
      <c r="G105" s="510">
        <f>'6.  Carrying Charges'!W87</f>
        <v>75.733031264408368</v>
      </c>
      <c r="H105" s="510">
        <f>'6.  Carrying Charges'!W102</f>
        <v>621.11008207917757</v>
      </c>
      <c r="I105" s="510">
        <f>'6.  Carrying Charges'!W117</f>
        <v>2421.2853013451149</v>
      </c>
      <c r="J105" s="510">
        <f>'6.  Carrying Charges'!W132</f>
        <v>6808.0204454858203</v>
      </c>
      <c r="K105" s="510">
        <f>'6.  Carrying Charges'!W147</f>
        <v>12650.569454384255</v>
      </c>
      <c r="L105" s="510">
        <f>'6.  Carrying Charges'!W162</f>
        <v>14539.595311173071</v>
      </c>
      <c r="M105" s="512">
        <f>SUM(C105:L105)</f>
        <v>37116.313625731847</v>
      </c>
    </row>
    <row r="106" spans="2:21" ht="23.25" hidden="1" customHeight="1">
      <c r="B106" s="524" t="s">
        <v>210</v>
      </c>
      <c r="C106" s="510">
        <f>C103-C104+C105</f>
        <v>0</v>
      </c>
      <c r="D106" s="510">
        <f t="shared" ref="D106:J106" si="3">D103-D104+D105</f>
        <v>0</v>
      </c>
      <c r="E106" s="510">
        <f t="shared" si="3"/>
        <v>0</v>
      </c>
      <c r="F106" s="510">
        <f t="shared" si="3"/>
        <v>0</v>
      </c>
      <c r="G106" s="510">
        <f t="shared" si="3"/>
        <v>14870.952814299006</v>
      </c>
      <c r="H106" s="510">
        <f t="shared" si="3"/>
        <v>76514.591047643844</v>
      </c>
      <c r="I106" s="510">
        <f t="shared" si="3"/>
        <v>123597.59343457845</v>
      </c>
      <c r="J106" s="510">
        <f t="shared" si="3"/>
        <v>54900.698277710246</v>
      </c>
      <c r="K106" s="510">
        <f>K103-K104+K105</f>
        <v>12650.569454384255</v>
      </c>
      <c r="L106" s="510">
        <f>L103-L104+L105</f>
        <v>14539.595311173071</v>
      </c>
      <c r="M106" s="510">
        <f>M103-M104+M105</f>
        <v>297074.00033978897</v>
      </c>
    </row>
    <row r="107" spans="2:21" hidden="1"/>
    <row r="108" spans="2:21">
      <c r="B108" s="541" t="s">
        <v>245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25" right="0.25" top="0.75" bottom="0.75" header="0.3" footer="0.3"/>
  <pageSetup scale="26" orientation="landscape" r:id="rId1"/>
  <headerFooter>
    <oddFooter>&amp;R&amp;P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E56" sqref="E56"/>
    </sheetView>
  </sheetViews>
  <sheetFormatPr defaultColWidth="9.15234375" defaultRowHeight="14.6"/>
  <cols>
    <col min="1" max="1" width="5.3828125" style="11" customWidth="1"/>
    <col min="2" max="2" width="27" style="11" customWidth="1"/>
    <col min="3" max="3" width="24.3046875" style="11" customWidth="1"/>
    <col min="4" max="4" width="23.3828125" style="11" customWidth="1"/>
    <col min="5" max="5" width="28.69140625" style="11" customWidth="1"/>
    <col min="6" max="6" width="43.84375" style="11" customWidth="1"/>
    <col min="7" max="7" width="72.69140625" style="11" customWidth="1"/>
    <col min="8" max="16384" width="9.15234375" style="11"/>
  </cols>
  <sheetData>
    <row r="13" spans="2:3" ht="15" thickBot="1"/>
    <row r="14" spans="2:3" ht="26.25" customHeight="1" thickBot="1">
      <c r="B14" s="495" t="s">
        <v>59</v>
      </c>
      <c r="C14" s="112" t="s">
        <v>168</v>
      </c>
    </row>
    <row r="15" spans="2:3" ht="26.25" customHeight="1" thickBot="1">
      <c r="C15" s="114" t="s">
        <v>60</v>
      </c>
    </row>
    <row r="16" spans="2:3" ht="27" customHeight="1" thickBot="1">
      <c r="C16" s="522" t="s">
        <v>170</v>
      </c>
    </row>
    <row r="19" spans="2:8" ht="15.45">
      <c r="B19" s="495" t="s">
        <v>246</v>
      </c>
    </row>
    <row r="20" spans="2:8" ht="13.5" customHeight="1"/>
    <row r="21" spans="2:8" ht="41.15" customHeight="1">
      <c r="B21" s="797" t="s">
        <v>247</v>
      </c>
      <c r="C21" s="797"/>
      <c r="D21" s="797"/>
      <c r="E21" s="797"/>
      <c r="F21" s="797"/>
      <c r="G21" s="797"/>
      <c r="H21" s="797"/>
    </row>
    <row r="23" spans="2:8" s="561" customFormat="1" ht="15.45">
      <c r="B23" s="570" t="s">
        <v>248</v>
      </c>
      <c r="C23" s="570" t="s">
        <v>23</v>
      </c>
      <c r="D23" s="570" t="s">
        <v>249</v>
      </c>
      <c r="E23" s="804" t="s">
        <v>215</v>
      </c>
      <c r="F23" s="805"/>
      <c r="G23" s="804" t="s">
        <v>250</v>
      </c>
      <c r="H23" s="805"/>
    </row>
    <row r="24" spans="2:8" ht="15" customHeight="1">
      <c r="B24" s="560">
        <v>1</v>
      </c>
      <c r="C24" s="592" t="s">
        <v>9</v>
      </c>
      <c r="D24" s="559" t="s">
        <v>251</v>
      </c>
      <c r="E24" s="802" t="s">
        <v>252</v>
      </c>
      <c r="F24" s="803"/>
      <c r="G24" s="806" t="s">
        <v>253</v>
      </c>
      <c r="H24" s="807"/>
    </row>
    <row r="25" spans="2:8" ht="15" customHeight="1">
      <c r="B25" s="560">
        <v>2</v>
      </c>
      <c r="C25" s="592" t="s">
        <v>15</v>
      </c>
      <c r="D25" s="559" t="s">
        <v>254</v>
      </c>
      <c r="E25" s="802" t="s">
        <v>255</v>
      </c>
      <c r="F25" s="803"/>
      <c r="G25" s="806" t="s">
        <v>256</v>
      </c>
      <c r="H25" s="807"/>
    </row>
    <row r="26" spans="2:8" ht="15" customHeight="1">
      <c r="B26" s="560">
        <v>3</v>
      </c>
      <c r="C26" s="592" t="s">
        <v>15</v>
      </c>
      <c r="D26" s="559" t="s">
        <v>257</v>
      </c>
      <c r="E26" s="802" t="s">
        <v>258</v>
      </c>
      <c r="F26" s="803"/>
      <c r="G26" s="806" t="s">
        <v>256</v>
      </c>
      <c r="H26" s="807"/>
    </row>
    <row r="27" spans="2:8" ht="15" customHeight="1">
      <c r="B27" s="560">
        <v>4</v>
      </c>
      <c r="C27" s="592" t="s">
        <v>15</v>
      </c>
      <c r="D27" s="559" t="s">
        <v>259</v>
      </c>
      <c r="E27" s="802" t="s">
        <v>260</v>
      </c>
      <c r="F27" s="803"/>
      <c r="G27" s="806" t="s">
        <v>261</v>
      </c>
      <c r="H27" s="807"/>
    </row>
    <row r="28" spans="2:8" ht="15" customHeight="1">
      <c r="B28" s="560">
        <v>5</v>
      </c>
      <c r="C28" s="592" t="s">
        <v>15</v>
      </c>
      <c r="D28" s="559" t="s">
        <v>262</v>
      </c>
      <c r="E28" s="802" t="s">
        <v>263</v>
      </c>
      <c r="F28" s="803"/>
      <c r="G28" s="806" t="s">
        <v>264</v>
      </c>
      <c r="H28" s="807"/>
    </row>
    <row r="29" spans="2:8" ht="15" customHeight="1">
      <c r="B29" s="560">
        <v>6</v>
      </c>
      <c r="C29" s="592" t="s">
        <v>17</v>
      </c>
      <c r="D29" s="559" t="s">
        <v>265</v>
      </c>
      <c r="E29" s="802" t="s">
        <v>266</v>
      </c>
      <c r="F29" s="803"/>
      <c r="G29" s="806" t="s">
        <v>267</v>
      </c>
      <c r="H29" s="807"/>
    </row>
    <row r="30" spans="2:8">
      <c r="B30" s="560">
        <v>7</v>
      </c>
      <c r="C30" s="592" t="s">
        <v>268</v>
      </c>
      <c r="D30" s="559" t="s">
        <v>269</v>
      </c>
      <c r="E30" s="802" t="s">
        <v>270</v>
      </c>
      <c r="F30" s="803"/>
      <c r="G30" s="806" t="s">
        <v>264</v>
      </c>
      <c r="H30" s="807"/>
    </row>
    <row r="31" spans="2:8">
      <c r="B31" s="560">
        <v>8</v>
      </c>
      <c r="C31" s="592"/>
      <c r="D31" s="559"/>
      <c r="E31" s="802"/>
      <c r="F31" s="803"/>
      <c r="G31" s="806"/>
      <c r="H31" s="807"/>
    </row>
    <row r="32" spans="2:8">
      <c r="B32" s="560">
        <v>9</v>
      </c>
      <c r="C32" s="592"/>
      <c r="D32" s="559"/>
      <c r="E32" s="802"/>
      <c r="F32" s="803"/>
      <c r="G32" s="806"/>
      <c r="H32" s="807"/>
    </row>
    <row r="33" spans="2:8">
      <c r="B33" s="560">
        <v>10</v>
      </c>
      <c r="C33" s="592"/>
      <c r="D33" s="559"/>
      <c r="E33" s="802"/>
      <c r="F33" s="803"/>
      <c r="G33" s="806"/>
      <c r="H33" s="807"/>
    </row>
    <row r="34" spans="2:8">
      <c r="B34" s="560" t="s">
        <v>271</v>
      </c>
      <c r="C34" s="592"/>
      <c r="D34" s="559"/>
      <c r="E34" s="802"/>
      <c r="F34" s="803"/>
      <c r="G34" s="806"/>
      <c r="H34" s="807"/>
    </row>
    <row r="36" spans="2:8" ht="30.75" customHeight="1">
      <c r="B36" s="495" t="s">
        <v>272</v>
      </c>
    </row>
    <row r="37" spans="2:8" ht="23.25" customHeight="1">
      <c r="B37" s="521" t="s">
        <v>273</v>
      </c>
      <c r="C37" s="557"/>
      <c r="D37" s="557"/>
      <c r="E37" s="557"/>
      <c r="F37" s="557"/>
      <c r="G37" s="557"/>
      <c r="H37" s="557"/>
    </row>
    <row r="39" spans="2:8" s="83" customFormat="1" ht="15.45">
      <c r="B39" s="570" t="s">
        <v>248</v>
      </c>
      <c r="C39" s="570" t="s">
        <v>23</v>
      </c>
      <c r="D39" s="570" t="s">
        <v>249</v>
      </c>
      <c r="E39" s="804" t="s">
        <v>215</v>
      </c>
      <c r="F39" s="805"/>
      <c r="G39" s="804" t="s">
        <v>250</v>
      </c>
      <c r="H39" s="805"/>
    </row>
    <row r="40" spans="2:8">
      <c r="B40" s="560">
        <v>1</v>
      </c>
      <c r="C40" s="592"/>
      <c r="D40" s="559"/>
      <c r="E40" s="802"/>
      <c r="F40" s="803"/>
      <c r="G40" s="806"/>
      <c r="H40" s="807"/>
    </row>
    <row r="41" spans="2:8">
      <c r="B41" s="560">
        <v>2</v>
      </c>
      <c r="C41" s="592"/>
      <c r="D41" s="559"/>
      <c r="E41" s="802"/>
      <c r="F41" s="803"/>
      <c r="G41" s="806"/>
      <c r="H41" s="807"/>
    </row>
    <row r="42" spans="2:8">
      <c r="B42" s="560">
        <v>3</v>
      </c>
      <c r="C42" s="592"/>
      <c r="D42" s="559"/>
      <c r="E42" s="802"/>
      <c r="F42" s="803"/>
      <c r="G42" s="806"/>
      <c r="H42" s="807"/>
    </row>
    <row r="43" spans="2:8">
      <c r="B43" s="560">
        <v>4</v>
      </c>
      <c r="C43" s="592"/>
      <c r="D43" s="559"/>
      <c r="E43" s="802"/>
      <c r="F43" s="803"/>
      <c r="G43" s="806"/>
      <c r="H43" s="807"/>
    </row>
    <row r="44" spans="2:8">
      <c r="B44" s="560">
        <v>5</v>
      </c>
      <c r="C44" s="592"/>
      <c r="D44" s="559"/>
      <c r="E44" s="802"/>
      <c r="F44" s="803"/>
      <c r="G44" s="806"/>
      <c r="H44" s="807"/>
    </row>
    <row r="45" spans="2:8">
      <c r="B45" s="560">
        <v>6</v>
      </c>
      <c r="C45" s="592"/>
      <c r="D45" s="559"/>
      <c r="E45" s="802"/>
      <c r="F45" s="803"/>
      <c r="G45" s="806"/>
      <c r="H45" s="807"/>
    </row>
    <row r="46" spans="2:8">
      <c r="B46" s="560">
        <v>7</v>
      </c>
      <c r="C46" s="592"/>
      <c r="D46" s="559"/>
      <c r="E46" s="802"/>
      <c r="F46" s="803"/>
      <c r="G46" s="806"/>
      <c r="H46" s="807"/>
    </row>
    <row r="47" spans="2:8">
      <c r="B47" s="560">
        <v>8</v>
      </c>
      <c r="C47" s="592"/>
      <c r="D47" s="559"/>
      <c r="E47" s="802"/>
      <c r="F47" s="803"/>
      <c r="G47" s="806"/>
      <c r="H47" s="807"/>
    </row>
    <row r="48" spans="2:8">
      <c r="B48" s="560">
        <v>9</v>
      </c>
      <c r="C48" s="592"/>
      <c r="D48" s="559"/>
      <c r="E48" s="802"/>
      <c r="F48" s="803"/>
      <c r="G48" s="806"/>
      <c r="H48" s="807"/>
    </row>
    <row r="49" spans="2:8">
      <c r="B49" s="560">
        <v>10</v>
      </c>
      <c r="C49" s="592"/>
      <c r="D49" s="559"/>
      <c r="E49" s="802"/>
      <c r="F49" s="803"/>
      <c r="G49" s="806"/>
      <c r="H49" s="807"/>
    </row>
    <row r="50" spans="2:8">
      <c r="B50" s="560" t="s">
        <v>271</v>
      </c>
      <c r="C50" s="592"/>
      <c r="D50" s="559"/>
      <c r="E50" s="802"/>
      <c r="F50" s="803"/>
      <c r="G50" s="806"/>
      <c r="H50" s="80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25" right="0.25" top="0.75" bottom="0.75" header="0.3" footer="0.3"/>
  <pageSetup paperSize="32767" scale="55"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C31:C34 C45:C50 C40:C43 C29 C24:C27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7" zoomScale="80" zoomScaleNormal="80" workbookViewId="0">
      <selection activeCell="F31" sqref="F31"/>
    </sheetView>
  </sheetViews>
  <sheetFormatPr defaultColWidth="9.15234375" defaultRowHeight="14.6"/>
  <cols>
    <col min="1" max="1" width="5.3046875" style="11" customWidth="1"/>
    <col min="2" max="2" width="27.3046875" style="9" customWidth="1"/>
    <col min="3" max="3" width="23" style="9" customWidth="1"/>
    <col min="4" max="4" width="32.3046875" style="11" customWidth="1"/>
    <col min="5" max="5" width="26.3046875" style="11" customWidth="1"/>
    <col min="6" max="6" width="24" style="11" customWidth="1"/>
    <col min="7" max="7" width="21.3828125" style="11" customWidth="1"/>
    <col min="8" max="8" width="24.15234375" style="11" customWidth="1"/>
    <col min="9" max="13" width="22.15234375" style="11" customWidth="1"/>
    <col min="14" max="14" width="26" style="11" customWidth="1"/>
    <col min="15" max="16" width="22.15234375" style="11" customWidth="1"/>
    <col min="17" max="17" width="16.3046875" style="11" customWidth="1"/>
    <col min="18" max="18" width="13.3828125" style="11" customWidth="1"/>
    <col min="19" max="19" width="13.84375" style="11" customWidth="1"/>
    <col min="20" max="20" width="20" style="11" customWidth="1"/>
    <col min="21" max="21" width="10.15234375" style="11" customWidth="1"/>
    <col min="22" max="30" width="14" style="11" customWidth="1"/>
    <col min="31" max="16384" width="9.15234375" style="11"/>
  </cols>
  <sheetData>
    <row r="1" spans="2:17" ht="151.5" customHeight="1"/>
    <row r="2" spans="2:17" ht="21.75" customHeight="1">
      <c r="B2" s="91"/>
      <c r="C2" s="91"/>
      <c r="D2" s="91"/>
      <c r="E2" s="91"/>
      <c r="F2" s="91"/>
      <c r="G2" s="91"/>
      <c r="H2" s="91"/>
      <c r="I2" s="91"/>
      <c r="J2" s="91"/>
      <c r="K2" s="91"/>
      <c r="L2" s="91"/>
      <c r="M2" s="91"/>
      <c r="N2" s="91"/>
      <c r="O2" s="91"/>
      <c r="P2" s="91"/>
      <c r="Q2" s="91"/>
    </row>
    <row r="3" spans="2:17" ht="22.5" customHeight="1" thickBot="1">
      <c r="B3" s="45"/>
      <c r="C3" s="27"/>
      <c r="D3" s="16"/>
      <c r="E3" s="149"/>
      <c r="F3" s="16"/>
      <c r="G3" s="16"/>
      <c r="H3" s="62"/>
      <c r="I3" s="149"/>
      <c r="J3" s="149"/>
      <c r="K3" s="149"/>
      <c r="L3" s="149"/>
      <c r="M3" s="149"/>
      <c r="N3" s="149"/>
      <c r="O3" s="149"/>
      <c r="P3" s="149"/>
      <c r="Q3" s="149"/>
    </row>
    <row r="4" spans="2:17" s="1" customFormat="1" ht="27" customHeight="1" thickBot="1">
      <c r="B4" s="741" t="s">
        <v>59</v>
      </c>
      <c r="C4" s="753"/>
      <c r="D4" s="235" t="s">
        <v>168</v>
      </c>
      <c r="E4" s="401"/>
      <c r="F4" s="401"/>
      <c r="G4" s="401"/>
      <c r="H4" s="401"/>
      <c r="I4" s="401"/>
      <c r="J4" s="401"/>
      <c r="K4" s="401"/>
      <c r="L4" s="401"/>
      <c r="M4" s="401"/>
      <c r="N4" s="401"/>
      <c r="O4" s="401"/>
      <c r="P4" s="401"/>
      <c r="Q4" s="418"/>
    </row>
    <row r="5" spans="2:17" s="1" customFormat="1" ht="24" customHeight="1" thickBot="1">
      <c r="B5" s="419"/>
      <c r="C5" s="753"/>
      <c r="D5" s="420" t="s">
        <v>60</v>
      </c>
      <c r="E5" s="754"/>
      <c r="F5" s="401"/>
      <c r="G5" s="401"/>
      <c r="H5" s="401"/>
      <c r="I5" s="401"/>
      <c r="J5" s="401"/>
      <c r="K5" s="401"/>
      <c r="L5" s="401"/>
      <c r="M5" s="401"/>
      <c r="N5" s="401"/>
      <c r="O5" s="401"/>
      <c r="P5" s="401"/>
      <c r="Q5" s="418"/>
    </row>
    <row r="6" spans="2:17" s="1" customFormat="1" ht="28.5" customHeight="1" thickBot="1">
      <c r="B6" s="419"/>
      <c r="C6" s="753"/>
      <c r="D6" s="239" t="s">
        <v>169</v>
      </c>
      <c r="E6" s="401"/>
      <c r="F6" s="401"/>
      <c r="G6" s="401"/>
      <c r="H6" s="401"/>
      <c r="I6" s="401"/>
      <c r="J6" s="401"/>
      <c r="K6" s="401"/>
      <c r="L6" s="401"/>
      <c r="M6" s="401"/>
      <c r="N6" s="401"/>
      <c r="O6" s="401"/>
      <c r="P6" s="401"/>
      <c r="Q6" s="418"/>
    </row>
    <row r="7" spans="2:17" s="95" customFormat="1" ht="29.25" customHeight="1" thickBot="1">
      <c r="B7" s="755"/>
      <c r="C7" s="755"/>
      <c r="D7" s="522" t="s">
        <v>170</v>
      </c>
      <c r="E7" s="755"/>
      <c r="F7" s="755"/>
      <c r="G7" s="755"/>
      <c r="H7" s="755"/>
      <c r="I7" s="755"/>
      <c r="J7" s="755"/>
      <c r="K7" s="755"/>
      <c r="L7" s="755"/>
      <c r="M7" s="755"/>
      <c r="N7" s="755"/>
      <c r="O7" s="755"/>
      <c r="P7" s="739"/>
      <c r="Q7" s="739"/>
    </row>
    <row r="8" spans="2:17" s="95" customFormat="1" ht="30" customHeight="1">
      <c r="B8" s="755"/>
      <c r="C8" s="755"/>
      <c r="D8" s="526"/>
      <c r="E8" s="755"/>
      <c r="F8" s="755"/>
      <c r="G8" s="755"/>
      <c r="H8" s="755"/>
      <c r="I8" s="755"/>
      <c r="J8" s="755"/>
      <c r="K8" s="755"/>
      <c r="L8" s="755"/>
      <c r="M8" s="755"/>
      <c r="N8" s="755"/>
      <c r="O8" s="755"/>
      <c r="P8" s="739"/>
      <c r="Q8" s="739"/>
    </row>
    <row r="9" spans="2:17" s="1" customFormat="1" ht="24.75" customHeight="1">
      <c r="B9" s="105" t="s">
        <v>274</v>
      </c>
      <c r="C9" s="16"/>
      <c r="D9" s="416">
        <v>2010</v>
      </c>
      <c r="E9" s="754"/>
      <c r="F9" s="754"/>
      <c r="G9" s="754"/>
      <c r="H9" s="754"/>
      <c r="I9" s="754"/>
      <c r="J9" s="754"/>
      <c r="K9" s="754"/>
      <c r="L9" s="754"/>
      <c r="M9" s="754"/>
      <c r="N9" s="754"/>
      <c r="O9" s="754"/>
      <c r="P9" s="754"/>
      <c r="Q9" s="754"/>
    </row>
    <row r="10" spans="2:17" s="16" customFormat="1" ht="16.5" customHeight="1"/>
    <row r="11" spans="2:17" s="16" customFormat="1" ht="36.75" customHeight="1">
      <c r="B11" s="808" t="s">
        <v>275</v>
      </c>
      <c r="C11" s="808"/>
      <c r="D11" s="808"/>
      <c r="E11" s="808"/>
      <c r="F11" s="808"/>
      <c r="G11" s="808"/>
      <c r="H11" s="808"/>
      <c r="I11" s="808"/>
      <c r="J11" s="808"/>
      <c r="K11" s="808"/>
      <c r="L11" s="808"/>
      <c r="M11" s="808"/>
      <c r="N11" s="566"/>
      <c r="O11" s="566"/>
      <c r="P11" s="566"/>
      <c r="Q11" s="566"/>
    </row>
    <row r="12" spans="2:17" s="1" customFormat="1" ht="15.75" customHeight="1">
      <c r="B12" s="754"/>
      <c r="C12" s="754"/>
      <c r="D12" s="756"/>
      <c r="E12" s="754"/>
      <c r="F12" s="754"/>
      <c r="G12" s="754"/>
      <c r="H12" s="754"/>
      <c r="I12" s="754"/>
      <c r="J12" s="754"/>
      <c r="K12" s="754"/>
      <c r="L12" s="754"/>
      <c r="M12" s="754"/>
      <c r="N12" s="754"/>
      <c r="O12" s="754"/>
      <c r="P12" s="754"/>
      <c r="Q12" s="754"/>
    </row>
    <row r="13" spans="2:17" s="16" customFormat="1" ht="48" customHeight="1">
      <c r="C13" s="222" t="str">
        <f>'1.  LRAMVA Summary'!R52</f>
        <v>Total</v>
      </c>
      <c r="D13" s="222" t="str">
        <f>'1.  LRAMVA Summary'!D52</f>
        <v>Residential</v>
      </c>
      <c r="E13" s="222" t="str">
        <f>'1.  LRAMVA Summary'!E52</f>
        <v>GS &lt; 50 kW</v>
      </c>
      <c r="F13" s="222" t="str">
        <f>'1.  LRAMVA Summary'!F52</f>
        <v>GS 50 to 2,999 kW</v>
      </c>
      <c r="G13" s="222" t="str">
        <f>'1.  LRAMVA Summary'!G52</f>
        <v>GS 3,000 to 4,999 kW</v>
      </c>
      <c r="H13" s="222" t="str">
        <f>'1.  LRAMVA Summary'!H52</f>
        <v>Unmetered Scattered Load</v>
      </c>
      <c r="I13" s="222" t="str">
        <f>'1.  LRAMVA Summary'!I52</f>
        <v>Sentinel Lighting</v>
      </c>
      <c r="J13" s="222" t="str">
        <f>'1.  LRAMVA Summary'!J52</f>
        <v>Street Lighting</v>
      </c>
      <c r="K13" s="222" t="str">
        <f>'1.  LRAMVA Summary'!K52</f>
        <v/>
      </c>
      <c r="L13" s="222" t="str">
        <f>'1.  LRAMVA Summary'!L52</f>
        <v/>
      </c>
      <c r="M13" s="222" t="str">
        <f>'1.  LRAMVA Summary'!M52</f>
        <v/>
      </c>
      <c r="N13" s="222" t="str">
        <f>'1.  LRAMVA Summary'!N52</f>
        <v/>
      </c>
      <c r="O13" s="222" t="str">
        <f>'1.  LRAMVA Summary'!O52</f>
        <v/>
      </c>
      <c r="P13" s="222" t="str">
        <f>'1.  LRAMVA Summary'!P52</f>
        <v/>
      </c>
      <c r="Q13" s="222" t="str">
        <f>'1.  LRAMVA Summary'!Q52</f>
        <v/>
      </c>
    </row>
    <row r="14" spans="2:17" s="1" customFormat="1" ht="15.75" customHeight="1">
      <c r="B14" s="76"/>
      <c r="C14" s="530"/>
      <c r="D14" s="531" t="str">
        <f>'1.  LRAMVA Summary'!D53</f>
        <v>kWh</v>
      </c>
      <c r="E14" s="531" t="str">
        <f>'1.  LRAMVA Summary'!E53</f>
        <v>kWh</v>
      </c>
      <c r="F14" s="531" t="str">
        <f>'1.  LRAMVA Summary'!F53</f>
        <v>kW</v>
      </c>
      <c r="G14" s="531" t="str">
        <f>'1.  LRAMVA Summary'!G53</f>
        <v>kW</v>
      </c>
      <c r="H14" s="531" t="str">
        <f>'1.  LRAMVA Summary'!H53</f>
        <v>kWh</v>
      </c>
      <c r="I14" s="531" t="str">
        <f>'1.  LRAMVA Summary'!I53</f>
        <v>kW</v>
      </c>
      <c r="J14" s="531" t="str">
        <f>'1.  LRAMVA Summary'!J53</f>
        <v>kW</v>
      </c>
      <c r="K14" s="531">
        <f>'1.  LRAMVA Summary'!K53</f>
        <v>0</v>
      </c>
      <c r="L14" s="531">
        <f>'1.  LRAMVA Summary'!L53</f>
        <v>0</v>
      </c>
      <c r="M14" s="531">
        <f>'1.  LRAMVA Summary'!M53</f>
        <v>0</v>
      </c>
      <c r="N14" s="531">
        <f>'1.  LRAMVA Summary'!N53</f>
        <v>0</v>
      </c>
      <c r="O14" s="531">
        <f>'1.  LRAMVA Summary'!O53</f>
        <v>0</v>
      </c>
      <c r="P14" s="531">
        <f>'1.  LRAMVA Summary'!P53</f>
        <v>0</v>
      </c>
      <c r="Q14" s="532">
        <f>'1.  LRAMVA Summary'!Q53</f>
        <v>0</v>
      </c>
    </row>
    <row r="15" spans="2:17" s="417" customFormat="1" ht="15.75" customHeight="1">
      <c r="B15" s="757" t="s">
        <v>111</v>
      </c>
      <c r="C15" s="758">
        <f>SUM(D15:Q15)</f>
        <v>0</v>
      </c>
      <c r="D15" s="759"/>
      <c r="E15" s="759"/>
      <c r="F15" s="759"/>
      <c r="G15" s="759"/>
      <c r="H15" s="759"/>
      <c r="I15" s="759"/>
      <c r="J15" s="759"/>
      <c r="K15" s="759"/>
      <c r="L15" s="759"/>
      <c r="M15" s="759"/>
      <c r="N15" s="759"/>
      <c r="O15" s="759"/>
      <c r="P15" s="413"/>
      <c r="Q15" s="413"/>
    </row>
    <row r="16" spans="2:17" s="417" customFormat="1" ht="15.75" customHeight="1">
      <c r="B16" s="757" t="s">
        <v>121</v>
      </c>
      <c r="C16" s="758">
        <f>SUM(D16:Q16)</f>
        <v>0</v>
      </c>
      <c r="D16" s="413"/>
      <c r="E16" s="413"/>
      <c r="F16" s="759"/>
      <c r="G16" s="413"/>
      <c r="H16" s="413"/>
      <c r="I16" s="413"/>
      <c r="J16" s="413"/>
      <c r="K16" s="413"/>
      <c r="L16" s="413"/>
      <c r="M16" s="413"/>
      <c r="N16" s="413"/>
      <c r="O16" s="413"/>
      <c r="P16" s="413"/>
      <c r="Q16" s="413"/>
    </row>
    <row r="17" spans="2:17" s="16" customFormat="1" ht="15.75" customHeight="1"/>
    <row r="18" spans="2:17" s="23" customFormat="1" ht="15.75" customHeight="1">
      <c r="B18" s="172" t="s">
        <v>276</v>
      </c>
      <c r="C18" s="173"/>
      <c r="D18" s="173">
        <f t="shared" ref="D18:E18" si="0">IF(D14="kw",HLOOKUP(D14,D14:D16,3,FALSE),HLOOKUP(D14,D14:D16,2,FALSE))</f>
        <v>0</v>
      </c>
      <c r="E18" s="173">
        <f t="shared" si="0"/>
        <v>0</v>
      </c>
      <c r="F18" s="173">
        <f>IF(F14="kw",HLOOKUP(F14,F14:F16,3,FALSE),HLOOKUP(F14,F14:F16,2,FALSE))</f>
        <v>0</v>
      </c>
      <c r="G18" s="173">
        <f t="shared" ref="G18:Q18" si="1">IF(G14="kw",HLOOKUP(G14,G14:G16,3,FALSE),HLOOKUP(G14,G14:G16,2,FALSE))</f>
        <v>0</v>
      </c>
      <c r="H18" s="173">
        <f t="shared" si="1"/>
        <v>0</v>
      </c>
      <c r="I18" s="173">
        <f t="shared" si="1"/>
        <v>0</v>
      </c>
      <c r="J18" s="173">
        <f t="shared" si="1"/>
        <v>0</v>
      </c>
      <c r="K18" s="173">
        <f t="shared" si="1"/>
        <v>0</v>
      </c>
      <c r="L18" s="173">
        <f t="shared" si="1"/>
        <v>0</v>
      </c>
      <c r="M18" s="173">
        <f t="shared" si="1"/>
        <v>0</v>
      </c>
      <c r="N18" s="173">
        <f t="shared" si="1"/>
        <v>0</v>
      </c>
      <c r="O18" s="173">
        <f t="shared" si="1"/>
        <v>0</v>
      </c>
      <c r="P18" s="173">
        <f t="shared" si="1"/>
        <v>0</v>
      </c>
      <c r="Q18" s="173">
        <f t="shared" si="1"/>
        <v>0</v>
      </c>
    </row>
    <row r="19" spans="2:17" s="1" customFormat="1" ht="15.75" customHeight="1">
      <c r="B19" s="87"/>
      <c r="C19" s="85"/>
      <c r="D19" s="85"/>
      <c r="E19" s="85"/>
      <c r="F19" s="85"/>
      <c r="G19" s="85"/>
      <c r="H19" s="85"/>
      <c r="I19" s="85"/>
      <c r="J19" s="85"/>
      <c r="K19" s="85"/>
      <c r="L19" s="85"/>
      <c r="M19" s="85"/>
      <c r="N19" s="85"/>
      <c r="O19" s="85"/>
      <c r="P19" s="85"/>
      <c r="Q19" s="85"/>
    </row>
    <row r="20" spans="2:17" s="401" customFormat="1" ht="21" customHeight="1">
      <c r="B20" s="421" t="s">
        <v>277</v>
      </c>
      <c r="C20" s="414"/>
      <c r="D20" s="415"/>
    </row>
    <row r="21" spans="2:17" s="401" customFormat="1" ht="21" customHeight="1">
      <c r="B21" s="421" t="s">
        <v>278</v>
      </c>
      <c r="C21" s="414" t="s">
        <v>279</v>
      </c>
      <c r="D21" s="415"/>
    </row>
    <row r="22" spans="2:17" s="16" customFormat="1" ht="15.75" customHeight="1">
      <c r="B22" s="150"/>
      <c r="C22" s="151"/>
      <c r="D22" s="147"/>
    </row>
    <row r="23" spans="2:17" s="16" customFormat="1" ht="23.25" customHeight="1">
      <c r="B23" s="152"/>
      <c r="C23" s="152"/>
      <c r="D23" s="147"/>
    </row>
    <row r="24" spans="2:17" s="16" customFormat="1" ht="22.5" customHeight="1">
      <c r="B24" s="105" t="s">
        <v>280</v>
      </c>
      <c r="C24" s="105"/>
      <c r="D24" s="416">
        <v>2015</v>
      </c>
    </row>
    <row r="25" spans="2:17" s="1" customFormat="1" ht="15.75" customHeight="1">
      <c r="B25" s="754"/>
      <c r="C25" s="754"/>
      <c r="D25" s="756"/>
      <c r="E25" s="754"/>
      <c r="F25" s="754"/>
      <c r="G25" s="754"/>
      <c r="H25" s="754"/>
      <c r="I25" s="754"/>
      <c r="J25" s="754"/>
      <c r="K25" s="754"/>
      <c r="L25" s="754"/>
      <c r="M25" s="754"/>
      <c r="N25" s="754"/>
      <c r="O25" s="754"/>
      <c r="P25" s="754"/>
      <c r="Q25" s="754"/>
    </row>
    <row r="26" spans="2:17" s="1" customFormat="1" ht="42" customHeight="1">
      <c r="B26" s="808" t="s">
        <v>281</v>
      </c>
      <c r="C26" s="808"/>
      <c r="D26" s="808"/>
      <c r="E26" s="808"/>
      <c r="F26" s="808"/>
      <c r="G26" s="808"/>
      <c r="H26" s="808"/>
      <c r="I26" s="808"/>
      <c r="J26" s="808"/>
      <c r="K26" s="808"/>
      <c r="L26" s="808"/>
      <c r="M26" s="808"/>
      <c r="N26" s="566"/>
      <c r="O26" s="566"/>
      <c r="P26" s="566"/>
      <c r="Q26" s="566"/>
    </row>
    <row r="27" spans="2:17" s="1" customFormat="1" ht="15.75" customHeight="1">
      <c r="B27" s="754"/>
      <c r="C27" s="754"/>
      <c r="D27" s="756"/>
      <c r="E27" s="754"/>
      <c r="F27" s="754"/>
      <c r="G27" s="754"/>
      <c r="H27" s="754"/>
      <c r="I27" s="754"/>
      <c r="J27" s="754"/>
      <c r="K27" s="754"/>
      <c r="L27" s="754"/>
      <c r="M27" s="754"/>
      <c r="N27" s="754"/>
      <c r="O27" s="754"/>
      <c r="P27" s="754"/>
      <c r="Q27" s="754"/>
    </row>
    <row r="28" spans="2:17" s="16" customFormat="1" ht="44.25" customHeight="1">
      <c r="C28" s="222" t="str">
        <f>'1.  LRAMVA Summary'!R52</f>
        <v>Total</v>
      </c>
      <c r="D28" s="222" t="str">
        <f>'1.  LRAMVA Summary'!D52</f>
        <v>Residential</v>
      </c>
      <c r="E28" s="222" t="str">
        <f>'1.  LRAMVA Summary'!E52</f>
        <v>GS &lt; 50 kW</v>
      </c>
      <c r="F28" s="222" t="str">
        <f>'1.  LRAMVA Summary'!F52</f>
        <v>GS 50 to 2,999 kW</v>
      </c>
      <c r="G28" s="222" t="str">
        <f>'1.  LRAMVA Summary'!G52</f>
        <v>GS 3,000 to 4,999 kW</v>
      </c>
      <c r="H28" s="222" t="str">
        <f>'1.  LRAMVA Summary'!H52</f>
        <v>Unmetered Scattered Load</v>
      </c>
      <c r="I28" s="222" t="str">
        <f>'1.  LRAMVA Summary'!I52</f>
        <v>Sentinel Lighting</v>
      </c>
      <c r="J28" s="222" t="str">
        <f>'1.  LRAMVA Summary'!J52</f>
        <v>Street Lighting</v>
      </c>
      <c r="K28" s="222" t="str">
        <f>'1.  LRAMVA Summary'!K52</f>
        <v/>
      </c>
      <c r="L28" s="222" t="str">
        <f>'1.  LRAMVA Summary'!L52</f>
        <v/>
      </c>
      <c r="M28" s="222" t="str">
        <f>'1.  LRAMVA Summary'!M52</f>
        <v/>
      </c>
      <c r="N28" s="222" t="str">
        <f>'1.  LRAMVA Summary'!N52</f>
        <v/>
      </c>
      <c r="O28" s="222" t="str">
        <f>'1.  LRAMVA Summary'!O52</f>
        <v/>
      </c>
      <c r="P28" s="222" t="str">
        <f>'1.  LRAMVA Summary'!P52</f>
        <v/>
      </c>
      <c r="Q28" s="222" t="str">
        <f>'1.  LRAMVA Summary'!Q52</f>
        <v/>
      </c>
    </row>
    <row r="29" spans="2:17" s="1" customFormat="1" ht="15.75" customHeight="1">
      <c r="B29" s="76"/>
      <c r="C29" s="530"/>
      <c r="D29" s="531" t="str">
        <f>'1.  LRAMVA Summary'!D53</f>
        <v>kWh</v>
      </c>
      <c r="E29" s="531" t="str">
        <f>'1.  LRAMVA Summary'!E53</f>
        <v>kWh</v>
      </c>
      <c r="F29" s="531" t="str">
        <f>'1.  LRAMVA Summary'!F53</f>
        <v>kW</v>
      </c>
      <c r="G29" s="531" t="str">
        <f>'1.  LRAMVA Summary'!G53</f>
        <v>kW</v>
      </c>
      <c r="H29" s="531" t="str">
        <f>'1.  LRAMVA Summary'!H53</f>
        <v>kWh</v>
      </c>
      <c r="I29" s="531" t="str">
        <f>'1.  LRAMVA Summary'!I53</f>
        <v>kW</v>
      </c>
      <c r="J29" s="531" t="str">
        <f>'1.  LRAMVA Summary'!J53</f>
        <v>kW</v>
      </c>
      <c r="K29" s="531">
        <f>'1.  LRAMVA Summary'!K53</f>
        <v>0</v>
      </c>
      <c r="L29" s="531">
        <f>'1.  LRAMVA Summary'!L53</f>
        <v>0</v>
      </c>
      <c r="M29" s="531">
        <f>'1.  LRAMVA Summary'!M53</f>
        <v>0</v>
      </c>
      <c r="N29" s="531">
        <f>'1.  LRAMVA Summary'!N53</f>
        <v>0</v>
      </c>
      <c r="O29" s="531">
        <f>'1.  LRAMVA Summary'!O53</f>
        <v>0</v>
      </c>
      <c r="P29" s="531">
        <f>'1.  LRAMVA Summary'!P53</f>
        <v>0</v>
      </c>
      <c r="Q29" s="532">
        <f>'1.  LRAMVA Summary'!Q53</f>
        <v>0</v>
      </c>
    </row>
    <row r="30" spans="2:17" s="417" customFormat="1" ht="15.75" customHeight="1">
      <c r="B30" s="757" t="s">
        <v>111</v>
      </c>
      <c r="C30" s="758">
        <f>SUM(D30:Q30)</f>
        <v>16199356</v>
      </c>
      <c r="D30" s="759">
        <v>1769697.9881690899</v>
      </c>
      <c r="E30" s="759">
        <v>967904.63317232695</v>
      </c>
      <c r="F30" s="759">
        <v>13461753.378658583</v>
      </c>
      <c r="G30" s="760"/>
      <c r="H30" s="760"/>
      <c r="I30" s="760"/>
      <c r="J30" s="760"/>
      <c r="K30" s="760"/>
      <c r="L30" s="760"/>
      <c r="M30" s="760"/>
      <c r="N30" s="760"/>
      <c r="O30" s="760"/>
      <c r="P30" s="760"/>
      <c r="Q30" s="413"/>
    </row>
    <row r="31" spans="2:17" s="422" customFormat="1" ht="15" customHeight="1">
      <c r="B31" s="757" t="s">
        <v>121</v>
      </c>
      <c r="C31" s="758">
        <f>SUM(D31:Q31)</f>
        <v>8959</v>
      </c>
      <c r="D31" s="413"/>
      <c r="E31" s="413"/>
      <c r="F31" s="759">
        <v>8959</v>
      </c>
      <c r="G31" s="413"/>
      <c r="H31" s="413"/>
      <c r="I31" s="413"/>
      <c r="J31" s="413"/>
      <c r="K31" s="759"/>
      <c r="L31" s="413"/>
      <c r="M31" s="413"/>
      <c r="N31" s="413"/>
      <c r="O31" s="413"/>
      <c r="P31" s="413"/>
      <c r="Q31" s="413"/>
    </row>
    <row r="32" spans="2:17" s="16" customFormat="1" ht="15.75" customHeight="1"/>
    <row r="33" spans="2:32" s="23" customFormat="1" ht="15.75" customHeight="1">
      <c r="B33" s="172" t="s">
        <v>276</v>
      </c>
      <c r="C33" s="173"/>
      <c r="D33" s="737">
        <f>IF(D29="kw",HLOOKUP(D29,D29:D31,3,FALSE),HLOOKUP(D29,D29:D31,2,FALSE))</f>
        <v>1769697.9881690899</v>
      </c>
      <c r="E33" s="737">
        <f>IF(E29="kw",HLOOKUP(E29,E29:E31,3,FALSE),HLOOKUP(E29,E29:E31,2,FALSE))</f>
        <v>967904.63317232695</v>
      </c>
      <c r="F33" s="737">
        <f>F31</f>
        <v>8959</v>
      </c>
      <c r="G33" s="173">
        <f>IF(G29="kw",HLOOKUP(G29,G29:G31,3,FALSE),HLOOKUP(G29,G29:G31,2,FALSE))</f>
        <v>0</v>
      </c>
      <c r="H33" s="173">
        <f t="shared" ref="H33:Q33" si="2">IF(H29="kw",HLOOKUP(H29,H29:H31,3,FALSE),HLOOKUP(H29,H29:H31,2,FALSE))</f>
        <v>0</v>
      </c>
      <c r="I33" s="173">
        <f t="shared" si="2"/>
        <v>0</v>
      </c>
      <c r="J33" s="173">
        <f t="shared" si="2"/>
        <v>0</v>
      </c>
      <c r="K33" s="173">
        <f t="shared" si="2"/>
        <v>0</v>
      </c>
      <c r="L33" s="173">
        <f t="shared" si="2"/>
        <v>0</v>
      </c>
      <c r="M33" s="173">
        <f t="shared" si="2"/>
        <v>0</v>
      </c>
      <c r="N33" s="173">
        <f t="shared" si="2"/>
        <v>0</v>
      </c>
      <c r="O33" s="173">
        <f t="shared" si="2"/>
        <v>0</v>
      </c>
      <c r="P33" s="173">
        <f t="shared" si="2"/>
        <v>0</v>
      </c>
      <c r="Q33" s="173">
        <f t="shared" si="2"/>
        <v>0</v>
      </c>
    </row>
    <row r="34" spans="2:32" s="19" customFormat="1" ht="15.75" customHeight="1">
      <c r="B34" s="85"/>
      <c r="C34" s="85"/>
      <c r="D34" s="85"/>
      <c r="E34" s="85"/>
      <c r="F34" s="85"/>
      <c r="G34" s="85"/>
      <c r="H34" s="85"/>
      <c r="I34" s="85"/>
      <c r="J34" s="85"/>
      <c r="K34" s="85"/>
      <c r="L34" s="85"/>
      <c r="M34" s="85"/>
      <c r="N34" s="85"/>
      <c r="O34" s="85"/>
      <c r="P34" s="85"/>
      <c r="Q34" s="85"/>
      <c r="R34" s="756"/>
      <c r="S34" s="756"/>
      <c r="T34" s="756"/>
      <c r="U34" s="756"/>
      <c r="V34" s="756"/>
      <c r="W34" s="756"/>
      <c r="X34" s="756"/>
      <c r="Y34" s="756"/>
      <c r="Z34" s="756"/>
      <c r="AA34" s="756"/>
      <c r="AB34" s="756"/>
      <c r="AC34" s="756"/>
      <c r="AD34" s="756"/>
      <c r="AE34" s="756"/>
      <c r="AF34" s="756"/>
    </row>
    <row r="35" spans="2:32" s="19" customFormat="1" ht="15.75" customHeight="1">
      <c r="B35" s="421" t="s">
        <v>277</v>
      </c>
      <c r="C35" s="342" t="s">
        <v>282</v>
      </c>
      <c r="D35" s="415"/>
      <c r="E35" s="85"/>
      <c r="F35" s="85"/>
      <c r="G35" s="85"/>
      <c r="H35" s="85"/>
      <c r="I35" s="85"/>
      <c r="J35" s="85"/>
      <c r="K35" s="85"/>
      <c r="L35" s="85"/>
      <c r="M35" s="85"/>
      <c r="N35" s="85"/>
      <c r="O35" s="85"/>
      <c r="P35" s="85"/>
      <c r="Q35" s="85"/>
      <c r="R35" s="756"/>
      <c r="S35" s="756"/>
      <c r="T35" s="756"/>
      <c r="U35" s="756"/>
      <c r="V35" s="756"/>
      <c r="W35" s="756"/>
      <c r="X35" s="756"/>
      <c r="Y35" s="756"/>
      <c r="Z35" s="756"/>
      <c r="AA35" s="756"/>
      <c r="AB35" s="756"/>
      <c r="AC35" s="756"/>
      <c r="AD35" s="756"/>
      <c r="AE35" s="756"/>
      <c r="AF35" s="756"/>
    </row>
    <row r="36" spans="2:32" s="401" customFormat="1" ht="21" customHeight="1">
      <c r="B36" s="421" t="s">
        <v>278</v>
      </c>
      <c r="C36" s="342" t="s">
        <v>283</v>
      </c>
      <c r="D36" s="415"/>
    </row>
    <row r="37" spans="2:32" s="16" customFormat="1" ht="15.75" customHeight="1">
      <c r="B37" s="150"/>
      <c r="C37" s="151"/>
      <c r="D37" s="147"/>
      <c r="R37" s="147"/>
    </row>
    <row r="38" spans="2:32" s="16" customFormat="1" ht="15.75" customHeight="1">
      <c r="B38" s="150"/>
      <c r="C38" s="150"/>
      <c r="D38" s="147"/>
      <c r="R38" s="147"/>
    </row>
    <row r="39" spans="2:32" s="19" customFormat="1" ht="15.45">
      <c r="B39" s="105" t="s">
        <v>284</v>
      </c>
      <c r="C39" s="33"/>
      <c r="D39" s="32"/>
      <c r="E39" s="37"/>
      <c r="F39" s="38"/>
      <c r="G39" s="756"/>
      <c r="H39" s="756"/>
      <c r="I39" s="756"/>
      <c r="J39" s="756"/>
      <c r="K39" s="756"/>
      <c r="L39" s="756"/>
      <c r="M39" s="756"/>
      <c r="N39" s="756"/>
      <c r="O39" s="756"/>
      <c r="P39" s="756"/>
      <c r="Q39" s="756"/>
      <c r="R39" s="756"/>
      <c r="S39" s="756"/>
      <c r="T39" s="756"/>
      <c r="U39" s="756"/>
      <c r="V39" s="756"/>
      <c r="W39" s="756"/>
      <c r="X39" s="756"/>
      <c r="Y39" s="756"/>
      <c r="Z39" s="756"/>
      <c r="AA39" s="756"/>
      <c r="AB39" s="756"/>
      <c r="AC39" s="756"/>
      <c r="AD39" s="756"/>
      <c r="AE39" s="756"/>
      <c r="AF39" s="756"/>
    </row>
    <row r="40" spans="2:32" s="65" customFormat="1" ht="39" customHeight="1">
      <c r="B40" s="808" t="s">
        <v>285</v>
      </c>
      <c r="C40" s="808"/>
      <c r="D40" s="808"/>
      <c r="E40" s="808"/>
      <c r="F40" s="808"/>
      <c r="G40" s="808"/>
      <c r="H40" s="808"/>
      <c r="I40" s="808"/>
      <c r="J40" s="808"/>
      <c r="K40" s="808"/>
      <c r="L40" s="808"/>
      <c r="M40" s="808"/>
      <c r="N40" s="566"/>
      <c r="O40" s="566"/>
      <c r="P40" s="566"/>
      <c r="Q40" s="566"/>
    </row>
    <row r="41" spans="2:32" s="1" customFormat="1" ht="16.5" customHeight="1">
      <c r="B41" s="9"/>
      <c r="C41" s="9"/>
      <c r="D41" s="20"/>
      <c r="E41" s="756"/>
      <c r="F41" s="756"/>
      <c r="G41" s="756"/>
      <c r="H41" s="754"/>
      <c r="I41" s="754"/>
      <c r="J41" s="754"/>
      <c r="K41" s="754"/>
      <c r="L41" s="754"/>
      <c r="M41" s="754"/>
      <c r="N41" s="754"/>
      <c r="O41" s="754"/>
      <c r="P41" s="754"/>
      <c r="Q41" s="754"/>
      <c r="R41" s="756"/>
      <c r="S41" s="754"/>
      <c r="T41" s="754"/>
      <c r="U41" s="754"/>
      <c r="V41" s="754"/>
      <c r="W41" s="754"/>
      <c r="X41" s="754"/>
      <c r="Y41" s="754"/>
      <c r="Z41" s="754"/>
      <c r="AA41" s="754"/>
      <c r="AB41" s="754"/>
      <c r="AC41" s="754"/>
      <c r="AD41" s="754"/>
      <c r="AE41" s="754"/>
      <c r="AF41" s="754"/>
    </row>
    <row r="42" spans="2:32" s="16" customFormat="1" ht="56.25" customHeight="1">
      <c r="B42" s="222" t="s">
        <v>104</v>
      </c>
      <c r="C42" s="222" t="s">
        <v>286</v>
      </c>
      <c r="D42" s="222" t="str">
        <f>'1.  LRAMVA Summary'!D52</f>
        <v>Residential</v>
      </c>
      <c r="E42" s="222" t="str">
        <f>'1.  LRAMVA Summary'!E52</f>
        <v>GS &lt; 50 kW</v>
      </c>
      <c r="F42" s="222" t="str">
        <f>'1.  LRAMVA Summary'!F52</f>
        <v>GS 50 to 2,999 kW</v>
      </c>
      <c r="G42" s="222" t="str">
        <f>'1.  LRAMVA Summary'!G52</f>
        <v>GS 3,000 to 4,999 kW</v>
      </c>
      <c r="H42" s="222" t="str">
        <f>'1.  LRAMVA Summary'!H52</f>
        <v>Unmetered Scattered Load</v>
      </c>
      <c r="I42" s="222" t="str">
        <f>'1.  LRAMVA Summary'!I52</f>
        <v>Sentinel Lighting</v>
      </c>
      <c r="J42" s="222" t="str">
        <f>'1.  LRAMVA Summary'!J52</f>
        <v>Street Lighting</v>
      </c>
      <c r="K42" s="222" t="str">
        <f>'1.  LRAMVA Summary'!K52</f>
        <v/>
      </c>
      <c r="L42" s="222" t="str">
        <f>'1.  LRAMVA Summary'!L52</f>
        <v/>
      </c>
      <c r="M42" s="222" t="str">
        <f>'1.  LRAMVA Summary'!M52</f>
        <v/>
      </c>
      <c r="N42" s="222" t="str">
        <f>'1.  LRAMVA Summary'!N52</f>
        <v/>
      </c>
      <c r="O42" s="222" t="str">
        <f>'1.  LRAMVA Summary'!O52</f>
        <v/>
      </c>
      <c r="P42" s="222" t="str">
        <f>'1.  LRAMVA Summary'!P52</f>
        <v/>
      </c>
      <c r="Q42" s="222" t="str">
        <f>'1.  LRAMVA Summary'!Q52</f>
        <v/>
      </c>
      <c r="R42" s="174"/>
    </row>
    <row r="43" spans="2:32" s="132" customFormat="1" ht="18" customHeight="1">
      <c r="B43" s="533"/>
      <c r="C43" s="534"/>
      <c r="D43" s="535" t="str">
        <f>'1.  LRAMVA Summary'!D53</f>
        <v>kWh</v>
      </c>
      <c r="E43" s="535" t="str">
        <f>'1.  LRAMVA Summary'!E53</f>
        <v>kWh</v>
      </c>
      <c r="F43" s="535" t="str">
        <f>'1.  LRAMVA Summary'!F53</f>
        <v>kW</v>
      </c>
      <c r="G43" s="535" t="str">
        <f>'1.  LRAMVA Summary'!G53</f>
        <v>kW</v>
      </c>
      <c r="H43" s="535" t="str">
        <f>'1.  LRAMVA Summary'!H53</f>
        <v>kWh</v>
      </c>
      <c r="I43" s="535" t="str">
        <f>'1.  LRAMVA Summary'!I53</f>
        <v>kW</v>
      </c>
      <c r="J43" s="535" t="str">
        <f>'1.  LRAMVA Summary'!J53</f>
        <v>kW</v>
      </c>
      <c r="K43" s="535">
        <f>'1.  LRAMVA Summary'!K53</f>
        <v>0</v>
      </c>
      <c r="L43" s="535">
        <f>'1.  LRAMVA Summary'!L53</f>
        <v>0</v>
      </c>
      <c r="M43" s="535">
        <f>'1.  LRAMVA Summary'!M53</f>
        <v>0</v>
      </c>
      <c r="N43" s="535">
        <f>'1.  LRAMVA Summary'!N53</f>
        <v>0</v>
      </c>
      <c r="O43" s="535">
        <f>'1.  LRAMVA Summary'!O53</f>
        <v>0</v>
      </c>
      <c r="P43" s="535">
        <f>'1.  LRAMVA Summary'!P53</f>
        <v>0</v>
      </c>
      <c r="Q43" s="536">
        <f>'1.  LRAMVA Summary'!Q53</f>
        <v>0</v>
      </c>
      <c r="R43" s="153"/>
    </row>
    <row r="44" spans="2:32" s="16" customFormat="1" ht="15.9">
      <c r="B44" s="761">
        <v>2011</v>
      </c>
      <c r="C44" s="492"/>
      <c r="D44" s="762">
        <f t="shared" ref="D44:Q44" si="3">IF(ISBLANK($C$44),0,IF($C44=$D$9,HLOOKUP(D43,D14:D18,5,FALSE),HLOOKUP(D43,D29:D33,5,FALSE)))</f>
        <v>0</v>
      </c>
      <c r="E44" s="762">
        <f>IF(ISBLANK($C$44),0,IF($C44=$D$9,HLOOKUP(E43,E14:E18,5,FALSE),HLOOKUP(E43,E29:E33,5,FALSE)))</f>
        <v>0</v>
      </c>
      <c r="F44" s="762">
        <f t="shared" si="3"/>
        <v>0</v>
      </c>
      <c r="G44" s="762">
        <f t="shared" si="3"/>
        <v>0</v>
      </c>
      <c r="H44" s="762">
        <f t="shared" si="3"/>
        <v>0</v>
      </c>
      <c r="I44" s="762">
        <f t="shared" si="3"/>
        <v>0</v>
      </c>
      <c r="J44" s="762">
        <f t="shared" si="3"/>
        <v>0</v>
      </c>
      <c r="K44" s="762">
        <f t="shared" si="3"/>
        <v>0</v>
      </c>
      <c r="L44" s="762">
        <f t="shared" si="3"/>
        <v>0</v>
      </c>
      <c r="M44" s="762">
        <f t="shared" si="3"/>
        <v>0</v>
      </c>
      <c r="N44" s="762">
        <f t="shared" si="3"/>
        <v>0</v>
      </c>
      <c r="O44" s="762">
        <f t="shared" si="3"/>
        <v>0</v>
      </c>
      <c r="P44" s="762">
        <f t="shared" si="3"/>
        <v>0</v>
      </c>
      <c r="Q44" s="762">
        <f t="shared" si="3"/>
        <v>0</v>
      </c>
      <c r="R44" s="175"/>
    </row>
    <row r="45" spans="2:32" s="16" customFormat="1" ht="15.9">
      <c r="B45" s="761">
        <v>2012</v>
      </c>
      <c r="C45" s="492"/>
      <c r="D45" s="762">
        <f t="shared" ref="D45:Q45" si="4">IF(ISBLANK($C$45),0,IF($C$45=$D$9,HLOOKUP(D43,D14:D18,5,FALSE),HLOOKUP(D43,D29:D33,5,FALSE)))</f>
        <v>0</v>
      </c>
      <c r="E45" s="762">
        <f t="shared" si="4"/>
        <v>0</v>
      </c>
      <c r="F45" s="762">
        <f t="shared" si="4"/>
        <v>0</v>
      </c>
      <c r="G45" s="762">
        <f t="shared" si="4"/>
        <v>0</v>
      </c>
      <c r="H45" s="762">
        <f t="shared" si="4"/>
        <v>0</v>
      </c>
      <c r="I45" s="762">
        <f t="shared" si="4"/>
        <v>0</v>
      </c>
      <c r="J45" s="762">
        <f t="shared" si="4"/>
        <v>0</v>
      </c>
      <c r="K45" s="762">
        <f t="shared" si="4"/>
        <v>0</v>
      </c>
      <c r="L45" s="762">
        <f t="shared" si="4"/>
        <v>0</v>
      </c>
      <c r="M45" s="762">
        <f t="shared" si="4"/>
        <v>0</v>
      </c>
      <c r="N45" s="762">
        <f t="shared" si="4"/>
        <v>0</v>
      </c>
      <c r="O45" s="762">
        <f t="shared" si="4"/>
        <v>0</v>
      </c>
      <c r="P45" s="762">
        <f t="shared" si="4"/>
        <v>0</v>
      </c>
      <c r="Q45" s="762">
        <f t="shared" si="4"/>
        <v>0</v>
      </c>
      <c r="R45" s="147"/>
    </row>
    <row r="46" spans="2:32" s="16" customFormat="1" ht="15.9">
      <c r="B46" s="761">
        <v>2013</v>
      </c>
      <c r="C46" s="492"/>
      <c r="D46" s="762">
        <f t="shared" ref="D46:Q46" si="5">IF(ISBLANK($C$46),0,IF($C$46=$D$9,HLOOKUP(D43,D14:D18,5,FALSE),HLOOKUP(D43,D29:D33,5,FALSE)))</f>
        <v>0</v>
      </c>
      <c r="E46" s="762">
        <f t="shared" si="5"/>
        <v>0</v>
      </c>
      <c r="F46" s="762">
        <f t="shared" si="5"/>
        <v>0</v>
      </c>
      <c r="G46" s="762">
        <f t="shared" si="5"/>
        <v>0</v>
      </c>
      <c r="H46" s="762">
        <f t="shared" si="5"/>
        <v>0</v>
      </c>
      <c r="I46" s="762">
        <f t="shared" si="5"/>
        <v>0</v>
      </c>
      <c r="J46" s="762">
        <f t="shared" si="5"/>
        <v>0</v>
      </c>
      <c r="K46" s="762">
        <f t="shared" si="5"/>
        <v>0</v>
      </c>
      <c r="L46" s="762">
        <f t="shared" si="5"/>
        <v>0</v>
      </c>
      <c r="M46" s="762">
        <f t="shared" si="5"/>
        <v>0</v>
      </c>
      <c r="N46" s="762">
        <f t="shared" si="5"/>
        <v>0</v>
      </c>
      <c r="O46" s="762">
        <f t="shared" si="5"/>
        <v>0</v>
      </c>
      <c r="P46" s="762">
        <f t="shared" si="5"/>
        <v>0</v>
      </c>
      <c r="Q46" s="762">
        <f t="shared" si="5"/>
        <v>0</v>
      </c>
      <c r="R46" s="147"/>
    </row>
    <row r="47" spans="2:32" s="16" customFormat="1" ht="15.9">
      <c r="B47" s="761">
        <v>2014</v>
      </c>
      <c r="C47" s="492"/>
      <c r="D47" s="762">
        <f t="shared" ref="D47:Q47" si="6">IF(ISBLANK($C$47),0,IF($C$47=$D$9,HLOOKUP(D43,D14:D18,5,FALSE),HLOOKUP(D43,D29:D33,5,FALSE)))</f>
        <v>0</v>
      </c>
      <c r="E47" s="762">
        <f t="shared" si="6"/>
        <v>0</v>
      </c>
      <c r="F47" s="762">
        <f t="shared" si="6"/>
        <v>0</v>
      </c>
      <c r="G47" s="762">
        <f t="shared" si="6"/>
        <v>0</v>
      </c>
      <c r="H47" s="762">
        <f t="shared" si="6"/>
        <v>0</v>
      </c>
      <c r="I47" s="762">
        <f t="shared" si="6"/>
        <v>0</v>
      </c>
      <c r="J47" s="762">
        <f t="shared" si="6"/>
        <v>0</v>
      </c>
      <c r="K47" s="762">
        <f t="shared" si="6"/>
        <v>0</v>
      </c>
      <c r="L47" s="762">
        <f t="shared" si="6"/>
        <v>0</v>
      </c>
      <c r="M47" s="762">
        <f t="shared" si="6"/>
        <v>0</v>
      </c>
      <c r="N47" s="762">
        <f t="shared" si="6"/>
        <v>0</v>
      </c>
      <c r="O47" s="762">
        <f t="shared" si="6"/>
        <v>0</v>
      </c>
      <c r="P47" s="762">
        <f t="shared" si="6"/>
        <v>0</v>
      </c>
      <c r="Q47" s="762">
        <f t="shared" si="6"/>
        <v>0</v>
      </c>
      <c r="R47" s="147"/>
    </row>
    <row r="48" spans="2:32" s="16" customFormat="1" ht="15.9">
      <c r="B48" s="761">
        <v>2015</v>
      </c>
      <c r="C48" s="492">
        <v>2015</v>
      </c>
      <c r="D48" s="762">
        <f t="shared" ref="D48:Q48" si="7">IF(ISBLANK($C$48),0,IF($C$48=$D$9,HLOOKUP(D43,D14:D18,5,FALSE),HLOOKUP(D43,D29:D33,5,FALSE)))</f>
        <v>1769697.9881690899</v>
      </c>
      <c r="E48" s="762">
        <f t="shared" si="7"/>
        <v>967904.63317232695</v>
      </c>
      <c r="F48" s="762">
        <f t="shared" si="7"/>
        <v>8959</v>
      </c>
      <c r="G48" s="762">
        <f t="shared" si="7"/>
        <v>0</v>
      </c>
      <c r="H48" s="762">
        <f t="shared" si="7"/>
        <v>0</v>
      </c>
      <c r="I48" s="762">
        <f t="shared" si="7"/>
        <v>0</v>
      </c>
      <c r="J48" s="762">
        <f t="shared" si="7"/>
        <v>0</v>
      </c>
      <c r="K48" s="762">
        <f t="shared" si="7"/>
        <v>0</v>
      </c>
      <c r="L48" s="762">
        <f t="shared" si="7"/>
        <v>0</v>
      </c>
      <c r="M48" s="762">
        <f t="shared" si="7"/>
        <v>0</v>
      </c>
      <c r="N48" s="762">
        <f t="shared" si="7"/>
        <v>0</v>
      </c>
      <c r="O48" s="762">
        <f t="shared" si="7"/>
        <v>0</v>
      </c>
      <c r="P48" s="762">
        <f t="shared" si="7"/>
        <v>0</v>
      </c>
      <c r="Q48" s="762">
        <f t="shared" si="7"/>
        <v>0</v>
      </c>
      <c r="R48" s="147"/>
      <c r="AF48" s="147"/>
    </row>
    <row r="49" spans="2:32" s="16" customFormat="1" ht="15.9">
      <c r="B49" s="761">
        <v>2016</v>
      </c>
      <c r="C49" s="492">
        <v>2015</v>
      </c>
      <c r="D49" s="762">
        <f t="shared" ref="D49:Q49" si="8">IF(ISBLANK($C$49),0,IF($C$49=$D$9,HLOOKUP(D43,D14:D18,5,FALSE),HLOOKUP(D43,D29:D33,5,FALSE)))</f>
        <v>1769697.9881690899</v>
      </c>
      <c r="E49" s="762">
        <f t="shared" si="8"/>
        <v>967904.63317232695</v>
      </c>
      <c r="F49" s="762">
        <f t="shared" si="8"/>
        <v>8959</v>
      </c>
      <c r="G49" s="762">
        <f t="shared" si="8"/>
        <v>0</v>
      </c>
      <c r="H49" s="762">
        <f t="shared" si="8"/>
        <v>0</v>
      </c>
      <c r="I49" s="762">
        <f t="shared" si="8"/>
        <v>0</v>
      </c>
      <c r="J49" s="762">
        <f t="shared" si="8"/>
        <v>0</v>
      </c>
      <c r="K49" s="762">
        <f t="shared" si="8"/>
        <v>0</v>
      </c>
      <c r="L49" s="762">
        <f t="shared" si="8"/>
        <v>0</v>
      </c>
      <c r="M49" s="762">
        <f t="shared" si="8"/>
        <v>0</v>
      </c>
      <c r="N49" s="762">
        <f t="shared" si="8"/>
        <v>0</v>
      </c>
      <c r="O49" s="762">
        <f t="shared" si="8"/>
        <v>0</v>
      </c>
      <c r="P49" s="762">
        <f t="shared" si="8"/>
        <v>0</v>
      </c>
      <c r="Q49" s="762">
        <f t="shared" si="8"/>
        <v>0</v>
      </c>
      <c r="R49" s="147"/>
      <c r="AF49" s="147"/>
    </row>
    <row r="50" spans="2:32" s="16" customFormat="1" ht="15.9">
      <c r="B50" s="761">
        <v>2017</v>
      </c>
      <c r="C50" s="492">
        <v>2015</v>
      </c>
      <c r="D50" s="762">
        <f t="shared" ref="D50:I50" si="9">IF(ISBLANK($C$50),0,IF($C$50=$D$9,HLOOKUP(D43,D14:D18,5,FALSE),HLOOKUP(D43,D29:D33,5,FALSE)))</f>
        <v>1769697.9881690899</v>
      </c>
      <c r="E50" s="762">
        <f t="shared" si="9"/>
        <v>967904.63317232695</v>
      </c>
      <c r="F50" s="762">
        <f t="shared" si="9"/>
        <v>8959</v>
      </c>
      <c r="G50" s="762">
        <f t="shared" si="9"/>
        <v>0</v>
      </c>
      <c r="H50" s="762">
        <f t="shared" si="9"/>
        <v>0</v>
      </c>
      <c r="I50" s="762">
        <f t="shared" si="9"/>
        <v>0</v>
      </c>
      <c r="J50" s="762">
        <f t="shared" ref="J50:Q50" si="10">IF(ISBLANK($C$50),0,IF($C$50=$D$9,HLOOKUP(J43,J14:J18,5,FALSE),HLOOKUP(J43,J29:J33,5,FALSE)))</f>
        <v>0</v>
      </c>
      <c r="K50" s="762">
        <f t="shared" si="10"/>
        <v>0</v>
      </c>
      <c r="L50" s="762">
        <f t="shared" si="10"/>
        <v>0</v>
      </c>
      <c r="M50" s="762">
        <f t="shared" si="10"/>
        <v>0</v>
      </c>
      <c r="N50" s="762">
        <f t="shared" si="10"/>
        <v>0</v>
      </c>
      <c r="O50" s="762">
        <f t="shared" si="10"/>
        <v>0</v>
      </c>
      <c r="P50" s="762">
        <f t="shared" si="10"/>
        <v>0</v>
      </c>
      <c r="Q50" s="762">
        <f t="shared" si="10"/>
        <v>0</v>
      </c>
      <c r="R50" s="147"/>
      <c r="AF50" s="147"/>
    </row>
    <row r="51" spans="2:32" s="16" customFormat="1" ht="15.9">
      <c r="B51" s="761">
        <v>2018</v>
      </c>
      <c r="C51" s="492">
        <v>2015</v>
      </c>
      <c r="D51" s="762">
        <f t="shared" ref="D51:Q51" si="11">IF(ISBLANK($C$51),0,IF($C$51=$D$9,HLOOKUP(D43,D14:D18,5,FALSE),HLOOKUP(D43,D29:D33,5,FALSE)))</f>
        <v>1769697.9881690899</v>
      </c>
      <c r="E51" s="762">
        <f t="shared" si="11"/>
        <v>967904.63317232695</v>
      </c>
      <c r="F51" s="762">
        <f t="shared" si="11"/>
        <v>8959</v>
      </c>
      <c r="G51" s="762">
        <f t="shared" si="11"/>
        <v>0</v>
      </c>
      <c r="H51" s="762">
        <f t="shared" si="11"/>
        <v>0</v>
      </c>
      <c r="I51" s="762">
        <f t="shared" si="11"/>
        <v>0</v>
      </c>
      <c r="J51" s="762">
        <f t="shared" si="11"/>
        <v>0</v>
      </c>
      <c r="K51" s="762">
        <f t="shared" si="11"/>
        <v>0</v>
      </c>
      <c r="L51" s="762">
        <f t="shared" si="11"/>
        <v>0</v>
      </c>
      <c r="M51" s="762">
        <f t="shared" si="11"/>
        <v>0</v>
      </c>
      <c r="N51" s="762">
        <f t="shared" si="11"/>
        <v>0</v>
      </c>
      <c r="O51" s="762">
        <f t="shared" si="11"/>
        <v>0</v>
      </c>
      <c r="P51" s="762">
        <f t="shared" si="11"/>
        <v>0</v>
      </c>
      <c r="Q51" s="762">
        <f t="shared" si="11"/>
        <v>0</v>
      </c>
      <c r="R51" s="147"/>
      <c r="AF51" s="147"/>
    </row>
    <row r="52" spans="2:32" s="16" customFormat="1" ht="15.9" hidden="1">
      <c r="B52" s="761">
        <v>2019</v>
      </c>
      <c r="C52" s="492"/>
      <c r="D52" s="762">
        <f t="shared" ref="D52:Q52" si="12">IF(ISBLANK($C$52),0,IF($C$52=$D$9,HLOOKUP(D43,D14:D18,5,FALSE),HLOOKUP(D43,D29:D33,5,FALSE)))</f>
        <v>0</v>
      </c>
      <c r="E52" s="762">
        <f t="shared" si="12"/>
        <v>0</v>
      </c>
      <c r="F52" s="762">
        <f t="shared" si="12"/>
        <v>0</v>
      </c>
      <c r="G52" s="762">
        <f t="shared" si="12"/>
        <v>0</v>
      </c>
      <c r="H52" s="762">
        <f t="shared" si="12"/>
        <v>0</v>
      </c>
      <c r="I52" s="762">
        <f t="shared" si="12"/>
        <v>0</v>
      </c>
      <c r="J52" s="762">
        <f t="shared" si="12"/>
        <v>0</v>
      </c>
      <c r="K52" s="762">
        <f t="shared" si="12"/>
        <v>0</v>
      </c>
      <c r="L52" s="762">
        <f t="shared" si="12"/>
        <v>0</v>
      </c>
      <c r="M52" s="762">
        <f t="shared" si="12"/>
        <v>0</v>
      </c>
      <c r="N52" s="762">
        <f t="shared" si="12"/>
        <v>0</v>
      </c>
      <c r="O52" s="762">
        <f t="shared" si="12"/>
        <v>0</v>
      </c>
      <c r="P52" s="762">
        <f t="shared" si="12"/>
        <v>0</v>
      </c>
      <c r="Q52" s="762">
        <f t="shared" si="12"/>
        <v>0</v>
      </c>
      <c r="R52" s="147"/>
      <c r="AF52" s="147"/>
    </row>
    <row r="53" spans="2:32" s="16" customFormat="1" ht="15.9" hidden="1">
      <c r="B53" s="761">
        <v>2020</v>
      </c>
      <c r="C53" s="492"/>
      <c r="D53" s="762">
        <f t="shared" ref="D53:Q53" si="13">IF(ISBLANK($C$53),0,IF($C$53=$D$9,HLOOKUP(D43,D14:D18,5,FALSE),HLOOKUP(D43,D29:D33,5,FALSE)))</f>
        <v>0</v>
      </c>
      <c r="E53" s="762">
        <f t="shared" si="13"/>
        <v>0</v>
      </c>
      <c r="F53" s="762">
        <f t="shared" si="13"/>
        <v>0</v>
      </c>
      <c r="G53" s="762">
        <f t="shared" si="13"/>
        <v>0</v>
      </c>
      <c r="H53" s="762">
        <f t="shared" si="13"/>
        <v>0</v>
      </c>
      <c r="I53" s="762">
        <f t="shared" si="13"/>
        <v>0</v>
      </c>
      <c r="J53" s="762">
        <f t="shared" si="13"/>
        <v>0</v>
      </c>
      <c r="K53" s="762">
        <f t="shared" si="13"/>
        <v>0</v>
      </c>
      <c r="L53" s="762">
        <f t="shared" si="13"/>
        <v>0</v>
      </c>
      <c r="M53" s="762">
        <f t="shared" si="13"/>
        <v>0</v>
      </c>
      <c r="N53" s="762">
        <f t="shared" si="13"/>
        <v>0</v>
      </c>
      <c r="O53" s="762">
        <f t="shared" si="13"/>
        <v>0</v>
      </c>
      <c r="P53" s="762">
        <f t="shared" si="13"/>
        <v>0</v>
      </c>
      <c r="Q53" s="762">
        <f t="shared" si="13"/>
        <v>0</v>
      </c>
      <c r="R53" s="147"/>
      <c r="AF53" s="147"/>
    </row>
    <row r="54" spans="2:32" s="401" customFormat="1" ht="21" customHeight="1">
      <c r="B54" s="342" t="s">
        <v>287</v>
      </c>
      <c r="C54" s="423"/>
      <c r="D54" s="424"/>
      <c r="E54" s="425"/>
      <c r="F54" s="425"/>
      <c r="G54" s="425"/>
      <c r="H54" s="425"/>
      <c r="I54" s="425"/>
      <c r="J54" s="425"/>
      <c r="K54" s="425"/>
      <c r="L54" s="425"/>
      <c r="M54" s="425"/>
      <c r="N54" s="425"/>
      <c r="O54" s="425"/>
      <c r="P54" s="425"/>
      <c r="Q54" s="424"/>
      <c r="R54" s="418"/>
    </row>
    <row r="55" spans="2:32" s="16" customFormat="1" ht="15.75" customHeight="1">
      <c r="B55" s="152"/>
      <c r="C55" s="152"/>
      <c r="D55" s="147"/>
    </row>
    <row r="56" spans="2:32" s="16" customFormat="1" ht="15.75" customHeight="1">
      <c r="B56" s="152"/>
      <c r="C56" s="152"/>
      <c r="D56" s="147"/>
    </row>
    <row r="57" spans="2:32" s="1" customFormat="1" ht="15.75" customHeight="1">
      <c r="B57" s="76"/>
      <c r="C57" s="76"/>
      <c r="D57" s="756"/>
      <c r="E57" s="754"/>
      <c r="F57" s="754"/>
      <c r="G57" s="754"/>
      <c r="H57" s="754"/>
      <c r="I57" s="754"/>
      <c r="J57" s="754"/>
      <c r="K57" s="754"/>
      <c r="L57" s="754"/>
      <c r="M57" s="754"/>
      <c r="N57" s="754"/>
      <c r="O57" s="754"/>
      <c r="P57" s="754"/>
      <c r="Q57" s="754"/>
      <c r="R57" s="754"/>
      <c r="S57" s="754"/>
      <c r="T57" s="754"/>
      <c r="U57" s="754"/>
      <c r="V57" s="754"/>
      <c r="W57" s="754"/>
      <c r="X57" s="754"/>
      <c r="Y57" s="754"/>
      <c r="Z57" s="754"/>
      <c r="AA57" s="754"/>
      <c r="AB57" s="754"/>
      <c r="AC57" s="754"/>
      <c r="AD57" s="754"/>
      <c r="AE57" s="754"/>
      <c r="AF57" s="754"/>
    </row>
    <row r="58" spans="2:32" s="1" customFormat="1" ht="15.75" customHeight="1">
      <c r="B58" s="76"/>
      <c r="C58" s="76"/>
      <c r="D58" s="756"/>
      <c r="E58" s="754"/>
      <c r="F58" s="754"/>
      <c r="G58" s="754"/>
      <c r="H58" s="754"/>
      <c r="I58" s="754"/>
      <c r="J58" s="754"/>
      <c r="K58" s="754"/>
      <c r="L58" s="754"/>
      <c r="M58" s="754"/>
      <c r="N58" s="754"/>
      <c r="O58" s="754"/>
      <c r="P58" s="754"/>
      <c r="Q58" s="754"/>
      <c r="R58" s="754"/>
      <c r="S58" s="754"/>
      <c r="T58" s="754"/>
      <c r="U58" s="754"/>
      <c r="V58" s="754"/>
      <c r="W58" s="754"/>
      <c r="X58" s="754"/>
      <c r="Y58" s="754"/>
      <c r="Z58" s="754"/>
      <c r="AA58" s="754"/>
      <c r="AB58" s="754"/>
      <c r="AC58" s="754"/>
      <c r="AD58" s="754"/>
      <c r="AE58" s="754"/>
      <c r="AF58" s="754"/>
    </row>
    <row r="59" spans="2:32" s="1" customFormat="1" ht="15.75" customHeight="1">
      <c r="B59" s="76"/>
      <c r="C59" s="76"/>
      <c r="D59" s="756"/>
      <c r="E59" s="754"/>
      <c r="F59" s="754"/>
      <c r="G59" s="754"/>
      <c r="H59" s="754"/>
      <c r="I59" s="754"/>
      <c r="J59" s="754"/>
      <c r="K59" s="754"/>
      <c r="L59" s="754"/>
      <c r="M59" s="754"/>
      <c r="N59" s="754"/>
      <c r="O59" s="754"/>
      <c r="P59" s="754"/>
      <c r="Q59" s="754"/>
      <c r="R59" s="754"/>
      <c r="S59" s="754"/>
      <c r="T59" s="754"/>
      <c r="U59" s="754"/>
      <c r="V59" s="754"/>
      <c r="W59" s="754"/>
      <c r="X59" s="754"/>
      <c r="Y59" s="754"/>
      <c r="Z59" s="754"/>
      <c r="AA59" s="754"/>
      <c r="AB59" s="754"/>
      <c r="AC59" s="754"/>
      <c r="AD59" s="754"/>
      <c r="AE59" s="754"/>
      <c r="AF59" s="754"/>
    </row>
    <row r="60" spans="2:32" s="1" customFormat="1" ht="15.75" customHeight="1">
      <c r="B60" s="76"/>
      <c r="C60" s="76"/>
      <c r="D60" s="756"/>
      <c r="E60" s="754"/>
      <c r="F60" s="754"/>
      <c r="G60" s="754"/>
      <c r="H60" s="754"/>
      <c r="I60" s="754"/>
      <c r="J60" s="754"/>
      <c r="K60" s="754"/>
      <c r="L60" s="754"/>
      <c r="M60" s="754"/>
      <c r="N60" s="754"/>
      <c r="O60" s="754"/>
      <c r="P60" s="754"/>
      <c r="Q60" s="754"/>
      <c r="R60" s="754"/>
      <c r="S60" s="754"/>
      <c r="T60" s="754"/>
      <c r="U60" s="754"/>
      <c r="V60" s="754"/>
      <c r="W60" s="754"/>
      <c r="X60" s="754"/>
      <c r="Y60" s="754"/>
      <c r="Z60" s="754"/>
      <c r="AA60" s="754"/>
      <c r="AB60" s="754"/>
      <c r="AC60" s="754"/>
      <c r="AD60" s="754"/>
      <c r="AE60" s="754"/>
      <c r="AF60" s="754"/>
    </row>
    <row r="61" spans="2:32" s="1" customFormat="1" ht="15.75" customHeight="1">
      <c r="B61" s="76"/>
      <c r="C61" s="76"/>
      <c r="D61" s="756"/>
      <c r="E61" s="754"/>
      <c r="F61" s="754"/>
      <c r="G61" s="754"/>
      <c r="H61" s="754"/>
      <c r="I61" s="754"/>
      <c r="J61" s="754"/>
      <c r="K61" s="754"/>
      <c r="L61" s="754"/>
      <c r="M61" s="754"/>
      <c r="N61" s="754"/>
      <c r="O61" s="754"/>
      <c r="P61" s="754"/>
      <c r="Q61" s="754"/>
      <c r="R61" s="754"/>
      <c r="S61" s="754"/>
      <c r="T61" s="754"/>
      <c r="U61" s="754"/>
      <c r="V61" s="754"/>
      <c r="W61" s="754"/>
      <c r="X61" s="754"/>
      <c r="Y61" s="754"/>
      <c r="Z61" s="754"/>
      <c r="AA61" s="754"/>
      <c r="AB61" s="754"/>
      <c r="AC61" s="754"/>
      <c r="AD61" s="754"/>
      <c r="AE61" s="754"/>
      <c r="AF61" s="754"/>
    </row>
    <row r="62" spans="2:32" s="1" customFormat="1" ht="15.75" customHeight="1">
      <c r="B62" s="76"/>
      <c r="C62" s="76"/>
      <c r="D62" s="756"/>
      <c r="E62" s="754"/>
      <c r="F62" s="754"/>
      <c r="G62" s="754"/>
      <c r="H62" s="754"/>
      <c r="I62" s="754"/>
      <c r="J62" s="754"/>
      <c r="K62" s="754"/>
      <c r="L62" s="754"/>
      <c r="M62" s="754"/>
      <c r="N62" s="754"/>
      <c r="O62" s="754"/>
      <c r="P62" s="754"/>
      <c r="Q62" s="754"/>
      <c r="R62" s="754"/>
      <c r="S62" s="754"/>
      <c r="T62" s="754"/>
      <c r="U62" s="754"/>
      <c r="V62" s="754"/>
      <c r="W62" s="754"/>
      <c r="X62" s="754"/>
      <c r="Y62" s="754"/>
      <c r="Z62" s="754"/>
      <c r="AA62" s="754"/>
      <c r="AB62" s="754"/>
      <c r="AC62" s="754"/>
      <c r="AD62" s="754"/>
      <c r="AE62" s="754"/>
      <c r="AF62" s="754"/>
    </row>
    <row r="63" spans="2:32" s="8" customFormat="1">
      <c r="B63" s="24"/>
      <c r="C63" s="24"/>
    </row>
    <row r="64" spans="2:32" s="8" customFormat="1">
      <c r="B64" s="24"/>
      <c r="C64" s="24"/>
    </row>
    <row r="65" spans="2:3" s="8" customFormat="1">
      <c r="B65" s="24"/>
      <c r="C65" s="24"/>
    </row>
    <row r="66" spans="2:3" s="8" customFormat="1">
      <c r="B66" s="24"/>
      <c r="C66" s="24"/>
    </row>
    <row r="67" spans="2:3" s="8" customFormat="1">
      <c r="B67" s="24"/>
      <c r="C67" s="24"/>
    </row>
    <row r="68" spans="2:3" s="8" customFormat="1">
      <c r="B68" s="24"/>
      <c r="C68" s="24"/>
    </row>
    <row r="69" spans="2:3" s="8" customFormat="1">
      <c r="B69" s="24"/>
      <c r="C69" s="24"/>
    </row>
    <row r="70" spans="2:3" s="8" customFormat="1">
      <c r="B70" s="24"/>
      <c r="C70" s="24"/>
    </row>
    <row r="71" spans="2:3" s="8" customFormat="1">
      <c r="B71" s="24"/>
      <c r="C71" s="24"/>
    </row>
    <row r="72" spans="2:3" s="8" customFormat="1">
      <c r="B72" s="24"/>
      <c r="C72" s="24"/>
    </row>
    <row r="73" spans="2:3" s="8" customFormat="1">
      <c r="B73" s="24"/>
      <c r="C73" s="24"/>
    </row>
    <row r="74" spans="2:3" s="8" customFormat="1">
      <c r="B74" s="24"/>
      <c r="C74" s="24"/>
    </row>
    <row r="75" spans="2:3" s="8" customFormat="1">
      <c r="B75" s="24"/>
      <c r="C75" s="24"/>
    </row>
    <row r="76" spans="2:3" s="8" customFormat="1">
      <c r="B76" s="24"/>
      <c r="C76" s="24"/>
    </row>
    <row r="77" spans="2:3" s="8" customFormat="1">
      <c r="B77" s="24"/>
      <c r="C77" s="24"/>
    </row>
    <row r="78" spans="2:3" s="8" customFormat="1">
      <c r="B78" s="24"/>
      <c r="C78" s="24"/>
    </row>
    <row r="79" spans="2:3" s="8" customFormat="1">
      <c r="B79" s="24"/>
      <c r="C79" s="24"/>
    </row>
    <row r="80" spans="2:3" s="8" customFormat="1">
      <c r="B80" s="24"/>
      <c r="C80" s="24"/>
    </row>
    <row r="81" spans="2:3" s="8" customFormat="1">
      <c r="B81" s="24"/>
      <c r="C81" s="24"/>
    </row>
    <row r="82" spans="2:3" s="8" customFormat="1">
      <c r="B82" s="24"/>
      <c r="C82" s="24"/>
    </row>
    <row r="83" spans="2:3" s="8" customFormat="1">
      <c r="B83" s="24"/>
      <c r="C83" s="24"/>
    </row>
    <row r="84" spans="2:3" s="8" customFormat="1">
      <c r="B84" s="24"/>
      <c r="C84" s="24"/>
    </row>
    <row r="85" spans="2:3" s="8" customFormat="1">
      <c r="B85" s="24"/>
      <c r="C85" s="24"/>
    </row>
    <row r="86" spans="2:3" s="8" customFormat="1">
      <c r="B86" s="24"/>
      <c r="C86" s="24"/>
    </row>
    <row r="87" spans="2:3" s="8" customFormat="1">
      <c r="B87" s="24"/>
      <c r="C87" s="24"/>
    </row>
    <row r="88" spans="2:3" s="8" customFormat="1">
      <c r="B88" s="24"/>
      <c r="C88" s="24"/>
    </row>
    <row r="89" spans="2:3" s="8" customFormat="1">
      <c r="B89" s="24"/>
      <c r="C89" s="24"/>
    </row>
    <row r="90" spans="2:3" s="8" customFormat="1">
      <c r="B90" s="24"/>
      <c r="C90" s="24"/>
    </row>
    <row r="91" spans="2:3" s="8" customFormat="1">
      <c r="B91" s="24"/>
      <c r="C91" s="24"/>
    </row>
    <row r="92" spans="2:3" s="8" customFormat="1">
      <c r="B92" s="24"/>
      <c r="C92" s="24"/>
    </row>
    <row r="93" spans="2:3" s="8" customFormat="1">
      <c r="B93" s="24"/>
      <c r="C93" s="24"/>
    </row>
    <row r="94" spans="2:3" s="8" customFormat="1">
      <c r="B94" s="24"/>
      <c r="C94" s="24"/>
    </row>
    <row r="95" spans="2:3" s="8" customFormat="1">
      <c r="B95" s="24"/>
      <c r="C95" s="24"/>
    </row>
    <row r="96" spans="2:3" s="8" customFormat="1">
      <c r="B96" s="24"/>
      <c r="C96" s="24"/>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5" right="0.25" top="0.75" bottom="0.75" header="0.3" footer="0.3"/>
  <pageSetup paperSize="32767" scale="33"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22" activePane="bottomLeft" state="frozen"/>
      <selection pane="bottomLeft" activeCell="G133" sqref="G133"/>
    </sheetView>
  </sheetViews>
  <sheetFormatPr defaultColWidth="9.15234375" defaultRowHeight="14.6" outlineLevelRow="1"/>
  <cols>
    <col min="1" max="1" width="6.3828125" style="3" customWidth="1"/>
    <col min="2" max="2" width="36.3828125" style="4" customWidth="1"/>
    <col min="3" max="3" width="16.84375" style="72" customWidth="1"/>
    <col min="4" max="5" width="17.84375" style="4" customWidth="1"/>
    <col min="6" max="6" width="18.69140625" style="4" customWidth="1"/>
    <col min="7" max="8" width="15.3828125" style="4" customWidth="1"/>
    <col min="9" max="9" width="17.3046875" style="4" customWidth="1"/>
    <col min="10" max="13" width="15.84375" style="4" customWidth="1"/>
    <col min="14" max="14" width="18.84375" style="4" customWidth="1"/>
    <col min="15" max="15" width="16.3828125" style="4" customWidth="1"/>
    <col min="16" max="16" width="17.15234375" style="4" customWidth="1"/>
    <col min="17" max="16384" width="9.15234375" style="4"/>
  </cols>
  <sheetData>
    <row r="1" spans="1:26" ht="143.25" customHeight="1">
      <c r="B1" s="17"/>
      <c r="D1" s="17"/>
      <c r="E1" s="17"/>
      <c r="F1" s="17"/>
      <c r="G1" s="17"/>
      <c r="H1" s="17"/>
      <c r="I1" s="17"/>
      <c r="J1" s="17"/>
      <c r="K1" s="17"/>
      <c r="L1" s="17"/>
      <c r="M1" s="17"/>
      <c r="N1" s="17"/>
      <c r="O1" s="17"/>
      <c r="P1" s="17"/>
      <c r="Q1" s="17"/>
      <c r="R1" s="17"/>
      <c r="S1" s="17"/>
      <c r="T1" s="17"/>
      <c r="U1" s="17"/>
      <c r="V1" s="17"/>
      <c r="W1" s="17"/>
      <c r="X1" s="17"/>
      <c r="Y1" s="17"/>
      <c r="Z1" s="17"/>
    </row>
    <row r="2" spans="1:26" s="17" customFormat="1" ht="14.25" customHeight="1">
      <c r="A2" s="3"/>
      <c r="B2" s="77"/>
      <c r="C2" s="77"/>
      <c r="D2" s="77"/>
      <c r="E2" s="77"/>
      <c r="F2" s="77"/>
      <c r="G2" s="77"/>
      <c r="H2" s="77"/>
      <c r="I2" s="77"/>
      <c r="J2" s="77"/>
      <c r="K2" s="77"/>
      <c r="L2" s="77"/>
      <c r="M2" s="77"/>
      <c r="N2" s="77"/>
      <c r="O2" s="77"/>
    </row>
    <row r="3" spans="1:26" s="17" customFormat="1" ht="16.5" hidden="1" customHeight="1" outlineLevel="1" thickBot="1">
      <c r="A3" s="3"/>
      <c r="B3" s="77"/>
      <c r="C3" s="73"/>
      <c r="D3" s="77"/>
      <c r="E3" s="77"/>
      <c r="F3" s="77"/>
      <c r="G3" s="77"/>
      <c r="H3" s="77"/>
      <c r="I3" s="77"/>
      <c r="J3" s="77"/>
      <c r="K3" s="77"/>
    </row>
    <row r="4" spans="1:26" s="17" customFormat="1" ht="26.25" hidden="1" customHeight="1" outlineLevel="1" thickBot="1">
      <c r="A4" s="3"/>
      <c r="B4" s="809" t="s">
        <v>59</v>
      </c>
      <c r="C4" s="78" t="s">
        <v>168</v>
      </c>
      <c r="D4" s="78"/>
      <c r="E4" s="45"/>
    </row>
    <row r="5" spans="1:26" s="17" customFormat="1" ht="26.25" hidden="1" customHeight="1" outlineLevel="1" thickBot="1">
      <c r="A5" s="3"/>
      <c r="B5" s="809"/>
      <c r="C5" s="79" t="s">
        <v>169</v>
      </c>
      <c r="D5" s="79"/>
      <c r="E5" s="45"/>
    </row>
    <row r="6" spans="1:26" ht="26.25" hidden="1" customHeight="1" outlineLevel="1" thickBot="1">
      <c r="B6" s="809"/>
      <c r="C6" s="815" t="s">
        <v>170</v>
      </c>
      <c r="D6" s="816"/>
      <c r="E6" s="17"/>
      <c r="F6" s="17"/>
      <c r="G6" s="17"/>
      <c r="H6" s="17"/>
      <c r="I6" s="17"/>
      <c r="J6" s="17"/>
      <c r="K6" s="17"/>
      <c r="L6" s="17"/>
      <c r="M6" s="5"/>
      <c r="N6" s="5"/>
      <c r="O6" s="5"/>
      <c r="P6" s="5"/>
      <c r="Q6" s="5"/>
      <c r="R6" s="5"/>
      <c r="S6" s="5"/>
      <c r="T6" s="5"/>
      <c r="U6" s="5"/>
      <c r="V6" s="5"/>
      <c r="W6" s="5"/>
      <c r="X6" s="5"/>
      <c r="Y6" s="5"/>
      <c r="Z6" s="5"/>
    </row>
    <row r="7" spans="1:26" s="17" customFormat="1" ht="26.25" hidden="1" customHeight="1" outlineLevel="1">
      <c r="A7" s="3"/>
      <c r="B7" s="740"/>
      <c r="M7" s="5"/>
      <c r="N7" s="5"/>
      <c r="O7" s="5"/>
      <c r="P7" s="5"/>
      <c r="Q7" s="5"/>
      <c r="R7" s="5"/>
      <c r="S7" s="5"/>
      <c r="T7" s="5"/>
      <c r="U7" s="5"/>
      <c r="V7" s="5"/>
      <c r="W7" s="5"/>
      <c r="X7" s="5"/>
      <c r="Y7" s="5"/>
      <c r="Z7" s="5"/>
    </row>
    <row r="8" spans="1:26" s="17" customFormat="1" ht="19.5" hidden="1" customHeight="1" outlineLevel="1">
      <c r="A8" s="3"/>
      <c r="B8" s="740" t="s">
        <v>288</v>
      </c>
      <c r="C8" s="546" t="s">
        <v>92</v>
      </c>
      <c r="D8" s="545"/>
      <c r="M8" s="5"/>
      <c r="N8" s="5"/>
      <c r="O8" s="5"/>
      <c r="P8" s="5"/>
      <c r="Q8" s="5"/>
      <c r="R8" s="5"/>
      <c r="S8" s="5"/>
      <c r="T8" s="5"/>
      <c r="U8" s="5"/>
      <c r="V8" s="5"/>
      <c r="W8" s="5"/>
      <c r="X8" s="5"/>
      <c r="Y8" s="5"/>
      <c r="Z8" s="5"/>
    </row>
    <row r="9" spans="1:26" s="17" customFormat="1" ht="19.5" hidden="1" customHeight="1" outlineLevel="1">
      <c r="A9" s="3"/>
      <c r="B9" s="740"/>
      <c r="C9" s="546" t="s">
        <v>289</v>
      </c>
      <c r="D9" s="545"/>
      <c r="M9" s="5"/>
      <c r="N9" s="5"/>
      <c r="O9" s="5"/>
      <c r="P9" s="5"/>
      <c r="Q9" s="5"/>
      <c r="R9" s="5"/>
      <c r="S9" s="5"/>
      <c r="T9" s="5"/>
      <c r="U9" s="5"/>
      <c r="V9" s="5"/>
      <c r="W9" s="5"/>
      <c r="X9" s="5"/>
      <c r="Y9" s="5"/>
      <c r="Z9" s="5"/>
    </row>
    <row r="10" spans="1:26" s="17" customFormat="1" hidden="1" outlineLevel="1">
      <c r="A10" s="3"/>
      <c r="B10" s="92"/>
      <c r="C10" s="80"/>
      <c r="D10" s="80"/>
      <c r="E10" s="80"/>
      <c r="M10" s="5"/>
      <c r="N10" s="5"/>
      <c r="O10" s="5"/>
      <c r="P10" s="5"/>
      <c r="Q10" s="5"/>
      <c r="R10" s="5"/>
      <c r="S10" s="5"/>
      <c r="T10" s="5"/>
      <c r="U10" s="5"/>
      <c r="V10" s="5"/>
      <c r="W10" s="5"/>
      <c r="X10" s="5"/>
      <c r="Y10" s="5"/>
      <c r="Z10" s="5"/>
    </row>
    <row r="11" spans="1:26" s="17" customFormat="1" ht="32.25" customHeight="1" collapsed="1">
      <c r="A11" s="14"/>
      <c r="B11" s="105" t="s">
        <v>290</v>
      </c>
      <c r="O11" s="508"/>
    </row>
    <row r="12" spans="1:26" ht="58.5" customHeight="1">
      <c r="B12" s="817" t="s">
        <v>291</v>
      </c>
      <c r="C12" s="817"/>
      <c r="D12" s="817"/>
      <c r="E12" s="817"/>
      <c r="F12" s="817"/>
      <c r="G12" s="817"/>
      <c r="H12" s="817"/>
      <c r="I12" s="817"/>
      <c r="J12" s="817"/>
      <c r="K12" s="817"/>
      <c r="L12" s="817"/>
      <c r="M12" s="817"/>
      <c r="N12" s="817"/>
      <c r="O12" s="817"/>
      <c r="P12" s="17"/>
      <c r="Q12" s="17"/>
      <c r="R12" s="17"/>
      <c r="S12" s="17"/>
      <c r="T12" s="17"/>
      <c r="U12" s="17"/>
      <c r="V12" s="17"/>
      <c r="W12" s="17"/>
      <c r="X12" s="17"/>
      <c r="Y12" s="17"/>
      <c r="Z12" s="17"/>
    </row>
    <row r="13" spans="1:26" s="13" customFormat="1" ht="15.75" customHeight="1">
      <c r="A13" s="39"/>
      <c r="O13" s="17"/>
      <c r="P13" s="6"/>
      <c r="Q13" s="39"/>
      <c r="R13" s="39"/>
      <c r="S13" s="39"/>
      <c r="T13" s="39"/>
      <c r="U13" s="39"/>
      <c r="V13" s="39"/>
      <c r="W13" s="39"/>
      <c r="X13" s="39"/>
      <c r="Y13" s="39"/>
      <c r="Z13" s="39"/>
    </row>
    <row r="14" spans="1:26" s="50" customFormat="1" ht="46.5" customHeight="1">
      <c r="A14" s="49"/>
      <c r="B14" s="509"/>
      <c r="C14" s="430" t="s">
        <v>103</v>
      </c>
      <c r="D14" s="431" t="s">
        <v>292</v>
      </c>
      <c r="E14" s="431" t="s">
        <v>293</v>
      </c>
      <c r="F14" s="431" t="s">
        <v>294</v>
      </c>
      <c r="G14" s="431" t="s">
        <v>295</v>
      </c>
      <c r="H14" s="431" t="s">
        <v>296</v>
      </c>
      <c r="I14" s="431" t="s">
        <v>297</v>
      </c>
      <c r="J14" s="431" t="s">
        <v>298</v>
      </c>
      <c r="K14" s="431" t="s">
        <v>179</v>
      </c>
      <c r="L14" s="431" t="s">
        <v>299</v>
      </c>
      <c r="M14" s="431" t="s">
        <v>300</v>
      </c>
      <c r="N14" s="431" t="s">
        <v>181</v>
      </c>
      <c r="O14" s="431" t="s">
        <v>301</v>
      </c>
      <c r="P14" s="6"/>
    </row>
    <row r="15" spans="1:26" s="6" customFormat="1" ht="18.75" customHeight="1">
      <c r="B15" s="432" t="s">
        <v>302</v>
      </c>
      <c r="C15" s="810"/>
      <c r="D15" s="433">
        <v>2010</v>
      </c>
      <c r="E15" s="433">
        <v>2011</v>
      </c>
      <c r="F15" s="433">
        <v>2012</v>
      </c>
      <c r="G15" s="433">
        <v>2013</v>
      </c>
      <c r="H15" s="433">
        <v>2014</v>
      </c>
      <c r="I15" s="433">
        <v>2015</v>
      </c>
      <c r="J15" s="433">
        <v>2016</v>
      </c>
      <c r="K15" s="433">
        <v>2017</v>
      </c>
      <c r="L15" s="433">
        <v>2018</v>
      </c>
      <c r="M15" s="433">
        <v>2019</v>
      </c>
      <c r="N15" s="433">
        <v>2020</v>
      </c>
      <c r="O15" s="434">
        <v>2021</v>
      </c>
    </row>
    <row r="16" spans="1:26" s="100" customFormat="1" ht="18" customHeight="1">
      <c r="B16" s="435" t="s">
        <v>303</v>
      </c>
      <c r="C16" s="811"/>
      <c r="D16" s="436"/>
      <c r="E16" s="436"/>
      <c r="F16" s="436"/>
      <c r="G16" s="436">
        <v>4</v>
      </c>
      <c r="H16" s="436">
        <v>4</v>
      </c>
      <c r="I16" s="436">
        <v>4</v>
      </c>
      <c r="J16" s="436">
        <v>4</v>
      </c>
      <c r="K16" s="436">
        <v>4</v>
      </c>
      <c r="L16" s="436">
        <v>4</v>
      </c>
      <c r="M16" s="436">
        <v>4</v>
      </c>
      <c r="N16" s="436">
        <v>4</v>
      </c>
      <c r="O16" s="437"/>
    </row>
    <row r="17" spans="1:15" s="100" customFormat="1" ht="17.25" customHeight="1">
      <c r="B17" s="438" t="s">
        <v>304</v>
      </c>
      <c r="C17" s="812"/>
      <c r="D17" s="101">
        <f>12-D16</f>
        <v>12</v>
      </c>
      <c r="E17" s="101">
        <f>12-E16</f>
        <v>12</v>
      </c>
      <c r="F17" s="101">
        <f t="shared" ref="F17:K17" si="0">12-F16</f>
        <v>12</v>
      </c>
      <c r="G17" s="101">
        <f t="shared" si="0"/>
        <v>8</v>
      </c>
      <c r="H17" s="101">
        <f t="shared" si="0"/>
        <v>8</v>
      </c>
      <c r="I17" s="101">
        <f t="shared" si="0"/>
        <v>8</v>
      </c>
      <c r="J17" s="101">
        <f t="shared" si="0"/>
        <v>8</v>
      </c>
      <c r="K17" s="101">
        <f t="shared" si="0"/>
        <v>8</v>
      </c>
      <c r="L17" s="101">
        <f t="shared" ref="L17:O17" si="1">12-L16</f>
        <v>8</v>
      </c>
      <c r="M17" s="101">
        <f t="shared" si="1"/>
        <v>8</v>
      </c>
      <c r="N17" s="101">
        <f t="shared" si="1"/>
        <v>8</v>
      </c>
      <c r="O17" s="102">
        <f t="shared" si="1"/>
        <v>12</v>
      </c>
    </row>
    <row r="18" spans="1:15" s="6" customFormat="1" ht="17.25" customHeight="1">
      <c r="B18" s="439" t="str">
        <f>'1.  LRAMVA Summary'!B29</f>
        <v>Residential</v>
      </c>
      <c r="C18" s="813" t="str">
        <f>'2. LRAMVA Threshold'!D43</f>
        <v>kWh</v>
      </c>
      <c r="D18" s="44"/>
      <c r="E18" s="44"/>
      <c r="F18" s="44"/>
      <c r="G18" s="44"/>
      <c r="H18" s="44">
        <v>1.3100000000000001E-2</v>
      </c>
      <c r="I18" s="44">
        <v>1.41E-2</v>
      </c>
      <c r="J18" s="44">
        <v>1.0800000000000001E-2</v>
      </c>
      <c r="K18" s="44">
        <v>7.3000000000000001E-3</v>
      </c>
      <c r="L18" s="44"/>
      <c r="M18" s="44"/>
      <c r="N18" s="44"/>
      <c r="O18" s="64"/>
    </row>
    <row r="19" spans="1:15" s="6" customFormat="1" ht="15" customHeight="1" outlineLevel="1">
      <c r="B19" s="494" t="s">
        <v>305</v>
      </c>
      <c r="C19" s="811"/>
      <c r="D19" s="44"/>
      <c r="E19" s="44"/>
      <c r="F19" s="44"/>
      <c r="G19" s="44"/>
      <c r="H19" s="44"/>
      <c r="I19" s="44"/>
      <c r="J19" s="44"/>
      <c r="K19" s="44"/>
      <c r="L19" s="44"/>
      <c r="M19" s="44"/>
      <c r="N19" s="44"/>
      <c r="O19" s="64"/>
    </row>
    <row r="20" spans="1:15" s="6" customFormat="1" ht="15" customHeight="1" outlineLevel="1">
      <c r="B20" s="494" t="s">
        <v>306</v>
      </c>
      <c r="C20" s="811"/>
      <c r="D20" s="44"/>
      <c r="E20" s="44"/>
      <c r="F20" s="44"/>
      <c r="G20" s="44"/>
      <c r="H20" s="44"/>
      <c r="I20" s="44"/>
      <c r="J20" s="44"/>
      <c r="K20" s="44"/>
      <c r="L20" s="44"/>
      <c r="M20" s="44"/>
      <c r="N20" s="44"/>
      <c r="O20" s="64"/>
    </row>
    <row r="21" spans="1:15" s="6" customFormat="1" ht="15" customHeight="1" outlineLevel="1">
      <c r="B21" s="494" t="s">
        <v>307</v>
      </c>
      <c r="C21" s="811"/>
      <c r="D21" s="44"/>
      <c r="E21" s="44"/>
      <c r="F21" s="44"/>
      <c r="G21" s="44"/>
      <c r="H21" s="44">
        <v>-2.0000000000000001E-4</v>
      </c>
      <c r="I21" s="44"/>
      <c r="J21" s="44"/>
      <c r="K21" s="44"/>
      <c r="L21" s="44"/>
      <c r="M21" s="44"/>
      <c r="N21" s="44"/>
      <c r="O21" s="64"/>
    </row>
    <row r="22" spans="1:15" s="6" customFormat="1" ht="14.25" customHeight="1">
      <c r="B22" s="494" t="s">
        <v>308</v>
      </c>
      <c r="C22" s="814"/>
      <c r="D22" s="60">
        <f>SUM(D18:D21)</f>
        <v>0</v>
      </c>
      <c r="E22" s="60">
        <f>SUM(E18:E21)</f>
        <v>0</v>
      </c>
      <c r="F22" s="60">
        <f>SUM(F18:F21)</f>
        <v>0</v>
      </c>
      <c r="G22" s="60">
        <f t="shared" ref="G22:N22" si="2">SUM(G18:G21)</f>
        <v>0</v>
      </c>
      <c r="H22" s="60">
        <f t="shared" si="2"/>
        <v>1.29E-2</v>
      </c>
      <c r="I22" s="60">
        <f t="shared" si="2"/>
        <v>1.41E-2</v>
      </c>
      <c r="J22" s="60">
        <f t="shared" si="2"/>
        <v>1.0800000000000001E-2</v>
      </c>
      <c r="K22" s="60">
        <f t="shared" si="2"/>
        <v>7.3000000000000001E-3</v>
      </c>
      <c r="L22" s="60">
        <f t="shared" si="2"/>
        <v>0</v>
      </c>
      <c r="M22" s="60">
        <f t="shared" si="2"/>
        <v>0</v>
      </c>
      <c r="N22" s="60">
        <f t="shared" si="2"/>
        <v>0</v>
      </c>
      <c r="O22" s="70"/>
    </row>
    <row r="23" spans="1:15" s="58" customFormat="1">
      <c r="A23" s="57"/>
      <c r="B23" s="451" t="s">
        <v>309</v>
      </c>
      <c r="C23" s="441"/>
      <c r="D23" s="442"/>
      <c r="E23" s="443">
        <f>ROUND(SUM(D22*E16+E22*E17)/12,4)</f>
        <v>0</v>
      </c>
      <c r="F23" s="443">
        <f>ROUND(SUM(E22*F16+F22*F17)/12,4)</f>
        <v>0</v>
      </c>
      <c r="G23" s="443">
        <f>ROUND(SUM(F22*G16+G22*G17)/12,4)</f>
        <v>0</v>
      </c>
      <c r="H23" s="443">
        <f>ROUND(SUM(G22*H16+H22*H17)/12,4)</f>
        <v>8.6E-3</v>
      </c>
      <c r="I23" s="443">
        <f>ROUND(SUM(H22*I16+I22*I17)/12,4)</f>
        <v>1.37E-2</v>
      </c>
      <c r="J23" s="443">
        <f t="shared" ref="J23:N23" si="3">ROUND(SUM(I22*J16+J22*J17)/12,4)</f>
        <v>1.1900000000000001E-2</v>
      </c>
      <c r="K23" s="443">
        <f t="shared" si="3"/>
        <v>8.5000000000000006E-3</v>
      </c>
      <c r="L23" s="443">
        <f t="shared" si="3"/>
        <v>2.3999999999999998E-3</v>
      </c>
      <c r="M23" s="443">
        <f t="shared" si="3"/>
        <v>0</v>
      </c>
      <c r="N23" s="443">
        <f t="shared" si="3"/>
        <v>0</v>
      </c>
      <c r="O23" s="444"/>
    </row>
    <row r="24" spans="1:15" s="58" customFormat="1">
      <c r="A24" s="57"/>
      <c r="B24" s="440"/>
      <c r="C24" s="445"/>
      <c r="D24" s="442"/>
      <c r="E24" s="443"/>
      <c r="F24" s="443"/>
      <c r="G24" s="443"/>
      <c r="H24" s="443"/>
      <c r="I24" s="443"/>
      <c r="J24" s="443"/>
      <c r="K24" s="443"/>
      <c r="L24" s="446"/>
      <c r="M24" s="446"/>
      <c r="N24" s="446"/>
      <c r="O24" s="444"/>
    </row>
    <row r="25" spans="1:15" s="58" customFormat="1" ht="15.75" customHeight="1">
      <c r="A25" s="57"/>
      <c r="B25" s="556" t="str">
        <f>'1.  LRAMVA Summary'!B30</f>
        <v>GS &lt; 50 kW</v>
      </c>
      <c r="C25" s="813" t="str">
        <f>'2. LRAMVA Threshold'!E43</f>
        <v>kWh</v>
      </c>
      <c r="D25" s="44"/>
      <c r="E25" s="44"/>
      <c r="F25" s="44"/>
      <c r="G25" s="44"/>
      <c r="H25" s="44">
        <v>1.67E-2</v>
      </c>
      <c r="I25" s="44">
        <v>1.7899999999999999E-2</v>
      </c>
      <c r="J25" s="44">
        <v>1.8200000000000001E-2</v>
      </c>
      <c r="K25" s="44">
        <v>1.8499999999999999E-2</v>
      </c>
      <c r="L25" s="44"/>
      <c r="M25" s="44"/>
      <c r="N25" s="44"/>
      <c r="O25" s="64"/>
    </row>
    <row r="26" spans="1:15" s="17" customFormat="1" outlineLevel="1">
      <c r="A26" s="3"/>
      <c r="B26" s="494" t="s">
        <v>305</v>
      </c>
      <c r="C26" s="811"/>
      <c r="D26" s="44"/>
      <c r="E26" s="44"/>
      <c r="F26" s="44"/>
      <c r="G26" s="44"/>
      <c r="H26" s="44"/>
      <c r="I26" s="44"/>
      <c r="J26" s="44"/>
      <c r="K26" s="44"/>
      <c r="L26" s="44"/>
      <c r="M26" s="44"/>
      <c r="N26" s="44"/>
      <c r="O26" s="64"/>
    </row>
    <row r="27" spans="1:15" s="17" customFormat="1" outlineLevel="1">
      <c r="A27" s="3"/>
      <c r="B27" s="494" t="s">
        <v>306</v>
      </c>
      <c r="C27" s="811"/>
      <c r="D27" s="44"/>
      <c r="E27" s="44"/>
      <c r="F27" s="44"/>
      <c r="G27" s="44"/>
      <c r="H27" s="44"/>
      <c r="I27" s="44"/>
      <c r="J27" s="44"/>
      <c r="K27" s="44"/>
      <c r="L27" s="44"/>
      <c r="M27" s="44"/>
      <c r="N27" s="44"/>
      <c r="O27" s="64"/>
    </row>
    <row r="28" spans="1:15" s="17" customFormat="1" outlineLevel="1">
      <c r="A28" s="3"/>
      <c r="B28" s="494" t="s">
        <v>307</v>
      </c>
      <c r="C28" s="811"/>
      <c r="D28" s="44"/>
      <c r="E28" s="44"/>
      <c r="F28" s="44"/>
      <c r="G28" s="44"/>
      <c r="H28" s="44">
        <v>-2.0000000000000001E-4</v>
      </c>
      <c r="I28" s="44"/>
      <c r="J28" s="44"/>
      <c r="K28" s="44"/>
      <c r="L28" s="44"/>
      <c r="M28" s="44"/>
      <c r="N28" s="44"/>
      <c r="O28" s="64"/>
    </row>
    <row r="29" spans="1:15" s="17" customFormat="1">
      <c r="A29" s="3"/>
      <c r="B29" s="494" t="s">
        <v>308</v>
      </c>
      <c r="C29" s="814"/>
      <c r="D29" s="60">
        <f>SUM(D25:D28)</f>
        <v>0</v>
      </c>
      <c r="E29" s="60">
        <f t="shared" ref="E29:N29" si="4">SUM(E25:E28)</f>
        <v>0</v>
      </c>
      <c r="F29" s="60">
        <f t="shared" si="4"/>
        <v>0</v>
      </c>
      <c r="G29" s="60">
        <f t="shared" si="4"/>
        <v>0</v>
      </c>
      <c r="H29" s="60">
        <f t="shared" si="4"/>
        <v>1.6500000000000001E-2</v>
      </c>
      <c r="I29" s="60">
        <f t="shared" si="4"/>
        <v>1.7899999999999999E-2</v>
      </c>
      <c r="J29" s="60">
        <f t="shared" si="4"/>
        <v>1.8200000000000001E-2</v>
      </c>
      <c r="K29" s="60">
        <f t="shared" si="4"/>
        <v>1.8499999999999999E-2</v>
      </c>
      <c r="L29" s="60">
        <f t="shared" si="4"/>
        <v>0</v>
      </c>
      <c r="M29" s="60">
        <f t="shared" si="4"/>
        <v>0</v>
      </c>
      <c r="N29" s="60">
        <f t="shared" si="4"/>
        <v>0</v>
      </c>
      <c r="O29" s="70"/>
    </row>
    <row r="30" spans="1:15" s="17" customFormat="1">
      <c r="A30" s="3"/>
      <c r="B30" s="451" t="s">
        <v>309</v>
      </c>
      <c r="C30" s="447"/>
      <c r="D30" s="66"/>
      <c r="E30" s="443">
        <f>ROUND(SUM(D29*E16+E29*E17)/12,4)</f>
        <v>0</v>
      </c>
      <c r="F30" s="443">
        <f t="shared" ref="F30:N30" si="5">ROUND(SUM(E29*F16+F29*F17)/12,4)</f>
        <v>0</v>
      </c>
      <c r="G30" s="443">
        <f t="shared" si="5"/>
        <v>0</v>
      </c>
      <c r="H30" s="443">
        <f t="shared" si="5"/>
        <v>1.0999999999999999E-2</v>
      </c>
      <c r="I30" s="443">
        <f t="shared" si="5"/>
        <v>1.7399999999999999E-2</v>
      </c>
      <c r="J30" s="443">
        <f>ROUND(SUM(I29*J16+J29*J17)/12,4)</f>
        <v>1.8100000000000002E-2</v>
      </c>
      <c r="K30" s="443">
        <f t="shared" si="5"/>
        <v>1.84E-2</v>
      </c>
      <c r="L30" s="443">
        <f t="shared" si="5"/>
        <v>6.1999999999999998E-3</v>
      </c>
      <c r="M30" s="443">
        <f t="shared" si="5"/>
        <v>0</v>
      </c>
      <c r="N30" s="443">
        <f t="shared" si="5"/>
        <v>0</v>
      </c>
      <c r="O30" s="448"/>
    </row>
    <row r="31" spans="1:15" s="17" customFormat="1">
      <c r="A31" s="3"/>
      <c r="B31" s="440"/>
      <c r="C31" s="449"/>
      <c r="D31" s="450"/>
      <c r="E31" s="450"/>
      <c r="F31" s="450"/>
      <c r="G31" s="450"/>
      <c r="H31" s="450"/>
      <c r="I31" s="450"/>
      <c r="J31" s="450"/>
      <c r="K31" s="450"/>
      <c r="L31" s="450"/>
      <c r="M31" s="450"/>
      <c r="N31" s="446"/>
      <c r="O31" s="448"/>
    </row>
    <row r="32" spans="1:15" s="59" customFormat="1" ht="14.15">
      <c r="B32" s="556" t="str">
        <f>'1.  LRAMVA Summary'!B31</f>
        <v>GS 50 to 2,999 kW</v>
      </c>
      <c r="C32" s="813" t="str">
        <f>'2. LRAMVA Threshold'!F43</f>
        <v>kW</v>
      </c>
      <c r="D32" s="44"/>
      <c r="E32" s="44"/>
      <c r="F32" s="44"/>
      <c r="G32" s="44"/>
      <c r="H32" s="44">
        <v>2.0966</v>
      </c>
      <c r="I32" s="44">
        <v>2.4540999999999999</v>
      </c>
      <c r="J32" s="44">
        <v>2.4983</v>
      </c>
      <c r="K32" s="44">
        <v>2.5383</v>
      </c>
      <c r="L32" s="44"/>
      <c r="M32" s="44"/>
      <c r="N32" s="44"/>
      <c r="O32" s="64"/>
    </row>
    <row r="33" spans="1:15" s="17" customFormat="1" outlineLevel="1">
      <c r="A33" s="3"/>
      <c r="B33" s="494" t="s">
        <v>305</v>
      </c>
      <c r="C33" s="811"/>
      <c r="D33" s="44"/>
      <c r="E33" s="44"/>
      <c r="F33" s="44"/>
      <c r="G33" s="44"/>
      <c r="H33" s="44"/>
      <c r="I33" s="44"/>
      <c r="J33" s="44"/>
      <c r="K33" s="44"/>
      <c r="L33" s="44"/>
      <c r="M33" s="44"/>
      <c r="N33" s="44"/>
      <c r="O33" s="64"/>
    </row>
    <row r="34" spans="1:15" s="17" customFormat="1" outlineLevel="1">
      <c r="A34" s="3"/>
      <c r="B34" s="494" t="s">
        <v>306</v>
      </c>
      <c r="C34" s="811"/>
      <c r="D34" s="44"/>
      <c r="E34" s="44"/>
      <c r="F34" s="44"/>
      <c r="G34" s="44"/>
      <c r="H34" s="44"/>
      <c r="I34" s="44"/>
      <c r="J34" s="44"/>
      <c r="K34" s="44"/>
      <c r="L34" s="44"/>
      <c r="M34" s="44"/>
      <c r="N34" s="44"/>
      <c r="O34" s="64"/>
    </row>
    <row r="35" spans="1:15" s="17" customFormat="1" outlineLevel="1">
      <c r="A35" s="3"/>
      <c r="B35" s="494" t="s">
        <v>307</v>
      </c>
      <c r="C35" s="811"/>
      <c r="D35" s="44"/>
      <c r="E35" s="44"/>
      <c r="F35" s="44"/>
      <c r="G35" s="44"/>
      <c r="H35" s="44">
        <v>-2.4199999999999999E-2</v>
      </c>
      <c r="I35" s="44"/>
      <c r="J35" s="44"/>
      <c r="K35" s="44"/>
      <c r="L35" s="44"/>
      <c r="M35" s="44"/>
      <c r="N35" s="44"/>
      <c r="O35" s="64"/>
    </row>
    <row r="36" spans="1:15" s="17" customFormat="1">
      <c r="A36" s="3"/>
      <c r="B36" s="494" t="s">
        <v>308</v>
      </c>
      <c r="C36" s="814"/>
      <c r="D36" s="60">
        <f>SUM(D32:D35)</f>
        <v>0</v>
      </c>
      <c r="E36" s="60">
        <f>SUM(E32:E35)</f>
        <v>0</v>
      </c>
      <c r="F36" s="60">
        <f t="shared" ref="F36:M36" si="6">SUM(F32:F35)</f>
        <v>0</v>
      </c>
      <c r="G36" s="60">
        <f t="shared" si="6"/>
        <v>0</v>
      </c>
      <c r="H36" s="60">
        <f t="shared" si="6"/>
        <v>2.0724</v>
      </c>
      <c r="I36" s="60">
        <f t="shared" si="6"/>
        <v>2.4540999999999999</v>
      </c>
      <c r="J36" s="60">
        <f t="shared" si="6"/>
        <v>2.4983</v>
      </c>
      <c r="K36" s="60">
        <f t="shared" si="6"/>
        <v>2.5383</v>
      </c>
      <c r="L36" s="60">
        <f t="shared" si="6"/>
        <v>0</v>
      </c>
      <c r="M36" s="60">
        <f t="shared" si="6"/>
        <v>0</v>
      </c>
      <c r="N36" s="60">
        <f>SUM(N32:N35)</f>
        <v>0</v>
      </c>
      <c r="O36" s="70"/>
    </row>
    <row r="37" spans="1:15" s="17" customFormat="1">
      <c r="A37" s="3"/>
      <c r="B37" s="451" t="s">
        <v>309</v>
      </c>
      <c r="C37" s="447"/>
      <c r="D37" s="66"/>
      <c r="E37" s="443">
        <f t="shared" ref="E37:N37" si="7">ROUND(SUM(D36*E16+E36*E17)/12,4)</f>
        <v>0</v>
      </c>
      <c r="F37" s="443">
        <f t="shared" si="7"/>
        <v>0</v>
      </c>
      <c r="G37" s="443">
        <f t="shared" si="7"/>
        <v>0</v>
      </c>
      <c r="H37" s="443">
        <f t="shared" si="7"/>
        <v>1.3815999999999999</v>
      </c>
      <c r="I37" s="443">
        <f t="shared" si="7"/>
        <v>2.3269000000000002</v>
      </c>
      <c r="J37" s="443">
        <f t="shared" si="7"/>
        <v>2.4836</v>
      </c>
      <c r="K37" s="443">
        <f t="shared" si="7"/>
        <v>2.5249999999999999</v>
      </c>
      <c r="L37" s="443">
        <f t="shared" si="7"/>
        <v>0.84609999999999996</v>
      </c>
      <c r="M37" s="443">
        <f t="shared" si="7"/>
        <v>0</v>
      </c>
      <c r="N37" s="443">
        <f t="shared" si="7"/>
        <v>0</v>
      </c>
      <c r="O37" s="448"/>
    </row>
    <row r="38" spans="1:15" s="65" customFormat="1" ht="15.75" customHeight="1">
      <c r="B38" s="451"/>
      <c r="C38" s="447"/>
      <c r="D38" s="66"/>
      <c r="E38" s="66"/>
      <c r="F38" s="66"/>
      <c r="G38" s="66"/>
      <c r="H38" s="66"/>
      <c r="I38" s="66"/>
      <c r="J38" s="66"/>
      <c r="K38" s="66"/>
      <c r="L38" s="446"/>
      <c r="M38" s="446"/>
      <c r="N38" s="446"/>
      <c r="O38" s="452"/>
    </row>
    <row r="39" spans="1:15" s="59" customFormat="1" ht="14.15">
      <c r="A39" s="57"/>
      <c r="B39" s="556" t="str">
        <f>'1.  LRAMVA Summary'!B32</f>
        <v>GS 3,000 to 4,999 kW</v>
      </c>
      <c r="C39" s="813" t="str">
        <f>'2. LRAMVA Threshold'!G43</f>
        <v>kW</v>
      </c>
      <c r="D39" s="44"/>
      <c r="E39" s="44"/>
      <c r="F39" s="44"/>
      <c r="G39" s="44"/>
      <c r="H39" s="44">
        <v>1.115</v>
      </c>
      <c r="I39" s="44">
        <v>1.1525000000000001</v>
      </c>
      <c r="J39" s="44">
        <v>1.1732</v>
      </c>
      <c r="K39" s="44">
        <v>1.1919999999999999</v>
      </c>
      <c r="L39" s="44"/>
      <c r="M39" s="44"/>
      <c r="N39" s="44"/>
      <c r="O39" s="64"/>
    </row>
    <row r="40" spans="1:15" s="17" customFormat="1" outlineLevel="1">
      <c r="A40" s="3"/>
      <c r="B40" s="494" t="s">
        <v>305</v>
      </c>
      <c r="C40" s="811"/>
      <c r="D40" s="44"/>
      <c r="E40" s="44"/>
      <c r="F40" s="44"/>
      <c r="G40" s="44"/>
      <c r="H40" s="44"/>
      <c r="I40" s="44"/>
      <c r="J40" s="44"/>
      <c r="K40" s="44"/>
      <c r="L40" s="44"/>
      <c r="M40" s="44"/>
      <c r="N40" s="44"/>
      <c r="O40" s="64"/>
    </row>
    <row r="41" spans="1:15" s="17" customFormat="1" outlineLevel="1">
      <c r="A41" s="3"/>
      <c r="B41" s="494" t="s">
        <v>306</v>
      </c>
      <c r="C41" s="811"/>
      <c r="D41" s="44"/>
      <c r="E41" s="44"/>
      <c r="F41" s="44"/>
      <c r="G41" s="44"/>
      <c r="H41" s="44"/>
      <c r="I41" s="44"/>
      <c r="J41" s="44"/>
      <c r="K41" s="44"/>
      <c r="L41" s="44"/>
      <c r="M41" s="44"/>
      <c r="N41" s="44"/>
      <c r="O41" s="64"/>
    </row>
    <row r="42" spans="1:15" s="17" customFormat="1" outlineLevel="1">
      <c r="A42" s="3"/>
      <c r="B42" s="494" t="s">
        <v>307</v>
      </c>
      <c r="C42" s="811"/>
      <c r="D42" s="44"/>
      <c r="E42" s="44"/>
      <c r="F42" s="44"/>
      <c r="G42" s="44"/>
      <c r="H42" s="44">
        <v>-1.8700000000000001E-2</v>
      </c>
      <c r="I42" s="44"/>
      <c r="J42" s="44"/>
      <c r="K42" s="44"/>
      <c r="L42" s="44"/>
      <c r="M42" s="44"/>
      <c r="N42" s="44"/>
      <c r="O42" s="64"/>
    </row>
    <row r="43" spans="1:15" s="17" customFormat="1">
      <c r="A43" s="3"/>
      <c r="B43" s="494" t="s">
        <v>308</v>
      </c>
      <c r="C43" s="814"/>
      <c r="D43" s="60">
        <f>SUM(D39:D42)</f>
        <v>0</v>
      </c>
      <c r="E43" s="60">
        <f t="shared" ref="E43:N43" si="8">SUM(E39:E42)</f>
        <v>0</v>
      </c>
      <c r="F43" s="60">
        <f t="shared" si="8"/>
        <v>0</v>
      </c>
      <c r="G43" s="60">
        <f t="shared" si="8"/>
        <v>0</v>
      </c>
      <c r="H43" s="60">
        <f t="shared" si="8"/>
        <v>1.0963000000000001</v>
      </c>
      <c r="I43" s="60">
        <f t="shared" si="8"/>
        <v>1.1525000000000001</v>
      </c>
      <c r="J43" s="60">
        <f t="shared" si="8"/>
        <v>1.1732</v>
      </c>
      <c r="K43" s="60">
        <f t="shared" si="8"/>
        <v>1.1919999999999999</v>
      </c>
      <c r="L43" s="60">
        <f t="shared" si="8"/>
        <v>0</v>
      </c>
      <c r="M43" s="60">
        <f t="shared" si="8"/>
        <v>0</v>
      </c>
      <c r="N43" s="60">
        <f t="shared" si="8"/>
        <v>0</v>
      </c>
      <c r="O43" s="70"/>
    </row>
    <row r="44" spans="1:15" s="13" customFormat="1">
      <c r="A44" s="67"/>
      <c r="B44" s="451" t="s">
        <v>309</v>
      </c>
      <c r="C44" s="447"/>
      <c r="D44" s="66"/>
      <c r="E44" s="443">
        <f t="shared" ref="E44:N44" si="9">ROUND(SUM(D43*E16+E43*E17)/12,4)</f>
        <v>0</v>
      </c>
      <c r="F44" s="443">
        <f t="shared" si="9"/>
        <v>0</v>
      </c>
      <c r="G44" s="443">
        <f t="shared" si="9"/>
        <v>0</v>
      </c>
      <c r="H44" s="443">
        <f t="shared" si="9"/>
        <v>0.73089999999999999</v>
      </c>
      <c r="I44" s="443">
        <f t="shared" si="9"/>
        <v>1.1337999999999999</v>
      </c>
      <c r="J44" s="443">
        <f t="shared" si="9"/>
        <v>1.1662999999999999</v>
      </c>
      <c r="K44" s="443">
        <f t="shared" si="9"/>
        <v>1.1857</v>
      </c>
      <c r="L44" s="443">
        <f t="shared" si="9"/>
        <v>0.39729999999999999</v>
      </c>
      <c r="M44" s="443">
        <f t="shared" si="9"/>
        <v>0</v>
      </c>
      <c r="N44" s="443">
        <f t="shared" si="9"/>
        <v>0</v>
      </c>
      <c r="O44" s="448"/>
    </row>
    <row r="45" spans="1:15" s="65" customFormat="1" ht="14.15">
      <c r="A45" s="67"/>
      <c r="B45" s="451"/>
      <c r="C45" s="447"/>
      <c r="D45" s="66"/>
      <c r="E45" s="66"/>
      <c r="F45" s="66"/>
      <c r="G45" s="66"/>
      <c r="H45" s="66"/>
      <c r="I45" s="66"/>
      <c r="J45" s="66"/>
      <c r="K45" s="66"/>
      <c r="L45" s="446"/>
      <c r="M45" s="446"/>
      <c r="N45" s="446"/>
      <c r="O45" s="452"/>
    </row>
    <row r="46" spans="1:15" s="59" customFormat="1" ht="14.15">
      <c r="A46" s="57"/>
      <c r="B46" s="556" t="str">
        <f>'1.  LRAMVA Summary'!B33</f>
        <v>Unmetered Scattered Load</v>
      </c>
      <c r="C46" s="813" t="str">
        <f>'2. LRAMVA Threshold'!H43</f>
        <v>kWh</v>
      </c>
      <c r="D46" s="44"/>
      <c r="E46" s="44"/>
      <c r="F46" s="44"/>
      <c r="G46" s="44"/>
      <c r="H46" s="44">
        <v>1.6199999999999999E-2</v>
      </c>
      <c r="I46" s="44">
        <v>1.1900000000000001E-2</v>
      </c>
      <c r="J46" s="44">
        <v>1.21E-2</v>
      </c>
      <c r="K46" s="44">
        <v>1.23E-2</v>
      </c>
      <c r="L46" s="44"/>
      <c r="M46" s="44"/>
      <c r="N46" s="44"/>
      <c r="O46" s="64"/>
    </row>
    <row r="47" spans="1:15" s="17" customFormat="1" outlineLevel="1">
      <c r="A47" s="3"/>
      <c r="B47" s="494" t="s">
        <v>305</v>
      </c>
      <c r="C47" s="811"/>
      <c r="D47" s="44"/>
      <c r="E47" s="44"/>
      <c r="F47" s="44"/>
      <c r="G47" s="44"/>
      <c r="H47" s="44"/>
      <c r="I47" s="44"/>
      <c r="J47" s="44"/>
      <c r="K47" s="44"/>
      <c r="L47" s="44"/>
      <c r="M47" s="44"/>
      <c r="N47" s="44"/>
      <c r="O47" s="64"/>
    </row>
    <row r="48" spans="1:15" s="17" customFormat="1" outlineLevel="1">
      <c r="A48" s="3"/>
      <c r="B48" s="494" t="s">
        <v>306</v>
      </c>
      <c r="C48" s="811"/>
      <c r="D48" s="44"/>
      <c r="E48" s="44"/>
      <c r="F48" s="44"/>
      <c r="G48" s="44"/>
      <c r="H48" s="44"/>
      <c r="I48" s="44"/>
      <c r="J48" s="44"/>
      <c r="K48" s="44"/>
      <c r="L48" s="44"/>
      <c r="M48" s="44"/>
      <c r="N48" s="44"/>
      <c r="O48" s="64"/>
    </row>
    <row r="49" spans="1:15" s="17" customFormat="1" outlineLevel="1">
      <c r="A49" s="3"/>
      <c r="B49" s="494" t="s">
        <v>307</v>
      </c>
      <c r="C49" s="811"/>
      <c r="D49" s="44"/>
      <c r="E49" s="44"/>
      <c r="F49" s="44"/>
      <c r="G49" s="44"/>
      <c r="H49" s="44">
        <v>-2.0000000000000001E-4</v>
      </c>
      <c r="I49" s="44"/>
      <c r="J49" s="44"/>
      <c r="K49" s="44"/>
      <c r="L49" s="44"/>
      <c r="M49" s="44"/>
      <c r="N49" s="44"/>
      <c r="O49" s="64"/>
    </row>
    <row r="50" spans="1:15" s="17" customFormat="1">
      <c r="A50" s="3"/>
      <c r="B50" s="494" t="s">
        <v>308</v>
      </c>
      <c r="C50" s="814"/>
      <c r="D50" s="60">
        <f>SUM(D46:D49)</f>
        <v>0</v>
      </c>
      <c r="E50" s="60">
        <f t="shared" ref="E50:N50" si="10">SUM(E46:E49)</f>
        <v>0</v>
      </c>
      <c r="F50" s="60">
        <f t="shared" si="10"/>
        <v>0</v>
      </c>
      <c r="G50" s="60">
        <f t="shared" si="10"/>
        <v>0</v>
      </c>
      <c r="H50" s="60">
        <f t="shared" si="10"/>
        <v>1.6E-2</v>
      </c>
      <c r="I50" s="60">
        <f t="shared" si="10"/>
        <v>1.1900000000000001E-2</v>
      </c>
      <c r="J50" s="60">
        <f t="shared" si="10"/>
        <v>1.21E-2</v>
      </c>
      <c r="K50" s="60">
        <f t="shared" si="10"/>
        <v>1.23E-2</v>
      </c>
      <c r="L50" s="60">
        <f t="shared" si="10"/>
        <v>0</v>
      </c>
      <c r="M50" s="60">
        <f t="shared" si="10"/>
        <v>0</v>
      </c>
      <c r="N50" s="60">
        <f t="shared" si="10"/>
        <v>0</v>
      </c>
      <c r="O50" s="70"/>
    </row>
    <row r="51" spans="1:15" s="13" customFormat="1">
      <c r="A51" s="67"/>
      <c r="B51" s="451" t="s">
        <v>309</v>
      </c>
      <c r="C51" s="447"/>
      <c r="D51" s="66"/>
      <c r="E51" s="443">
        <f t="shared" ref="E51:N51" si="11">ROUND(SUM(D50*E16+E50*E17)/12,4)</f>
        <v>0</v>
      </c>
      <c r="F51" s="443">
        <f t="shared" si="11"/>
        <v>0</v>
      </c>
      <c r="G51" s="443">
        <f t="shared" si="11"/>
        <v>0</v>
      </c>
      <c r="H51" s="443">
        <f t="shared" si="11"/>
        <v>1.0699999999999999E-2</v>
      </c>
      <c r="I51" s="443">
        <f t="shared" si="11"/>
        <v>1.3299999999999999E-2</v>
      </c>
      <c r="J51" s="443">
        <f t="shared" si="11"/>
        <v>1.2E-2</v>
      </c>
      <c r="K51" s="443">
        <f t="shared" si="11"/>
        <v>1.2200000000000001E-2</v>
      </c>
      <c r="L51" s="443">
        <f t="shared" si="11"/>
        <v>4.1000000000000003E-3</v>
      </c>
      <c r="M51" s="443">
        <f t="shared" si="11"/>
        <v>0</v>
      </c>
      <c r="N51" s="443">
        <f t="shared" si="11"/>
        <v>0</v>
      </c>
      <c r="O51" s="448"/>
    </row>
    <row r="52" spans="1:15" s="65" customFormat="1" ht="14.15">
      <c r="A52" s="67"/>
      <c r="B52" s="451"/>
      <c r="C52" s="447"/>
      <c r="D52" s="66"/>
      <c r="E52" s="66"/>
      <c r="F52" s="66"/>
      <c r="G52" s="66"/>
      <c r="H52" s="66"/>
      <c r="I52" s="66"/>
      <c r="J52" s="66"/>
      <c r="K52" s="66"/>
      <c r="L52" s="453"/>
      <c r="M52" s="453"/>
      <c r="N52" s="453"/>
      <c r="O52" s="452"/>
    </row>
    <row r="53" spans="1:15" s="59" customFormat="1" ht="14.15">
      <c r="A53" s="57"/>
      <c r="B53" s="556" t="str">
        <f>'1.  LRAMVA Summary'!B34</f>
        <v>Sentinel Lighting</v>
      </c>
      <c r="C53" s="813" t="str">
        <f>'2. LRAMVA Threshold'!I43</f>
        <v>kW</v>
      </c>
      <c r="D53" s="44"/>
      <c r="E53" s="44"/>
      <c r="F53" s="44"/>
      <c r="G53" s="44"/>
      <c r="H53" s="44">
        <v>15.436999999999999</v>
      </c>
      <c r="I53" s="44">
        <v>16.561299999999999</v>
      </c>
      <c r="J53" s="44">
        <v>16.859400000000001</v>
      </c>
      <c r="K53" s="44">
        <v>17.129200000000001</v>
      </c>
      <c r="L53" s="44"/>
      <c r="M53" s="44"/>
      <c r="N53" s="44"/>
      <c r="O53" s="64"/>
    </row>
    <row r="54" spans="1:15" s="17" customFormat="1" outlineLevel="1">
      <c r="A54" s="3"/>
      <c r="B54" s="494" t="s">
        <v>305</v>
      </c>
      <c r="C54" s="811"/>
      <c r="D54" s="44"/>
      <c r="E54" s="44"/>
      <c r="F54" s="44"/>
      <c r="G54" s="44"/>
      <c r="H54" s="44"/>
      <c r="I54" s="44"/>
      <c r="J54" s="44"/>
      <c r="K54" s="44"/>
      <c r="L54" s="44"/>
      <c r="M54" s="44"/>
      <c r="N54" s="44"/>
      <c r="O54" s="64"/>
    </row>
    <row r="55" spans="1:15" s="17" customFormat="1" outlineLevel="1">
      <c r="A55" s="3"/>
      <c r="B55" s="494" t="s">
        <v>306</v>
      </c>
      <c r="C55" s="811"/>
      <c r="D55" s="44"/>
      <c r="E55" s="44"/>
      <c r="F55" s="44"/>
      <c r="G55" s="44"/>
      <c r="H55" s="44"/>
      <c r="I55" s="44"/>
      <c r="J55" s="44"/>
      <c r="K55" s="44"/>
      <c r="L55" s="44"/>
      <c r="M55" s="44"/>
      <c r="N55" s="44"/>
      <c r="O55" s="64"/>
    </row>
    <row r="56" spans="1:15" s="17" customFormat="1" outlineLevel="1">
      <c r="A56" s="3"/>
      <c r="B56" s="494" t="s">
        <v>307</v>
      </c>
      <c r="C56" s="811"/>
      <c r="D56" s="44"/>
      <c r="E56" s="44"/>
      <c r="F56" s="44"/>
      <c r="G56" s="44"/>
      <c r="H56" s="44">
        <v>-0.22969999999999999</v>
      </c>
      <c r="I56" s="44"/>
      <c r="J56" s="44"/>
      <c r="K56" s="44"/>
      <c r="L56" s="44"/>
      <c r="M56" s="44"/>
      <c r="N56" s="44"/>
      <c r="O56" s="64"/>
    </row>
    <row r="57" spans="1:15" s="17" customFormat="1">
      <c r="A57" s="3"/>
      <c r="B57" s="494" t="s">
        <v>308</v>
      </c>
      <c r="C57" s="814"/>
      <c r="D57" s="60">
        <f>SUM(D53:D56)</f>
        <v>0</v>
      </c>
      <c r="E57" s="60">
        <f t="shared" ref="E57:N57" si="12">SUM(E53:E56)</f>
        <v>0</v>
      </c>
      <c r="F57" s="60">
        <f t="shared" si="12"/>
        <v>0</v>
      </c>
      <c r="G57" s="60">
        <f t="shared" si="12"/>
        <v>0</v>
      </c>
      <c r="H57" s="60">
        <f t="shared" si="12"/>
        <v>15.2073</v>
      </c>
      <c r="I57" s="60">
        <f t="shared" si="12"/>
        <v>16.561299999999999</v>
      </c>
      <c r="J57" s="60">
        <f t="shared" si="12"/>
        <v>16.859400000000001</v>
      </c>
      <c r="K57" s="60">
        <f t="shared" si="12"/>
        <v>17.129200000000001</v>
      </c>
      <c r="L57" s="60">
        <f t="shared" si="12"/>
        <v>0</v>
      </c>
      <c r="M57" s="60">
        <f t="shared" si="12"/>
        <v>0</v>
      </c>
      <c r="N57" s="60">
        <f t="shared" si="12"/>
        <v>0</v>
      </c>
      <c r="O57" s="71"/>
    </row>
    <row r="58" spans="1:15" s="13" customFormat="1">
      <c r="A58" s="67"/>
      <c r="B58" s="451" t="s">
        <v>309</v>
      </c>
      <c r="C58" s="447"/>
      <c r="D58" s="66"/>
      <c r="E58" s="443">
        <f t="shared" ref="E58:N58" si="13">ROUND(SUM(D57*E16+E57*E17)/12,4)</f>
        <v>0</v>
      </c>
      <c r="F58" s="443">
        <f t="shared" si="13"/>
        <v>0</v>
      </c>
      <c r="G58" s="443">
        <f t="shared" si="13"/>
        <v>0</v>
      </c>
      <c r="H58" s="443">
        <f t="shared" si="13"/>
        <v>10.138199999999999</v>
      </c>
      <c r="I58" s="443">
        <f t="shared" si="13"/>
        <v>16.11</v>
      </c>
      <c r="J58" s="443">
        <f t="shared" si="13"/>
        <v>16.760000000000002</v>
      </c>
      <c r="K58" s="443">
        <f t="shared" si="13"/>
        <v>17.039300000000001</v>
      </c>
      <c r="L58" s="443">
        <f t="shared" si="13"/>
        <v>5.7096999999999998</v>
      </c>
      <c r="M58" s="443">
        <f t="shared" si="13"/>
        <v>0</v>
      </c>
      <c r="N58" s="443">
        <f t="shared" si="13"/>
        <v>0</v>
      </c>
      <c r="O58" s="448"/>
    </row>
    <row r="59" spans="1:15" s="65" customFormat="1" ht="14.15">
      <c r="A59" s="67"/>
      <c r="B59" s="451"/>
      <c r="C59" s="447"/>
      <c r="D59" s="66"/>
      <c r="E59" s="66"/>
      <c r="F59" s="66"/>
      <c r="G59" s="66"/>
      <c r="H59" s="66"/>
      <c r="I59" s="66"/>
      <c r="J59" s="66"/>
      <c r="K59" s="66"/>
      <c r="L59" s="453"/>
      <c r="M59" s="453"/>
      <c r="N59" s="453"/>
      <c r="O59" s="452"/>
    </row>
    <row r="60" spans="1:15" s="59" customFormat="1" ht="14.15">
      <c r="A60" s="57"/>
      <c r="B60" s="556" t="str">
        <f>'1.  LRAMVA Summary'!B35</f>
        <v>Street Lighting</v>
      </c>
      <c r="C60" s="813" t="str">
        <f>'2. LRAMVA Threshold'!J43</f>
        <v>kW</v>
      </c>
      <c r="D60" s="44"/>
      <c r="E60" s="44"/>
      <c r="F60" s="44"/>
      <c r="G60" s="44"/>
      <c r="H60" s="44">
        <v>26.125499999999999</v>
      </c>
      <c r="I60" s="44">
        <v>25.2818</v>
      </c>
      <c r="J60" s="44">
        <v>25.736899999999999</v>
      </c>
      <c r="K60" s="44">
        <v>26.148700000000002</v>
      </c>
      <c r="L60" s="44"/>
      <c r="M60" s="44"/>
      <c r="N60" s="44"/>
      <c r="O60" s="64"/>
    </row>
    <row r="61" spans="1:15" s="17" customFormat="1" outlineLevel="1">
      <c r="A61" s="3"/>
      <c r="B61" s="494" t="s">
        <v>305</v>
      </c>
      <c r="C61" s="811"/>
      <c r="D61" s="44"/>
      <c r="E61" s="44"/>
      <c r="F61" s="44"/>
      <c r="G61" s="44"/>
      <c r="H61" s="44"/>
      <c r="I61" s="44"/>
      <c r="J61" s="44"/>
      <c r="K61" s="44"/>
      <c r="L61" s="44"/>
      <c r="M61" s="44"/>
      <c r="N61" s="44"/>
      <c r="O61" s="64"/>
    </row>
    <row r="62" spans="1:15" s="17" customFormat="1" outlineLevel="1">
      <c r="A62" s="3"/>
      <c r="B62" s="494" t="s">
        <v>306</v>
      </c>
      <c r="C62" s="811"/>
      <c r="D62" s="44"/>
      <c r="E62" s="44"/>
      <c r="F62" s="44"/>
      <c r="G62" s="44"/>
      <c r="H62" s="44"/>
      <c r="I62" s="44"/>
      <c r="J62" s="44"/>
      <c r="K62" s="44"/>
      <c r="L62" s="44"/>
      <c r="M62" s="44"/>
      <c r="N62" s="44"/>
      <c r="O62" s="64"/>
    </row>
    <row r="63" spans="1:15" s="17" customFormat="1" outlineLevel="1">
      <c r="A63" s="3"/>
      <c r="B63" s="494" t="s">
        <v>307</v>
      </c>
      <c r="C63" s="811"/>
      <c r="D63" s="44"/>
      <c r="E63" s="44"/>
      <c r="F63" s="44"/>
      <c r="G63" s="44"/>
      <c r="H63" s="44">
        <v>-0.45660000000000001</v>
      </c>
      <c r="I63" s="44"/>
      <c r="J63" s="44"/>
      <c r="K63" s="44"/>
      <c r="L63" s="44"/>
      <c r="M63" s="44"/>
      <c r="N63" s="44"/>
      <c r="O63" s="64"/>
    </row>
    <row r="64" spans="1:15" s="17" customFormat="1">
      <c r="A64" s="3"/>
      <c r="B64" s="494" t="s">
        <v>308</v>
      </c>
      <c r="C64" s="814"/>
      <c r="D64" s="60">
        <f>SUM(D60:D63)</f>
        <v>0</v>
      </c>
      <c r="E64" s="60">
        <f t="shared" ref="E64:N64" si="14">SUM(E60:E63)</f>
        <v>0</v>
      </c>
      <c r="F64" s="60">
        <f t="shared" si="14"/>
        <v>0</v>
      </c>
      <c r="G64" s="60">
        <f t="shared" si="14"/>
        <v>0</v>
      </c>
      <c r="H64" s="60">
        <f t="shared" si="14"/>
        <v>25.668899999999997</v>
      </c>
      <c r="I64" s="60">
        <f t="shared" si="14"/>
        <v>25.2818</v>
      </c>
      <c r="J64" s="60">
        <f t="shared" si="14"/>
        <v>25.736899999999999</v>
      </c>
      <c r="K64" s="60">
        <f t="shared" si="14"/>
        <v>26.148700000000002</v>
      </c>
      <c r="L64" s="60">
        <f t="shared" si="14"/>
        <v>0</v>
      </c>
      <c r="M64" s="60">
        <f t="shared" si="14"/>
        <v>0</v>
      </c>
      <c r="N64" s="60">
        <f t="shared" si="14"/>
        <v>0</v>
      </c>
      <c r="O64" s="71"/>
    </row>
    <row r="65" spans="1:15" s="13" customFormat="1">
      <c r="A65" s="67"/>
      <c r="B65" s="451" t="s">
        <v>309</v>
      </c>
      <c r="C65" s="447"/>
      <c r="D65" s="66"/>
      <c r="E65" s="443">
        <f t="shared" ref="E65:N65" si="15">ROUND(SUM(D64*E16+E64*E17)/12,4)</f>
        <v>0</v>
      </c>
      <c r="F65" s="443">
        <f t="shared" si="15"/>
        <v>0</v>
      </c>
      <c r="G65" s="443">
        <f t="shared" si="15"/>
        <v>0</v>
      </c>
      <c r="H65" s="443">
        <f t="shared" si="15"/>
        <v>17.1126</v>
      </c>
      <c r="I65" s="443">
        <f>ROUND(SUM(H64*I16+I64*I17)/12,4)</f>
        <v>25.410799999999998</v>
      </c>
      <c r="J65" s="443">
        <f t="shared" si="15"/>
        <v>25.5852</v>
      </c>
      <c r="K65" s="443">
        <f t="shared" si="15"/>
        <v>26.011399999999998</v>
      </c>
      <c r="L65" s="443">
        <f t="shared" si="15"/>
        <v>8.7162000000000006</v>
      </c>
      <c r="M65" s="443">
        <f t="shared" si="15"/>
        <v>0</v>
      </c>
      <c r="N65" s="443">
        <f t="shared" si="15"/>
        <v>0</v>
      </c>
      <c r="O65" s="448"/>
    </row>
    <row r="66" spans="1:15" s="13" customFormat="1">
      <c r="A66" s="67"/>
      <c r="B66" s="68"/>
      <c r="C66" s="74"/>
      <c r="D66" s="66"/>
      <c r="E66" s="66"/>
      <c r="F66" s="66"/>
      <c r="G66" s="66"/>
      <c r="H66" s="66"/>
      <c r="I66" s="66"/>
      <c r="J66" s="66"/>
      <c r="K66" s="66"/>
      <c r="L66" s="446"/>
      <c r="M66" s="446"/>
      <c r="N66" s="446"/>
      <c r="O66" s="448"/>
    </row>
    <row r="67" spans="1:15" s="59" customFormat="1" ht="14.15">
      <c r="A67" s="57"/>
      <c r="B67" s="556">
        <f>'1.  LRAMVA Summary'!B36</f>
        <v>0</v>
      </c>
      <c r="C67" s="813">
        <f>'2. LRAMVA Threshold'!K43</f>
        <v>0</v>
      </c>
      <c r="D67" s="44"/>
      <c r="E67" s="44"/>
      <c r="F67" s="44"/>
      <c r="G67" s="44"/>
      <c r="H67" s="44"/>
      <c r="I67" s="44"/>
      <c r="J67" s="44"/>
      <c r="K67" s="44"/>
      <c r="L67" s="44"/>
      <c r="M67" s="44"/>
      <c r="N67" s="44"/>
      <c r="O67" s="64"/>
    </row>
    <row r="68" spans="1:15" s="17" customFormat="1" outlineLevel="1">
      <c r="A68" s="3"/>
      <c r="B68" s="494" t="s">
        <v>305</v>
      </c>
      <c r="C68" s="811"/>
      <c r="D68" s="44"/>
      <c r="E68" s="44"/>
      <c r="F68" s="44"/>
      <c r="G68" s="44"/>
      <c r="H68" s="44"/>
      <c r="I68" s="44"/>
      <c r="J68" s="44"/>
      <c r="K68" s="44"/>
      <c r="L68" s="44"/>
      <c r="M68" s="44"/>
      <c r="N68" s="44"/>
      <c r="O68" s="64"/>
    </row>
    <row r="69" spans="1:15" s="17" customFormat="1" outlineLevel="1">
      <c r="A69" s="3"/>
      <c r="B69" s="494" t="s">
        <v>306</v>
      </c>
      <c r="C69" s="811"/>
      <c r="D69" s="44"/>
      <c r="E69" s="44"/>
      <c r="F69" s="44"/>
      <c r="G69" s="44"/>
      <c r="H69" s="44"/>
      <c r="I69" s="44"/>
      <c r="J69" s="44"/>
      <c r="K69" s="44"/>
      <c r="L69" s="44"/>
      <c r="M69" s="44"/>
      <c r="N69" s="44"/>
      <c r="O69" s="64"/>
    </row>
    <row r="70" spans="1:15" s="17" customFormat="1" outlineLevel="1">
      <c r="A70" s="3"/>
      <c r="B70" s="494" t="s">
        <v>307</v>
      </c>
      <c r="C70" s="811"/>
      <c r="D70" s="44"/>
      <c r="E70" s="44"/>
      <c r="F70" s="44"/>
      <c r="G70" s="44"/>
      <c r="H70" s="44"/>
      <c r="I70" s="44"/>
      <c r="J70" s="44"/>
      <c r="K70" s="44"/>
      <c r="L70" s="44"/>
      <c r="M70" s="44"/>
      <c r="N70" s="44"/>
      <c r="O70" s="64"/>
    </row>
    <row r="71" spans="1:15" s="17" customFormat="1">
      <c r="A71" s="3"/>
      <c r="B71" s="494" t="s">
        <v>308</v>
      </c>
      <c r="C71" s="814"/>
      <c r="D71" s="60">
        <f>SUM(D67:D70)</f>
        <v>0</v>
      </c>
      <c r="E71" s="60">
        <f t="shared" ref="E71:N71" si="16">SUM(E67:E70)</f>
        <v>0</v>
      </c>
      <c r="F71" s="60">
        <f>SUM(F67:F70)</f>
        <v>0</v>
      </c>
      <c r="G71" s="60">
        <f t="shared" si="16"/>
        <v>0</v>
      </c>
      <c r="H71" s="60">
        <f t="shared" si="16"/>
        <v>0</v>
      </c>
      <c r="I71" s="60">
        <f t="shared" si="16"/>
        <v>0</v>
      </c>
      <c r="J71" s="60">
        <f t="shared" si="16"/>
        <v>0</v>
      </c>
      <c r="K71" s="60">
        <f t="shared" si="16"/>
        <v>0</v>
      </c>
      <c r="L71" s="60">
        <f t="shared" si="16"/>
        <v>0</v>
      </c>
      <c r="M71" s="60">
        <f t="shared" si="16"/>
        <v>0</v>
      </c>
      <c r="N71" s="60">
        <f t="shared" si="16"/>
        <v>0</v>
      </c>
      <c r="O71" s="71"/>
    </row>
    <row r="72" spans="1:15" s="13" customFormat="1">
      <c r="A72" s="67"/>
      <c r="B72" s="451" t="s">
        <v>309</v>
      </c>
      <c r="C72" s="447"/>
      <c r="D72" s="66"/>
      <c r="E72" s="443">
        <f t="shared" ref="E72:N72" si="17">ROUND(SUM(D71*E16+E71*E17)/12,4)</f>
        <v>0</v>
      </c>
      <c r="F72" s="443">
        <f t="shared" si="17"/>
        <v>0</v>
      </c>
      <c r="G72" s="443">
        <f t="shared" si="17"/>
        <v>0</v>
      </c>
      <c r="H72" s="443">
        <f t="shared" si="17"/>
        <v>0</v>
      </c>
      <c r="I72" s="443">
        <f t="shared" si="17"/>
        <v>0</v>
      </c>
      <c r="J72" s="443">
        <f t="shared" si="17"/>
        <v>0</v>
      </c>
      <c r="K72" s="443">
        <f t="shared" si="17"/>
        <v>0</v>
      </c>
      <c r="L72" s="443">
        <f t="shared" si="17"/>
        <v>0</v>
      </c>
      <c r="M72" s="443">
        <f t="shared" si="17"/>
        <v>0</v>
      </c>
      <c r="N72" s="443">
        <f t="shared" si="17"/>
        <v>0</v>
      </c>
      <c r="O72" s="448"/>
    </row>
    <row r="73" spans="1:15" s="13" customFormat="1">
      <c r="A73" s="67"/>
      <c r="B73" s="440"/>
      <c r="C73" s="447"/>
      <c r="D73" s="66"/>
      <c r="E73" s="443"/>
      <c r="F73" s="443"/>
      <c r="G73" s="443"/>
      <c r="H73" s="443"/>
      <c r="I73" s="443"/>
      <c r="J73" s="443"/>
      <c r="K73" s="443"/>
      <c r="L73" s="443"/>
      <c r="M73" s="443"/>
      <c r="N73" s="443"/>
      <c r="O73" s="448"/>
    </row>
    <row r="74" spans="1:15" s="59" customFormat="1" ht="14.15">
      <c r="A74" s="57"/>
      <c r="B74" s="556">
        <f>'1.  LRAMVA Summary'!B37</f>
        <v>0</v>
      </c>
      <c r="C74" s="813">
        <f>'2. LRAMVA Threshold'!L43</f>
        <v>0</v>
      </c>
      <c r="D74" s="44"/>
      <c r="E74" s="44"/>
      <c r="F74" s="44"/>
      <c r="G74" s="44"/>
      <c r="H74" s="44"/>
      <c r="I74" s="44"/>
      <c r="J74" s="44"/>
      <c r="K74" s="44"/>
      <c r="L74" s="44"/>
      <c r="M74" s="44"/>
      <c r="N74" s="44"/>
      <c r="O74" s="64"/>
    </row>
    <row r="75" spans="1:15" s="17" customFormat="1" outlineLevel="1">
      <c r="A75" s="3"/>
      <c r="B75" s="494" t="s">
        <v>305</v>
      </c>
      <c r="C75" s="811"/>
      <c r="D75" s="44"/>
      <c r="E75" s="44"/>
      <c r="F75" s="44"/>
      <c r="G75" s="44"/>
      <c r="H75" s="44"/>
      <c r="I75" s="44"/>
      <c r="J75" s="44"/>
      <c r="K75" s="44"/>
      <c r="L75" s="44"/>
      <c r="M75" s="44"/>
      <c r="N75" s="44"/>
      <c r="O75" s="64"/>
    </row>
    <row r="76" spans="1:15" s="17" customFormat="1" outlineLevel="1">
      <c r="A76" s="3"/>
      <c r="B76" s="494" t="s">
        <v>306</v>
      </c>
      <c r="C76" s="811"/>
      <c r="D76" s="44"/>
      <c r="E76" s="44"/>
      <c r="F76" s="44"/>
      <c r="G76" s="44"/>
      <c r="H76" s="44"/>
      <c r="I76" s="44"/>
      <c r="J76" s="44"/>
      <c r="K76" s="44"/>
      <c r="L76" s="44"/>
      <c r="M76" s="44"/>
      <c r="N76" s="44"/>
      <c r="O76" s="64"/>
    </row>
    <row r="77" spans="1:15" s="17" customFormat="1" outlineLevel="1">
      <c r="A77" s="3"/>
      <c r="B77" s="494" t="s">
        <v>307</v>
      </c>
      <c r="C77" s="811"/>
      <c r="D77" s="44"/>
      <c r="E77" s="44"/>
      <c r="F77" s="44"/>
      <c r="G77" s="44"/>
      <c r="H77" s="44"/>
      <c r="I77" s="44"/>
      <c r="J77" s="44"/>
      <c r="K77" s="44"/>
      <c r="L77" s="44"/>
      <c r="M77" s="44"/>
      <c r="N77" s="44"/>
      <c r="O77" s="64"/>
    </row>
    <row r="78" spans="1:15" s="17" customFormat="1">
      <c r="A78" s="3"/>
      <c r="B78" s="494" t="s">
        <v>308</v>
      </c>
      <c r="C78" s="814"/>
      <c r="D78" s="60">
        <f>SUM(D74:D77)</f>
        <v>0</v>
      </c>
      <c r="E78" s="60">
        <f>SUM(E74:E77)</f>
        <v>0</v>
      </c>
      <c r="F78" s="60">
        <f t="shared" ref="F78:N78" si="18">SUM(F74:F77)</f>
        <v>0</v>
      </c>
      <c r="G78" s="60">
        <f t="shared" si="18"/>
        <v>0</v>
      </c>
      <c r="H78" s="60">
        <f t="shared" si="18"/>
        <v>0</v>
      </c>
      <c r="I78" s="60">
        <f t="shared" si="18"/>
        <v>0</v>
      </c>
      <c r="J78" s="60">
        <f t="shared" si="18"/>
        <v>0</v>
      </c>
      <c r="K78" s="60">
        <f t="shared" si="18"/>
        <v>0</v>
      </c>
      <c r="L78" s="60">
        <f t="shared" si="18"/>
        <v>0</v>
      </c>
      <c r="M78" s="60">
        <f t="shared" si="18"/>
        <v>0</v>
      </c>
      <c r="N78" s="60">
        <f t="shared" si="18"/>
        <v>0</v>
      </c>
      <c r="O78" s="71"/>
    </row>
    <row r="79" spans="1:15" s="13" customFormat="1">
      <c r="A79" s="67"/>
      <c r="B79" s="451" t="s">
        <v>309</v>
      </c>
      <c r="C79" s="447"/>
      <c r="D79" s="66"/>
      <c r="E79" s="443">
        <f t="shared" ref="E79:N79" si="19">ROUND(SUM(D78*E16+E78*E17)/12,4)</f>
        <v>0</v>
      </c>
      <c r="F79" s="443">
        <f t="shared" si="19"/>
        <v>0</v>
      </c>
      <c r="G79" s="443">
        <f t="shared" si="19"/>
        <v>0</v>
      </c>
      <c r="H79" s="443">
        <f t="shared" si="19"/>
        <v>0</v>
      </c>
      <c r="I79" s="443">
        <f t="shared" si="19"/>
        <v>0</v>
      </c>
      <c r="J79" s="443">
        <f t="shared" si="19"/>
        <v>0</v>
      </c>
      <c r="K79" s="443">
        <f t="shared" si="19"/>
        <v>0</v>
      </c>
      <c r="L79" s="443">
        <f t="shared" si="19"/>
        <v>0</v>
      </c>
      <c r="M79" s="443">
        <f t="shared" si="19"/>
        <v>0</v>
      </c>
      <c r="N79" s="443">
        <f t="shared" si="19"/>
        <v>0</v>
      </c>
      <c r="O79" s="448"/>
    </row>
    <row r="80" spans="1:15" s="13" customFormat="1">
      <c r="A80" s="67"/>
      <c r="B80" s="440"/>
      <c r="C80" s="447"/>
      <c r="D80" s="66"/>
      <c r="E80" s="443"/>
      <c r="F80" s="443"/>
      <c r="G80" s="443"/>
      <c r="H80" s="443"/>
      <c r="I80" s="443"/>
      <c r="J80" s="443"/>
      <c r="K80" s="443"/>
      <c r="L80" s="443"/>
      <c r="M80" s="443"/>
      <c r="N80" s="443"/>
      <c r="O80" s="448"/>
    </row>
    <row r="81" spans="1:15" s="59" customFormat="1" ht="14.15">
      <c r="A81" s="57"/>
      <c r="B81" s="556">
        <f>'1.  LRAMVA Summary'!B38</f>
        <v>0</v>
      </c>
      <c r="C81" s="813">
        <f>'2. LRAMVA Threshold'!M43</f>
        <v>0</v>
      </c>
      <c r="D81" s="44"/>
      <c r="E81" s="44"/>
      <c r="F81" s="44"/>
      <c r="G81" s="44"/>
      <c r="H81" s="44"/>
      <c r="I81" s="44"/>
      <c r="J81" s="44"/>
      <c r="K81" s="44"/>
      <c r="L81" s="44"/>
      <c r="M81" s="44"/>
      <c r="N81" s="44"/>
      <c r="O81" s="64"/>
    </row>
    <row r="82" spans="1:15" s="17" customFormat="1" outlineLevel="1">
      <c r="A82" s="3"/>
      <c r="B82" s="494" t="s">
        <v>305</v>
      </c>
      <c r="C82" s="811"/>
      <c r="D82" s="44"/>
      <c r="E82" s="44"/>
      <c r="F82" s="44"/>
      <c r="G82" s="44"/>
      <c r="H82" s="44"/>
      <c r="I82" s="44"/>
      <c r="J82" s="44"/>
      <c r="K82" s="44"/>
      <c r="L82" s="44"/>
      <c r="M82" s="44"/>
      <c r="N82" s="44"/>
      <c r="O82" s="64"/>
    </row>
    <row r="83" spans="1:15" s="17" customFormat="1" outlineLevel="1">
      <c r="A83" s="3"/>
      <c r="B83" s="494" t="s">
        <v>306</v>
      </c>
      <c r="C83" s="811"/>
      <c r="D83" s="44"/>
      <c r="E83" s="44"/>
      <c r="F83" s="44"/>
      <c r="G83" s="44"/>
      <c r="H83" s="44"/>
      <c r="I83" s="44"/>
      <c r="J83" s="44"/>
      <c r="K83" s="44"/>
      <c r="L83" s="44"/>
      <c r="M83" s="44"/>
      <c r="N83" s="44"/>
      <c r="O83" s="64"/>
    </row>
    <row r="84" spans="1:15" s="17" customFormat="1" outlineLevel="1">
      <c r="A84" s="3"/>
      <c r="B84" s="494" t="s">
        <v>307</v>
      </c>
      <c r="C84" s="811"/>
      <c r="D84" s="44"/>
      <c r="E84" s="44"/>
      <c r="F84" s="44"/>
      <c r="G84" s="44"/>
      <c r="H84" s="44"/>
      <c r="I84" s="44"/>
      <c r="J84" s="44"/>
      <c r="K84" s="44"/>
      <c r="L84" s="44"/>
      <c r="M84" s="44"/>
      <c r="N84" s="44"/>
      <c r="O84" s="64"/>
    </row>
    <row r="85" spans="1:15" s="17" customFormat="1">
      <c r="A85" s="3"/>
      <c r="B85" s="494" t="s">
        <v>308</v>
      </c>
      <c r="C85" s="814"/>
      <c r="D85" s="60">
        <f>SUM(D81:D84)</f>
        <v>0</v>
      </c>
      <c r="E85" s="60">
        <f>SUM(E81:E84)</f>
        <v>0</v>
      </c>
      <c r="F85" s="60">
        <f t="shared" ref="F85:N85" si="20">SUM(F81:F84)</f>
        <v>0</v>
      </c>
      <c r="G85" s="60">
        <f t="shared" si="20"/>
        <v>0</v>
      </c>
      <c r="H85" s="60">
        <f t="shared" si="20"/>
        <v>0</v>
      </c>
      <c r="I85" s="60">
        <f t="shared" si="20"/>
        <v>0</v>
      </c>
      <c r="J85" s="60">
        <f t="shared" si="20"/>
        <v>0</v>
      </c>
      <c r="K85" s="60">
        <f t="shared" si="20"/>
        <v>0</v>
      </c>
      <c r="L85" s="60">
        <f t="shared" si="20"/>
        <v>0</v>
      </c>
      <c r="M85" s="60">
        <f t="shared" si="20"/>
        <v>0</v>
      </c>
      <c r="N85" s="60">
        <f t="shared" si="20"/>
        <v>0</v>
      </c>
      <c r="O85" s="71"/>
    </row>
    <row r="86" spans="1:15" s="13" customFormat="1">
      <c r="A86" s="67"/>
      <c r="B86" s="451" t="s">
        <v>309</v>
      </c>
      <c r="C86" s="447"/>
      <c r="D86" s="66"/>
      <c r="E86" s="443">
        <f t="shared" ref="E86:N86" si="21">ROUND(SUM(D85*E16+E85*E17)/12,4)</f>
        <v>0</v>
      </c>
      <c r="F86" s="443">
        <f t="shared" si="21"/>
        <v>0</v>
      </c>
      <c r="G86" s="443">
        <f t="shared" si="21"/>
        <v>0</v>
      </c>
      <c r="H86" s="443">
        <f t="shared" si="21"/>
        <v>0</v>
      </c>
      <c r="I86" s="443">
        <f t="shared" si="21"/>
        <v>0</v>
      </c>
      <c r="J86" s="443">
        <f t="shared" si="21"/>
        <v>0</v>
      </c>
      <c r="K86" s="443">
        <f t="shared" si="21"/>
        <v>0</v>
      </c>
      <c r="L86" s="443">
        <f t="shared" si="21"/>
        <v>0</v>
      </c>
      <c r="M86" s="443">
        <f t="shared" si="21"/>
        <v>0</v>
      </c>
      <c r="N86" s="443">
        <f t="shared" si="21"/>
        <v>0</v>
      </c>
      <c r="O86" s="448"/>
    </row>
    <row r="87" spans="1:15" s="13" customFormat="1">
      <c r="A87" s="67"/>
      <c r="B87" s="440"/>
      <c r="C87" s="447"/>
      <c r="D87" s="66"/>
      <c r="E87" s="443"/>
      <c r="F87" s="443"/>
      <c r="G87" s="443"/>
      <c r="H87" s="443"/>
      <c r="I87" s="443"/>
      <c r="J87" s="443"/>
      <c r="K87" s="443"/>
      <c r="L87" s="443"/>
      <c r="M87" s="443"/>
      <c r="N87" s="443"/>
      <c r="O87" s="448"/>
    </row>
    <row r="88" spans="1:15" s="59" customFormat="1" ht="14.15">
      <c r="A88" s="57"/>
      <c r="B88" s="556">
        <f>'1.  LRAMVA Summary'!B39</f>
        <v>0</v>
      </c>
      <c r="C88" s="813">
        <f>'2. LRAMVA Threshold'!N43</f>
        <v>0</v>
      </c>
      <c r="D88" s="44"/>
      <c r="E88" s="44"/>
      <c r="F88" s="44"/>
      <c r="G88" s="44"/>
      <c r="H88" s="44"/>
      <c r="I88" s="44"/>
      <c r="J88" s="44"/>
      <c r="K88" s="44"/>
      <c r="L88" s="44"/>
      <c r="M88" s="44"/>
      <c r="N88" s="44"/>
      <c r="O88" s="64"/>
    </row>
    <row r="89" spans="1:15" s="17" customFormat="1" outlineLevel="1">
      <c r="A89" s="3"/>
      <c r="B89" s="494" t="s">
        <v>305</v>
      </c>
      <c r="C89" s="811"/>
      <c r="D89" s="44"/>
      <c r="E89" s="44"/>
      <c r="F89" s="44"/>
      <c r="G89" s="44"/>
      <c r="H89" s="44"/>
      <c r="I89" s="44"/>
      <c r="J89" s="44"/>
      <c r="K89" s="44"/>
      <c r="L89" s="44"/>
      <c r="M89" s="44"/>
      <c r="N89" s="44"/>
      <c r="O89" s="64"/>
    </row>
    <row r="90" spans="1:15" s="17" customFormat="1" outlineLevel="1">
      <c r="A90" s="3"/>
      <c r="B90" s="494" t="s">
        <v>306</v>
      </c>
      <c r="C90" s="811"/>
      <c r="D90" s="44"/>
      <c r="E90" s="44"/>
      <c r="F90" s="44"/>
      <c r="G90" s="44"/>
      <c r="H90" s="44"/>
      <c r="I90" s="44"/>
      <c r="J90" s="44"/>
      <c r="K90" s="44"/>
      <c r="L90" s="44"/>
      <c r="M90" s="44"/>
      <c r="N90" s="44"/>
      <c r="O90" s="64"/>
    </row>
    <row r="91" spans="1:15" s="17" customFormat="1" outlineLevel="1">
      <c r="A91" s="3"/>
      <c r="B91" s="494" t="s">
        <v>307</v>
      </c>
      <c r="C91" s="811"/>
      <c r="D91" s="44"/>
      <c r="E91" s="44"/>
      <c r="F91" s="44"/>
      <c r="G91" s="44"/>
      <c r="H91" s="44"/>
      <c r="I91" s="44"/>
      <c r="J91" s="44"/>
      <c r="K91" s="44"/>
      <c r="L91" s="44"/>
      <c r="M91" s="44"/>
      <c r="N91" s="44"/>
      <c r="O91" s="64"/>
    </row>
    <row r="92" spans="1:15" s="17" customFormat="1">
      <c r="A92" s="3"/>
      <c r="B92" s="494" t="s">
        <v>308</v>
      </c>
      <c r="C92" s="814"/>
      <c r="D92" s="60">
        <f>SUM(D88:D91)</f>
        <v>0</v>
      </c>
      <c r="E92" s="60">
        <f>SUM(E88:E91)</f>
        <v>0</v>
      </c>
      <c r="F92" s="60">
        <f t="shared" ref="F92:N92" si="22">SUM(F88:F91)</f>
        <v>0</v>
      </c>
      <c r="G92" s="60">
        <f t="shared" si="22"/>
        <v>0</v>
      </c>
      <c r="H92" s="60">
        <f t="shared" si="22"/>
        <v>0</v>
      </c>
      <c r="I92" s="60">
        <f t="shared" si="22"/>
        <v>0</v>
      </c>
      <c r="J92" s="60">
        <f t="shared" si="22"/>
        <v>0</v>
      </c>
      <c r="K92" s="60">
        <f t="shared" si="22"/>
        <v>0</v>
      </c>
      <c r="L92" s="60">
        <f t="shared" si="22"/>
        <v>0</v>
      </c>
      <c r="M92" s="60">
        <f t="shared" si="22"/>
        <v>0</v>
      </c>
      <c r="N92" s="60">
        <f t="shared" si="22"/>
        <v>0</v>
      </c>
      <c r="O92" s="71"/>
    </row>
    <row r="93" spans="1:15" s="13" customFormat="1">
      <c r="A93" s="67"/>
      <c r="B93" s="451" t="s">
        <v>309</v>
      </c>
      <c r="C93" s="447"/>
      <c r="D93" s="66"/>
      <c r="E93" s="443">
        <f t="shared" ref="E93:N93" si="23">ROUND(SUM(D92*E16+E92*E17)/12,4)</f>
        <v>0</v>
      </c>
      <c r="F93" s="443">
        <f t="shared" si="23"/>
        <v>0</v>
      </c>
      <c r="G93" s="443">
        <f t="shared" si="23"/>
        <v>0</v>
      </c>
      <c r="H93" s="443">
        <f t="shared" si="23"/>
        <v>0</v>
      </c>
      <c r="I93" s="443">
        <f t="shared" si="23"/>
        <v>0</v>
      </c>
      <c r="J93" s="443">
        <f t="shared" si="23"/>
        <v>0</v>
      </c>
      <c r="K93" s="443">
        <f t="shared" si="23"/>
        <v>0</v>
      </c>
      <c r="L93" s="443">
        <f t="shared" si="23"/>
        <v>0</v>
      </c>
      <c r="M93" s="443">
        <f t="shared" si="23"/>
        <v>0</v>
      </c>
      <c r="N93" s="443">
        <f t="shared" si="23"/>
        <v>0</v>
      </c>
      <c r="O93" s="448"/>
    </row>
    <row r="94" spans="1:15" s="13" customFormat="1">
      <c r="A94" s="67"/>
      <c r="B94" s="440"/>
      <c r="C94" s="447"/>
      <c r="D94" s="66"/>
      <c r="E94" s="443"/>
      <c r="F94" s="443"/>
      <c r="G94" s="443"/>
      <c r="H94" s="443"/>
      <c r="I94" s="443"/>
      <c r="J94" s="443"/>
      <c r="K94" s="443"/>
      <c r="L94" s="443"/>
      <c r="M94" s="443"/>
      <c r="N94" s="443"/>
      <c r="O94" s="448"/>
    </row>
    <row r="95" spans="1:15" s="59" customFormat="1" ht="14.15">
      <c r="A95" s="57"/>
      <c r="B95" s="556">
        <f>'1.  LRAMVA Summary'!B40</f>
        <v>0</v>
      </c>
      <c r="C95" s="813">
        <f>'2. LRAMVA Threshold'!O43</f>
        <v>0</v>
      </c>
      <c r="D95" s="44"/>
      <c r="E95" s="44"/>
      <c r="F95" s="44"/>
      <c r="G95" s="44"/>
      <c r="H95" s="44"/>
      <c r="I95" s="44"/>
      <c r="J95" s="44"/>
      <c r="K95" s="44"/>
      <c r="L95" s="44"/>
      <c r="M95" s="44"/>
      <c r="N95" s="44"/>
      <c r="O95" s="64"/>
    </row>
    <row r="96" spans="1:15" s="17" customFormat="1" outlineLevel="1">
      <c r="A96" s="3"/>
      <c r="B96" s="494" t="s">
        <v>305</v>
      </c>
      <c r="C96" s="811"/>
      <c r="D96" s="44"/>
      <c r="E96" s="44"/>
      <c r="F96" s="44"/>
      <c r="G96" s="44"/>
      <c r="H96" s="44"/>
      <c r="I96" s="44"/>
      <c r="J96" s="44"/>
      <c r="K96" s="44"/>
      <c r="L96" s="44"/>
      <c r="M96" s="44"/>
      <c r="N96" s="44"/>
      <c r="O96" s="64"/>
    </row>
    <row r="97" spans="1:15" s="17" customFormat="1" outlineLevel="1">
      <c r="A97" s="3"/>
      <c r="B97" s="494" t="s">
        <v>306</v>
      </c>
      <c r="C97" s="811"/>
      <c r="D97" s="44"/>
      <c r="E97" s="44"/>
      <c r="F97" s="44"/>
      <c r="G97" s="44"/>
      <c r="H97" s="44"/>
      <c r="I97" s="44"/>
      <c r="J97" s="44"/>
      <c r="K97" s="44"/>
      <c r="L97" s="44"/>
      <c r="M97" s="44"/>
      <c r="N97" s="44"/>
      <c r="O97" s="64"/>
    </row>
    <row r="98" spans="1:15" s="17" customFormat="1" outlineLevel="1">
      <c r="A98" s="3"/>
      <c r="B98" s="494" t="s">
        <v>307</v>
      </c>
      <c r="C98" s="811"/>
      <c r="D98" s="44"/>
      <c r="E98" s="44"/>
      <c r="F98" s="44"/>
      <c r="G98" s="44"/>
      <c r="H98" s="44"/>
      <c r="I98" s="44"/>
      <c r="J98" s="44"/>
      <c r="K98" s="44"/>
      <c r="L98" s="44"/>
      <c r="M98" s="44"/>
      <c r="N98" s="44"/>
      <c r="O98" s="64"/>
    </row>
    <row r="99" spans="1:15" s="17" customFormat="1">
      <c r="A99" s="3"/>
      <c r="B99" s="494" t="s">
        <v>308</v>
      </c>
      <c r="C99" s="814"/>
      <c r="D99" s="60">
        <f>SUM(D95:D98)</f>
        <v>0</v>
      </c>
      <c r="E99" s="60">
        <f>SUM(E95:E98)</f>
        <v>0</v>
      </c>
      <c r="F99" s="60">
        <f t="shared" ref="F99:N99" si="24">SUM(F95:F98)</f>
        <v>0</v>
      </c>
      <c r="G99" s="60">
        <f t="shared" si="24"/>
        <v>0</v>
      </c>
      <c r="H99" s="60">
        <f t="shared" si="24"/>
        <v>0</v>
      </c>
      <c r="I99" s="60">
        <f t="shared" si="24"/>
        <v>0</v>
      </c>
      <c r="J99" s="60">
        <f t="shared" si="24"/>
        <v>0</v>
      </c>
      <c r="K99" s="60">
        <f t="shared" si="24"/>
        <v>0</v>
      </c>
      <c r="L99" s="60">
        <f t="shared" si="24"/>
        <v>0</v>
      </c>
      <c r="M99" s="60">
        <f t="shared" si="24"/>
        <v>0</v>
      </c>
      <c r="N99" s="60">
        <f t="shared" si="24"/>
        <v>0</v>
      </c>
      <c r="O99" s="71"/>
    </row>
    <row r="100" spans="1:15" s="13" customFormat="1">
      <c r="A100" s="67"/>
      <c r="B100" s="451" t="s">
        <v>309</v>
      </c>
      <c r="C100" s="447"/>
      <c r="D100" s="66"/>
      <c r="E100" s="443">
        <f t="shared" ref="E100:N100" si="25">ROUND(SUM(D99*E16+E99*E17)/12,4)</f>
        <v>0</v>
      </c>
      <c r="F100" s="443">
        <f t="shared" si="25"/>
        <v>0</v>
      </c>
      <c r="G100" s="443">
        <f t="shared" si="25"/>
        <v>0</v>
      </c>
      <c r="H100" s="443">
        <f t="shared" si="25"/>
        <v>0</v>
      </c>
      <c r="I100" s="443">
        <f t="shared" si="25"/>
        <v>0</v>
      </c>
      <c r="J100" s="443">
        <f t="shared" si="25"/>
        <v>0</v>
      </c>
      <c r="K100" s="443">
        <f t="shared" si="25"/>
        <v>0</v>
      </c>
      <c r="L100" s="443">
        <f t="shared" si="25"/>
        <v>0</v>
      </c>
      <c r="M100" s="443">
        <f t="shared" si="25"/>
        <v>0</v>
      </c>
      <c r="N100" s="443">
        <f t="shared" si="25"/>
        <v>0</v>
      </c>
      <c r="O100" s="448"/>
    </row>
    <row r="101" spans="1:15" s="13" customFormat="1">
      <c r="A101" s="67"/>
      <c r="B101" s="440"/>
      <c r="C101" s="447"/>
      <c r="D101" s="66"/>
      <c r="E101" s="443"/>
      <c r="F101" s="443"/>
      <c r="G101" s="443"/>
      <c r="H101" s="443"/>
      <c r="I101" s="443"/>
      <c r="J101" s="443"/>
      <c r="K101" s="443"/>
      <c r="L101" s="443"/>
      <c r="M101" s="443"/>
      <c r="N101" s="443"/>
      <c r="O101" s="448"/>
    </row>
    <row r="102" spans="1:15" s="59" customFormat="1" ht="14.15">
      <c r="A102" s="57"/>
      <c r="B102" s="556">
        <f>'1.  LRAMVA Summary'!B41</f>
        <v>0</v>
      </c>
      <c r="C102" s="813">
        <f>'2. LRAMVA Threshold'!P43</f>
        <v>0</v>
      </c>
      <c r="D102" s="44"/>
      <c r="E102" s="44"/>
      <c r="F102" s="44"/>
      <c r="G102" s="44"/>
      <c r="H102" s="44"/>
      <c r="I102" s="44"/>
      <c r="J102" s="44"/>
      <c r="K102" s="44"/>
      <c r="L102" s="44"/>
      <c r="M102" s="44"/>
      <c r="N102" s="44"/>
      <c r="O102" s="64"/>
    </row>
    <row r="103" spans="1:15" s="17" customFormat="1" outlineLevel="1">
      <c r="A103" s="3"/>
      <c r="B103" s="494" t="s">
        <v>305</v>
      </c>
      <c r="C103" s="811"/>
      <c r="D103" s="44"/>
      <c r="E103" s="44"/>
      <c r="F103" s="44"/>
      <c r="G103" s="44"/>
      <c r="H103" s="44"/>
      <c r="I103" s="44"/>
      <c r="J103" s="44"/>
      <c r="K103" s="44"/>
      <c r="L103" s="44"/>
      <c r="M103" s="44"/>
      <c r="N103" s="44"/>
      <c r="O103" s="64"/>
    </row>
    <row r="104" spans="1:15" s="17" customFormat="1" outlineLevel="1">
      <c r="A104" s="3"/>
      <c r="B104" s="494" t="s">
        <v>306</v>
      </c>
      <c r="C104" s="811"/>
      <c r="D104" s="44"/>
      <c r="E104" s="44"/>
      <c r="F104" s="44"/>
      <c r="G104" s="44"/>
      <c r="H104" s="44"/>
      <c r="I104" s="44"/>
      <c r="J104" s="44"/>
      <c r="K104" s="44"/>
      <c r="L104" s="44"/>
      <c r="M104" s="44"/>
      <c r="N104" s="44"/>
      <c r="O104" s="64"/>
    </row>
    <row r="105" spans="1:15" s="17" customFormat="1" outlineLevel="1">
      <c r="A105" s="3"/>
      <c r="B105" s="494" t="s">
        <v>307</v>
      </c>
      <c r="C105" s="811"/>
      <c r="D105" s="44"/>
      <c r="E105" s="44"/>
      <c r="F105" s="44"/>
      <c r="G105" s="44"/>
      <c r="H105" s="44"/>
      <c r="I105" s="44"/>
      <c r="J105" s="44"/>
      <c r="K105" s="44"/>
      <c r="L105" s="44"/>
      <c r="M105" s="44"/>
      <c r="N105" s="44"/>
      <c r="O105" s="64"/>
    </row>
    <row r="106" spans="1:15" s="17" customFormat="1">
      <c r="A106" s="3"/>
      <c r="B106" s="494" t="s">
        <v>308</v>
      </c>
      <c r="C106" s="814"/>
      <c r="D106" s="60">
        <f>SUM(D102:D105)</f>
        <v>0</v>
      </c>
      <c r="E106" s="60">
        <f>SUM(E102:E105)</f>
        <v>0</v>
      </c>
      <c r="F106" s="60">
        <f>SUM(F102:F105)</f>
        <v>0</v>
      </c>
      <c r="G106" s="60">
        <f t="shared" ref="G106:N106" si="26">SUM(G102:G105)</f>
        <v>0</v>
      </c>
      <c r="H106" s="60">
        <f t="shared" si="26"/>
        <v>0</v>
      </c>
      <c r="I106" s="60">
        <f t="shared" si="26"/>
        <v>0</v>
      </c>
      <c r="J106" s="60">
        <f t="shared" si="26"/>
        <v>0</v>
      </c>
      <c r="K106" s="60">
        <f t="shared" si="26"/>
        <v>0</v>
      </c>
      <c r="L106" s="60">
        <f t="shared" si="26"/>
        <v>0</v>
      </c>
      <c r="M106" s="60">
        <f t="shared" si="26"/>
        <v>0</v>
      </c>
      <c r="N106" s="60">
        <f t="shared" si="26"/>
        <v>0</v>
      </c>
      <c r="O106" s="71"/>
    </row>
    <row r="107" spans="1:15" s="13" customFormat="1">
      <c r="A107" s="67"/>
      <c r="B107" s="451" t="s">
        <v>309</v>
      </c>
      <c r="C107" s="447"/>
      <c r="D107" s="66"/>
      <c r="E107" s="443">
        <f t="shared" ref="E107:N107" si="27">ROUND(SUM(D106*E16+E106*E17)/12,4)</f>
        <v>0</v>
      </c>
      <c r="F107" s="443">
        <f t="shared" si="27"/>
        <v>0</v>
      </c>
      <c r="G107" s="443">
        <f t="shared" si="27"/>
        <v>0</v>
      </c>
      <c r="H107" s="443">
        <f t="shared" si="27"/>
        <v>0</v>
      </c>
      <c r="I107" s="443">
        <f t="shared" si="27"/>
        <v>0</v>
      </c>
      <c r="J107" s="443">
        <f t="shared" si="27"/>
        <v>0</v>
      </c>
      <c r="K107" s="443">
        <f t="shared" si="27"/>
        <v>0</v>
      </c>
      <c r="L107" s="443">
        <f t="shared" si="27"/>
        <v>0</v>
      </c>
      <c r="M107" s="443">
        <f t="shared" si="27"/>
        <v>0</v>
      </c>
      <c r="N107" s="443">
        <f t="shared" si="27"/>
        <v>0</v>
      </c>
      <c r="O107" s="448"/>
    </row>
    <row r="108" spans="1:15" s="13" customFormat="1">
      <c r="A108" s="67"/>
      <c r="B108" s="440"/>
      <c r="C108" s="447"/>
      <c r="D108" s="66"/>
      <c r="E108" s="443"/>
      <c r="F108" s="443"/>
      <c r="G108" s="443"/>
      <c r="H108" s="443"/>
      <c r="I108" s="443"/>
      <c r="J108" s="443"/>
      <c r="K108" s="443"/>
      <c r="L108" s="443"/>
      <c r="M108" s="443"/>
      <c r="N108" s="443"/>
      <c r="O108" s="448"/>
    </row>
    <row r="109" spans="1:15" s="59" customFormat="1" ht="14.15">
      <c r="A109" s="57"/>
      <c r="B109" s="556">
        <f>'1.  LRAMVA Summary'!B42</f>
        <v>0</v>
      </c>
      <c r="C109" s="813">
        <f>'2. LRAMVA Threshold'!Q43</f>
        <v>0</v>
      </c>
      <c r="D109" s="44"/>
      <c r="E109" s="44"/>
      <c r="F109" s="44"/>
      <c r="G109" s="44"/>
      <c r="H109" s="44"/>
      <c r="I109" s="44"/>
      <c r="J109" s="44"/>
      <c r="K109" s="44"/>
      <c r="L109" s="44"/>
      <c r="M109" s="44"/>
      <c r="N109" s="44"/>
      <c r="O109" s="64"/>
    </row>
    <row r="110" spans="1:15" s="17" customFormat="1" outlineLevel="1">
      <c r="A110" s="3"/>
      <c r="B110" s="494" t="s">
        <v>305</v>
      </c>
      <c r="C110" s="811"/>
      <c r="D110" s="44"/>
      <c r="E110" s="44"/>
      <c r="F110" s="44"/>
      <c r="G110" s="44"/>
      <c r="H110" s="44"/>
      <c r="I110" s="44"/>
      <c r="J110" s="44"/>
      <c r="K110" s="44"/>
      <c r="L110" s="44"/>
      <c r="M110" s="44"/>
      <c r="N110" s="44"/>
      <c r="O110" s="64"/>
    </row>
    <row r="111" spans="1:15" s="17" customFormat="1" outlineLevel="1">
      <c r="A111" s="3"/>
      <c r="B111" s="494" t="s">
        <v>306</v>
      </c>
      <c r="C111" s="811"/>
      <c r="D111" s="44"/>
      <c r="E111" s="44"/>
      <c r="F111" s="44"/>
      <c r="G111" s="44"/>
      <c r="H111" s="44"/>
      <c r="I111" s="44"/>
      <c r="J111" s="44"/>
      <c r="K111" s="44"/>
      <c r="L111" s="44"/>
      <c r="M111" s="44"/>
      <c r="N111" s="44"/>
      <c r="O111" s="64"/>
    </row>
    <row r="112" spans="1:15" s="17" customFormat="1" outlineLevel="1">
      <c r="A112" s="3"/>
      <c r="B112" s="494" t="s">
        <v>307</v>
      </c>
      <c r="C112" s="811"/>
      <c r="D112" s="44"/>
      <c r="E112" s="44"/>
      <c r="F112" s="44"/>
      <c r="G112" s="44"/>
      <c r="H112" s="44"/>
      <c r="I112" s="44"/>
      <c r="J112" s="44"/>
      <c r="K112" s="44"/>
      <c r="L112" s="44"/>
      <c r="M112" s="44"/>
      <c r="N112" s="44"/>
      <c r="O112" s="64"/>
    </row>
    <row r="113" spans="1:17" s="17" customFormat="1">
      <c r="A113" s="3"/>
      <c r="B113" s="494" t="s">
        <v>308</v>
      </c>
      <c r="C113" s="814"/>
      <c r="D113" s="60">
        <f>SUM(D109:D112)</f>
        <v>0</v>
      </c>
      <c r="E113" s="60">
        <f>SUM(E109:E112)</f>
        <v>0</v>
      </c>
      <c r="F113" s="60">
        <f>SUM(F109:F112)</f>
        <v>0</v>
      </c>
      <c r="G113" s="60">
        <f>SUM(G109:G112)</f>
        <v>0</v>
      </c>
      <c r="H113" s="60">
        <f t="shared" ref="H113:N113" si="28">SUM(H109:H112)</f>
        <v>0</v>
      </c>
      <c r="I113" s="60">
        <f t="shared" si="28"/>
        <v>0</v>
      </c>
      <c r="J113" s="60">
        <f t="shared" si="28"/>
        <v>0</v>
      </c>
      <c r="K113" s="60">
        <f t="shared" si="28"/>
        <v>0</v>
      </c>
      <c r="L113" s="60">
        <f t="shared" si="28"/>
        <v>0</v>
      </c>
      <c r="M113" s="60">
        <f t="shared" si="28"/>
        <v>0</v>
      </c>
      <c r="N113" s="60">
        <f t="shared" si="28"/>
        <v>0</v>
      </c>
      <c r="O113" s="71"/>
    </row>
    <row r="114" spans="1:17" s="13" customFormat="1">
      <c r="A114" s="67"/>
      <c r="B114" s="451" t="s">
        <v>309</v>
      </c>
      <c r="C114" s="447"/>
      <c r="D114" s="66"/>
      <c r="E114" s="443">
        <f t="shared" ref="E114:N114" si="29">ROUND(SUM(D113*E16+E113*E17)/12,4)</f>
        <v>0</v>
      </c>
      <c r="F114" s="443">
        <f t="shared" si="29"/>
        <v>0</v>
      </c>
      <c r="G114" s="443">
        <f t="shared" si="29"/>
        <v>0</v>
      </c>
      <c r="H114" s="443">
        <f t="shared" si="29"/>
        <v>0</v>
      </c>
      <c r="I114" s="443">
        <f t="shared" si="29"/>
        <v>0</v>
      </c>
      <c r="J114" s="443">
        <f t="shared" si="29"/>
        <v>0</v>
      </c>
      <c r="K114" s="443">
        <f t="shared" si="29"/>
        <v>0</v>
      </c>
      <c r="L114" s="443">
        <f t="shared" si="29"/>
        <v>0</v>
      </c>
      <c r="M114" s="443">
        <f t="shared" si="29"/>
        <v>0</v>
      </c>
      <c r="N114" s="443">
        <f t="shared" si="29"/>
        <v>0</v>
      </c>
      <c r="O114" s="448"/>
    </row>
    <row r="115" spans="1:17" s="65" customFormat="1" ht="14.15">
      <c r="A115" s="67"/>
      <c r="B115" s="763"/>
      <c r="C115" s="75"/>
      <c r="D115" s="69"/>
      <c r="E115" s="69"/>
      <c r="F115" s="69"/>
      <c r="G115" s="69"/>
      <c r="H115" s="69"/>
      <c r="I115" s="69"/>
      <c r="J115" s="69"/>
      <c r="K115" s="454"/>
      <c r="L115" s="455"/>
      <c r="M115" s="455"/>
      <c r="N115" s="455"/>
      <c r="O115" s="764"/>
    </row>
    <row r="116" spans="1:17" s="2" customFormat="1" ht="21" customHeight="1">
      <c r="A116" s="3"/>
      <c r="B116" s="456" t="s">
        <v>310</v>
      </c>
      <c r="C116" s="90"/>
      <c r="D116" s="457"/>
      <c r="E116" s="457"/>
      <c r="F116" s="457"/>
      <c r="G116" s="457"/>
      <c r="H116" s="457"/>
      <c r="I116" s="457"/>
      <c r="J116" s="457"/>
      <c r="K116" s="457"/>
      <c r="L116" s="457"/>
      <c r="M116" s="457"/>
      <c r="N116" s="457"/>
      <c r="O116" s="457"/>
    </row>
    <row r="119" spans="1:17" ht="15.45">
      <c r="B119" s="105" t="s">
        <v>311</v>
      </c>
      <c r="D119" s="17"/>
      <c r="E119" s="17"/>
      <c r="F119" s="17"/>
      <c r="G119" s="17"/>
      <c r="H119" s="17"/>
      <c r="I119" s="17"/>
      <c r="J119" s="17"/>
      <c r="K119" s="17"/>
      <c r="L119" s="17"/>
      <c r="M119" s="17"/>
      <c r="N119" s="17"/>
      <c r="O119" s="17"/>
      <c r="P119" s="17"/>
      <c r="Q119" s="17"/>
    </row>
    <row r="120" spans="1:17" s="13" customFormat="1" ht="75.650000000000006" customHeight="1">
      <c r="A120" s="67"/>
      <c r="B120" s="818" t="s">
        <v>312</v>
      </c>
      <c r="C120" s="818"/>
      <c r="D120" s="818"/>
      <c r="E120" s="818"/>
      <c r="F120" s="818"/>
      <c r="G120" s="818"/>
      <c r="H120" s="818"/>
      <c r="I120" s="818"/>
      <c r="J120" s="818"/>
      <c r="K120" s="818"/>
      <c r="L120" s="818"/>
      <c r="M120" s="818"/>
      <c r="N120" s="818"/>
      <c r="O120" s="818"/>
      <c r="P120" s="818"/>
    </row>
    <row r="121" spans="1:17" s="17" customFormat="1" ht="9" customHeight="1">
      <c r="A121" s="3"/>
      <c r="B121" s="105"/>
      <c r="C121" s="72"/>
    </row>
    <row r="122" spans="1:17" ht="63.75" customHeight="1">
      <c r="B122" s="223" t="s">
        <v>104</v>
      </c>
      <c r="C122" s="223" t="str">
        <f>'1.  LRAMVA Summary'!D52</f>
        <v>Residential</v>
      </c>
      <c r="D122" s="223" t="str">
        <f>'1.  LRAMVA Summary'!E52</f>
        <v>GS &lt; 50 kW</v>
      </c>
      <c r="E122" s="223" t="str">
        <f>'1.  LRAMVA Summary'!F52</f>
        <v>GS 50 to 2,999 kW</v>
      </c>
      <c r="F122" s="223" t="str">
        <f>'1.  LRAMVA Summary'!G52</f>
        <v>GS 3,000 to 4,999 kW</v>
      </c>
      <c r="G122" s="223" t="str">
        <f>'1.  LRAMVA Summary'!H52</f>
        <v>Unmetered Scattered Load</v>
      </c>
      <c r="H122" s="223" t="str">
        <f>'1.  LRAMVA Summary'!I52</f>
        <v>Sentinel Lighting</v>
      </c>
      <c r="I122" s="223" t="str">
        <f>'1.  LRAMVA Summary'!J52</f>
        <v>Street Lighting</v>
      </c>
      <c r="J122" s="223" t="str">
        <f>'1.  LRAMVA Summary'!K52</f>
        <v/>
      </c>
      <c r="K122" s="223" t="str">
        <f>'1.  LRAMVA Summary'!L52</f>
        <v/>
      </c>
      <c r="L122" s="223" t="str">
        <f>'1.  LRAMVA Summary'!M52</f>
        <v/>
      </c>
      <c r="M122" s="223" t="str">
        <f>'1.  LRAMVA Summary'!N52</f>
        <v/>
      </c>
      <c r="N122" s="223" t="str">
        <f>'1.  LRAMVA Summary'!O52</f>
        <v/>
      </c>
      <c r="O122" s="223" t="str">
        <f>'1.  LRAMVA Summary'!P52</f>
        <v/>
      </c>
      <c r="P122" s="223" t="str">
        <f>'1.  LRAMVA Summary'!Q52</f>
        <v/>
      </c>
      <c r="Q122" s="17"/>
    </row>
    <row r="123" spans="1:17" s="17" customFormat="1">
      <c r="A123" s="84"/>
      <c r="B123" s="537"/>
      <c r="C123" s="538" t="str">
        <f>'1.  LRAMVA Summary'!D53</f>
        <v>kWh</v>
      </c>
      <c r="D123" s="538" t="str">
        <f>'1.  LRAMVA Summary'!E53</f>
        <v>kWh</v>
      </c>
      <c r="E123" s="538" t="str">
        <f>'1.  LRAMVA Summary'!F53</f>
        <v>kW</v>
      </c>
      <c r="F123" s="538" t="str">
        <f>'1.  LRAMVA Summary'!G53</f>
        <v>kW</v>
      </c>
      <c r="G123" s="538" t="str">
        <f>'1.  LRAMVA Summary'!H53</f>
        <v>kWh</v>
      </c>
      <c r="H123" s="538" t="str">
        <f>'1.  LRAMVA Summary'!I53</f>
        <v>kW</v>
      </c>
      <c r="I123" s="538" t="str">
        <f>'1.  LRAMVA Summary'!J53</f>
        <v>kW</v>
      </c>
      <c r="J123" s="538">
        <f>'1.  LRAMVA Summary'!K53</f>
        <v>0</v>
      </c>
      <c r="K123" s="538">
        <f>'1.  LRAMVA Summary'!L53</f>
        <v>0</v>
      </c>
      <c r="L123" s="538">
        <f>'1.  LRAMVA Summary'!M53</f>
        <v>0</v>
      </c>
      <c r="M123" s="538">
        <f>'1.  LRAMVA Summary'!N53</f>
        <v>0</v>
      </c>
      <c r="N123" s="538">
        <f>'1.  LRAMVA Summary'!O53</f>
        <v>0</v>
      </c>
      <c r="O123" s="538">
        <f>'1.  LRAMVA Summary'!P53</f>
        <v>0</v>
      </c>
      <c r="P123" s="539">
        <f>'1.  LRAMVA Summary'!Q53</f>
        <v>0</v>
      </c>
    </row>
    <row r="124" spans="1:17">
      <c r="B124" s="458">
        <v>2011</v>
      </c>
      <c r="C124" s="626">
        <f t="shared" ref="C124:C129" si="30">HLOOKUP(B124,$E$15:$O$114,9,FALSE)</f>
        <v>0</v>
      </c>
      <c r="D124" s="627">
        <f>HLOOKUP(B124,$E$15:$O$114,16,FALSE)</f>
        <v>0</v>
      </c>
      <c r="E124" s="628">
        <f>HLOOKUP(B124,$E$15:$O$114,23,FALSE)</f>
        <v>0</v>
      </c>
      <c r="F124" s="627">
        <f>HLOOKUP(B124,$E$15:$O$114,30,FALSE)</f>
        <v>0</v>
      </c>
      <c r="G124" s="628">
        <f>HLOOKUP(B124,$E$15:$O$114,37,FALSE)</f>
        <v>0</v>
      </c>
      <c r="H124" s="627">
        <f>HLOOKUP(B124,$E$15:$O$114,44,FALSE)</f>
        <v>0</v>
      </c>
      <c r="I124" s="628">
        <f>HLOOKUP(B124,$E$15:$O$114,51,FALSE)</f>
        <v>0</v>
      </c>
      <c r="J124" s="628">
        <f>HLOOKUP(B124,$E$15:$O$114,58,FALSE)</f>
        <v>0</v>
      </c>
      <c r="K124" s="628">
        <f>HLOOKUP(B124,$E$15:$O$114,65,FALSE)</f>
        <v>0</v>
      </c>
      <c r="L124" s="628">
        <f>HLOOKUP(B124,$E$15:$O$114,72,FALSE)</f>
        <v>0</v>
      </c>
      <c r="M124" s="628">
        <f>HLOOKUP(B124,$E$15:$O$114,79,FALSE)</f>
        <v>0</v>
      </c>
      <c r="N124" s="628">
        <f>HLOOKUP(B124,$E$15:$O$114,86,FALSE)</f>
        <v>0</v>
      </c>
      <c r="O124" s="628">
        <f>HLOOKUP(B124,$E$15:$O$114,93,FALSE)</f>
        <v>0</v>
      </c>
      <c r="P124" s="628">
        <f>HLOOKUP(B124,$E$15:$O$114,100,FALSE)</f>
        <v>0</v>
      </c>
      <c r="Q124" s="17"/>
    </row>
    <row r="125" spans="1:17">
      <c r="B125" s="459">
        <v>2012</v>
      </c>
      <c r="C125" s="629">
        <f t="shared" si="30"/>
        <v>0</v>
      </c>
      <c r="D125" s="630">
        <f>HLOOKUP(B125,$E$15:$O$114,16,FALSE)</f>
        <v>0</v>
      </c>
      <c r="E125" s="631">
        <f>HLOOKUP(B125,$E$15:$O$114,23,FALSE)</f>
        <v>0</v>
      </c>
      <c r="F125" s="630">
        <f>HLOOKUP(B125,$E$15:$O$114,30,FALSE)</f>
        <v>0</v>
      </c>
      <c r="G125" s="631">
        <f>HLOOKUP(B125,$E$15:$O$114,37,FALSE)</f>
        <v>0</v>
      </c>
      <c r="H125" s="630">
        <f>HLOOKUP(B125,$E$15:$O$114,44,FALSE)</f>
        <v>0</v>
      </c>
      <c r="I125" s="631">
        <f>HLOOKUP(B125,$E$15:$O$114,51,FALSE)</f>
        <v>0</v>
      </c>
      <c r="J125" s="631">
        <f>HLOOKUP(B125,$E$15:$O$114,58,FALSE)</f>
        <v>0</v>
      </c>
      <c r="K125" s="631">
        <f>HLOOKUP(B125,$E$15:$O$114,65,FALSE)</f>
        <v>0</v>
      </c>
      <c r="L125" s="631">
        <f>HLOOKUP(B125,$E$15:$O$114,72,FALSE)</f>
        <v>0</v>
      </c>
      <c r="M125" s="631">
        <f>HLOOKUP(B125,$E$15:$O$114,79,FALSE)</f>
        <v>0</v>
      </c>
      <c r="N125" s="631">
        <f>HLOOKUP(B125,$E$15:$O$114,86,FALSE)</f>
        <v>0</v>
      </c>
      <c r="O125" s="631">
        <f>HLOOKUP(B125,$E$15:$O$114,93,FALSE)</f>
        <v>0</v>
      </c>
      <c r="P125" s="631">
        <f t="shared" ref="P125:P133" si="31">HLOOKUP(B125,$E$15:$O$114,100,FALSE)</f>
        <v>0</v>
      </c>
      <c r="Q125" s="17"/>
    </row>
    <row r="126" spans="1:17">
      <c r="B126" s="459">
        <v>2013</v>
      </c>
      <c r="C126" s="629">
        <f t="shared" si="30"/>
        <v>0</v>
      </c>
      <c r="D126" s="630">
        <f t="shared" ref="D126:D133" si="32">HLOOKUP(B126,$E$15:$O$114,16,FALSE)</f>
        <v>0</v>
      </c>
      <c r="E126" s="631">
        <f t="shared" ref="E126:E133" si="33">HLOOKUP(B126,$E$15:$O$114,23,FALSE)</f>
        <v>0</v>
      </c>
      <c r="F126" s="630">
        <f t="shared" ref="F126:F133" si="34">HLOOKUP(B126,$E$15:$O$114,30,FALSE)</f>
        <v>0</v>
      </c>
      <c r="G126" s="631">
        <f t="shared" ref="G126:G132" si="35">HLOOKUP(B126,$E$15:$O$114,37,FALSE)</f>
        <v>0</v>
      </c>
      <c r="H126" s="630">
        <f t="shared" ref="H126:H133" si="36">HLOOKUP(B126,$E$15:$O$114,44,FALSE)</f>
        <v>0</v>
      </c>
      <c r="I126" s="631">
        <f t="shared" ref="I126:I133" si="37">HLOOKUP(B126,$E$15:$O$114,51,FALSE)</f>
        <v>0</v>
      </c>
      <c r="J126" s="631">
        <f t="shared" ref="J126:J133" si="38">HLOOKUP(B126,$E$15:$O$114,58,FALSE)</f>
        <v>0</v>
      </c>
      <c r="K126" s="631">
        <f t="shared" ref="K126:K133" si="39">HLOOKUP(B126,$E$15:$O$114,65,FALSE)</f>
        <v>0</v>
      </c>
      <c r="L126" s="631">
        <f>HLOOKUP(B126,$E$15:$O$114,72,FALSE)</f>
        <v>0</v>
      </c>
      <c r="M126" s="631">
        <f t="shared" ref="M126:M133" si="40">HLOOKUP(B126,$E$15:$O$114,79,FALSE)</f>
        <v>0</v>
      </c>
      <c r="N126" s="631">
        <f t="shared" ref="N126:N133" si="41">HLOOKUP(B126,$E$15:$O$114,86,FALSE)</f>
        <v>0</v>
      </c>
      <c r="O126" s="631">
        <f t="shared" ref="O126:O133" si="42">HLOOKUP(B126,$E$15:$O$114,93,FALSE)</f>
        <v>0</v>
      </c>
      <c r="P126" s="631">
        <f t="shared" si="31"/>
        <v>0</v>
      </c>
      <c r="Q126" s="17"/>
    </row>
    <row r="127" spans="1:17">
      <c r="B127" s="459">
        <v>2014</v>
      </c>
      <c r="C127" s="629"/>
      <c r="D127" s="630"/>
      <c r="E127" s="631"/>
      <c r="F127" s="630"/>
      <c r="G127" s="631"/>
      <c r="H127" s="630"/>
      <c r="I127" s="631"/>
      <c r="J127" s="631"/>
      <c r="K127" s="631">
        <f>HLOOKUP(B127,$E$15:$O$114,65,FALSE)</f>
        <v>0</v>
      </c>
      <c r="L127" s="631">
        <f>HLOOKUP(B127,$E$15:$O$114,72,FALSE)</f>
        <v>0</v>
      </c>
      <c r="M127" s="631">
        <f>HLOOKUP(B127,$E$15:$O$114,79,FALSE)</f>
        <v>0</v>
      </c>
      <c r="N127" s="631">
        <f>HLOOKUP(B127,$E$15:$O$114,86,FALSE)</f>
        <v>0</v>
      </c>
      <c r="O127" s="631">
        <f>HLOOKUP(B127,$E$15:$O$114,93,FALSE)</f>
        <v>0</v>
      </c>
      <c r="P127" s="631">
        <f>HLOOKUP(B127,$E$15:$O$114,100,FALSE)</f>
        <v>0</v>
      </c>
      <c r="Q127" s="17"/>
    </row>
    <row r="128" spans="1:17">
      <c r="B128" s="459">
        <v>2015</v>
      </c>
      <c r="C128" s="629">
        <f t="shared" si="30"/>
        <v>1.37E-2</v>
      </c>
      <c r="D128" s="630">
        <f t="shared" si="32"/>
        <v>1.7399999999999999E-2</v>
      </c>
      <c r="E128" s="631">
        <f t="shared" si="33"/>
        <v>2.3269000000000002</v>
      </c>
      <c r="F128" s="630">
        <f t="shared" si="34"/>
        <v>1.1337999999999999</v>
      </c>
      <c r="G128" s="631">
        <f t="shared" si="35"/>
        <v>1.3299999999999999E-2</v>
      </c>
      <c r="H128" s="630">
        <f t="shared" si="36"/>
        <v>16.11</v>
      </c>
      <c r="I128" s="631">
        <f t="shared" si="37"/>
        <v>25.410799999999998</v>
      </c>
      <c r="J128" s="631">
        <f t="shared" si="38"/>
        <v>0</v>
      </c>
      <c r="K128" s="631">
        <f t="shared" si="39"/>
        <v>0</v>
      </c>
      <c r="L128" s="631">
        <f t="shared" ref="L128:L133" si="43">HLOOKUP(B128,$E$15:$O$114,72,FALSE)</f>
        <v>0</v>
      </c>
      <c r="M128" s="631">
        <f t="shared" si="40"/>
        <v>0</v>
      </c>
      <c r="N128" s="631">
        <f t="shared" si="41"/>
        <v>0</v>
      </c>
      <c r="O128" s="631">
        <f t="shared" si="42"/>
        <v>0</v>
      </c>
      <c r="P128" s="631">
        <f t="shared" si="31"/>
        <v>0</v>
      </c>
      <c r="Q128" s="17"/>
    </row>
    <row r="129" spans="2:16">
      <c r="B129" s="459">
        <v>2016</v>
      </c>
      <c r="C129" s="629">
        <f t="shared" si="30"/>
        <v>1.1900000000000001E-2</v>
      </c>
      <c r="D129" s="630">
        <f t="shared" si="32"/>
        <v>1.8100000000000002E-2</v>
      </c>
      <c r="E129" s="631">
        <f t="shared" si="33"/>
        <v>2.4836</v>
      </c>
      <c r="F129" s="630">
        <f t="shared" si="34"/>
        <v>1.1662999999999999</v>
      </c>
      <c r="G129" s="631">
        <f t="shared" si="35"/>
        <v>1.2E-2</v>
      </c>
      <c r="H129" s="630">
        <f t="shared" si="36"/>
        <v>16.760000000000002</v>
      </c>
      <c r="I129" s="631">
        <f t="shared" si="37"/>
        <v>25.5852</v>
      </c>
      <c r="J129" s="631">
        <f t="shared" si="38"/>
        <v>0</v>
      </c>
      <c r="K129" s="631">
        <f t="shared" si="39"/>
        <v>0</v>
      </c>
      <c r="L129" s="631">
        <f t="shared" si="43"/>
        <v>0</v>
      </c>
      <c r="M129" s="631">
        <f t="shared" si="40"/>
        <v>0</v>
      </c>
      <c r="N129" s="631">
        <f t="shared" si="41"/>
        <v>0</v>
      </c>
      <c r="O129" s="631">
        <f t="shared" si="42"/>
        <v>0</v>
      </c>
      <c r="P129" s="631">
        <f t="shared" si="31"/>
        <v>0</v>
      </c>
    </row>
    <row r="130" spans="2:16">
      <c r="B130" s="459">
        <v>2017</v>
      </c>
      <c r="C130" s="629">
        <f>HLOOKUP(B130,$E$15:$O$114,9,FALSE)</f>
        <v>8.5000000000000006E-3</v>
      </c>
      <c r="D130" s="630">
        <f t="shared" si="32"/>
        <v>1.84E-2</v>
      </c>
      <c r="E130" s="631">
        <f t="shared" si="33"/>
        <v>2.5249999999999999</v>
      </c>
      <c r="F130" s="630">
        <f t="shared" si="34"/>
        <v>1.1857</v>
      </c>
      <c r="G130" s="631">
        <f t="shared" si="35"/>
        <v>1.2200000000000001E-2</v>
      </c>
      <c r="H130" s="630">
        <f t="shared" si="36"/>
        <v>17.039300000000001</v>
      </c>
      <c r="I130" s="631">
        <f t="shared" si="37"/>
        <v>26.011399999999998</v>
      </c>
      <c r="J130" s="631">
        <f t="shared" si="38"/>
        <v>0</v>
      </c>
      <c r="K130" s="631">
        <f t="shared" si="39"/>
        <v>0</v>
      </c>
      <c r="L130" s="631">
        <f t="shared" si="43"/>
        <v>0</v>
      </c>
      <c r="M130" s="631">
        <f t="shared" si="40"/>
        <v>0</v>
      </c>
      <c r="N130" s="631">
        <f t="shared" si="41"/>
        <v>0</v>
      </c>
      <c r="O130" s="631">
        <f t="shared" si="42"/>
        <v>0</v>
      </c>
      <c r="P130" s="631">
        <f t="shared" si="31"/>
        <v>0</v>
      </c>
    </row>
    <row r="131" spans="2:16">
      <c r="B131" s="459">
        <v>2018</v>
      </c>
      <c r="C131" s="629">
        <f t="shared" ref="C131:C133" si="44">HLOOKUP(B131,$E$15:$O$114,9,FALSE)</f>
        <v>2.3999999999999998E-3</v>
      </c>
      <c r="D131" s="630">
        <f t="shared" si="32"/>
        <v>6.1999999999999998E-3</v>
      </c>
      <c r="E131" s="631">
        <f t="shared" si="33"/>
        <v>0.84609999999999996</v>
      </c>
      <c r="F131" s="630">
        <f t="shared" si="34"/>
        <v>0.39729999999999999</v>
      </c>
      <c r="G131" s="631">
        <f t="shared" si="35"/>
        <v>4.1000000000000003E-3</v>
      </c>
      <c r="H131" s="630">
        <f t="shared" si="36"/>
        <v>5.7096999999999998</v>
      </c>
      <c r="I131" s="631">
        <f t="shared" si="37"/>
        <v>8.7162000000000006</v>
      </c>
      <c r="J131" s="631">
        <f t="shared" si="38"/>
        <v>0</v>
      </c>
      <c r="K131" s="631">
        <f t="shared" si="39"/>
        <v>0</v>
      </c>
      <c r="L131" s="631">
        <f t="shared" si="43"/>
        <v>0</v>
      </c>
      <c r="M131" s="631">
        <f t="shared" si="40"/>
        <v>0</v>
      </c>
      <c r="N131" s="631">
        <f t="shared" si="41"/>
        <v>0</v>
      </c>
      <c r="O131" s="631">
        <f t="shared" si="42"/>
        <v>0</v>
      </c>
      <c r="P131" s="631">
        <f t="shared" si="31"/>
        <v>0</v>
      </c>
    </row>
    <row r="132" spans="2:16">
      <c r="B132" s="459">
        <v>2019</v>
      </c>
      <c r="C132" s="629">
        <f t="shared" si="44"/>
        <v>0</v>
      </c>
      <c r="D132" s="630">
        <f t="shared" si="32"/>
        <v>0</v>
      </c>
      <c r="E132" s="631">
        <f t="shared" si="33"/>
        <v>0</v>
      </c>
      <c r="F132" s="630">
        <f t="shared" si="34"/>
        <v>0</v>
      </c>
      <c r="G132" s="631">
        <f t="shared" si="35"/>
        <v>0</v>
      </c>
      <c r="H132" s="630">
        <f t="shared" si="36"/>
        <v>0</v>
      </c>
      <c r="I132" s="631">
        <f t="shared" si="37"/>
        <v>0</v>
      </c>
      <c r="J132" s="631">
        <f t="shared" si="38"/>
        <v>0</v>
      </c>
      <c r="K132" s="631">
        <f t="shared" si="39"/>
        <v>0</v>
      </c>
      <c r="L132" s="631">
        <f t="shared" si="43"/>
        <v>0</v>
      </c>
      <c r="M132" s="631">
        <f t="shared" si="40"/>
        <v>0</v>
      </c>
      <c r="N132" s="631">
        <f t="shared" si="41"/>
        <v>0</v>
      </c>
      <c r="O132" s="631">
        <f t="shared" si="42"/>
        <v>0</v>
      </c>
      <c r="P132" s="631">
        <f t="shared" si="31"/>
        <v>0</v>
      </c>
    </row>
    <row r="133" spans="2:16">
      <c r="B133" s="460">
        <v>2020</v>
      </c>
      <c r="C133" s="632">
        <f t="shared" si="44"/>
        <v>0</v>
      </c>
      <c r="D133" s="633">
        <f t="shared" si="32"/>
        <v>0</v>
      </c>
      <c r="E133" s="634">
        <f t="shared" si="33"/>
        <v>0</v>
      </c>
      <c r="F133" s="633">
        <f t="shared" si="34"/>
        <v>0</v>
      </c>
      <c r="G133" s="634">
        <f>HLOOKUP(B133,$E$15:$O$114,37,FALSE)</f>
        <v>0</v>
      </c>
      <c r="H133" s="633">
        <f t="shared" si="36"/>
        <v>0</v>
      </c>
      <c r="I133" s="634">
        <f t="shared" si="37"/>
        <v>0</v>
      </c>
      <c r="J133" s="634">
        <f t="shared" si="38"/>
        <v>0</v>
      </c>
      <c r="K133" s="634">
        <f t="shared" si="39"/>
        <v>0</v>
      </c>
      <c r="L133" s="634">
        <f t="shared" si="43"/>
        <v>0</v>
      </c>
      <c r="M133" s="634">
        <f t="shared" si="40"/>
        <v>0</v>
      </c>
      <c r="N133" s="634">
        <f t="shared" si="41"/>
        <v>0</v>
      </c>
      <c r="O133" s="634">
        <f t="shared" si="42"/>
        <v>0</v>
      </c>
      <c r="P133" s="634">
        <f t="shared" si="31"/>
        <v>0</v>
      </c>
    </row>
    <row r="134" spans="2:16" ht="18.75" customHeight="1">
      <c r="B134" s="456" t="s">
        <v>313</v>
      </c>
      <c r="C134" s="550"/>
      <c r="D134" s="551"/>
      <c r="E134" s="552"/>
      <c r="F134" s="551"/>
      <c r="G134" s="551"/>
      <c r="H134" s="551"/>
      <c r="I134" s="551"/>
      <c r="J134" s="551"/>
      <c r="K134" s="551"/>
      <c r="L134" s="551"/>
      <c r="M134" s="551"/>
      <c r="N134" s="551"/>
      <c r="O134" s="551"/>
      <c r="P134" s="551"/>
    </row>
    <row r="136" spans="2:16">
      <c r="B136" s="544" t="s">
        <v>245</v>
      </c>
      <c r="D136" s="17"/>
      <c r="E136" s="17"/>
      <c r="F136" s="17"/>
      <c r="G136" s="17"/>
      <c r="H136" s="17"/>
      <c r="I136" s="17"/>
      <c r="J136" s="17"/>
      <c r="K136" s="17"/>
      <c r="L136" s="17"/>
      <c r="M136" s="17"/>
      <c r="N136" s="17"/>
      <c r="O136" s="17"/>
      <c r="P136" s="17"/>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32767" scale="3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J20" sqref="J20"/>
    </sheetView>
  </sheetViews>
  <sheetFormatPr defaultColWidth="9.15234375" defaultRowHeight="14.6"/>
  <cols>
    <col min="1" max="16384" width="9.15234375" style="11"/>
  </cols>
  <sheetData>
    <row r="14" spans="2:24" ht="15.45">
      <c r="B14" s="540" t="s">
        <v>24</v>
      </c>
    </row>
    <row r="15" spans="2:24" ht="15.45">
      <c r="B15" s="540"/>
    </row>
    <row r="16" spans="2:24" s="616" customFormat="1" ht="28.5" customHeight="1">
      <c r="B16" s="819" t="s">
        <v>314</v>
      </c>
      <c r="C16" s="819"/>
      <c r="D16" s="819"/>
      <c r="E16" s="819"/>
      <c r="F16" s="819"/>
      <c r="G16" s="819"/>
      <c r="H16" s="819"/>
      <c r="I16" s="819"/>
      <c r="J16" s="819"/>
      <c r="K16" s="819"/>
      <c r="L16" s="819"/>
      <c r="M16" s="819"/>
      <c r="N16" s="819"/>
      <c r="O16" s="819"/>
      <c r="P16" s="819"/>
      <c r="Q16" s="819"/>
      <c r="R16" s="819"/>
      <c r="S16" s="819"/>
      <c r="T16" s="819"/>
      <c r="U16" s="819"/>
      <c r="V16" s="819"/>
      <c r="W16" s="819"/>
      <c r="X16" s="819"/>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Cogeneration</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Manager/>
  <Company>OPA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OEB Staff</dc:creator>
  <cp:keywords/>
  <dc:description/>
  <cp:lastModifiedBy>Mona Habashy</cp:lastModifiedBy>
  <cp:revision/>
  <cp:lastPrinted>2019-11-24T22:45:09Z</cp:lastPrinted>
  <dcterms:created xsi:type="dcterms:W3CDTF">2012-03-05T18:56:04Z</dcterms:created>
  <dcterms:modified xsi:type="dcterms:W3CDTF">2020-04-13T13:40:39Z</dcterms:modified>
  <cp:category/>
  <cp:contentStatus/>
</cp:coreProperties>
</file>